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gchr\OneDrive\Desktop\eco\excel class\workbook 3\"/>
    </mc:Choice>
  </mc:AlternateContent>
  <xr:revisionPtr revIDLastSave="0" documentId="13_ncr:1_{8A1B1422-A962-45BE-9B6D-6FF75E78F804}" xr6:coauthVersionLast="47" xr6:coauthVersionMax="47" xr10:uidLastSave="{00000000-0000-0000-0000-000000000000}"/>
  <workbookProtection workbookAlgorithmName="SHA-512" workbookHashValue="5W9clIyFMAKFjsG2HLI6iBDT86rex0qIoHnJ47wV2RezGU3wrfnRdeyu6bet5Ja+SZgiXd39yxpaxseTReRnfg==" workbookSaltValue="eMpmT9nSH5r4unjBj/KKOw==" workbookSpinCount="100000" lockStructure="1"/>
  <bookViews>
    <workbookView xWindow="11355" yWindow="345" windowWidth="14400" windowHeight="15600" tabRatio="824" xr2:uid="{00000000-000D-0000-FFFF-FFFF00000000}"/>
  </bookViews>
  <sheets>
    <sheet name="ENTER SFAM ID" sheetId="82" r:id="rId1"/>
    <sheet name="INTRO Financial Data" sheetId="83" r:id="rId2"/>
    <sheet name="EXHIBIT Chart of Accounts" sheetId="84" r:id="rId3"/>
    <sheet name="GAAP" sheetId="85" r:id="rId4"/>
    <sheet name="SEC Filings" sheetId="88" r:id="rId5"/>
    <sheet name="INTRO FSA" sheetId="89" r:id="rId6"/>
    <sheet name="EXCEL Formulas" sheetId="79" r:id="rId7"/>
    <sheet name="DATA ANALYSIS Common Sizing" sheetId="91" r:id="rId8"/>
    <sheet name="DATA Common Sizing" sheetId="92" r:id="rId9"/>
    <sheet name="SUMMARY" sheetId="13" r:id="rId10"/>
    <sheet name="X" sheetId="81" state="hidden" r:id="rId11"/>
  </sheets>
  <definedNames>
    <definedName name="_xlnm._FilterDatabase" localSheetId="9" hidden="1">SUMMARY!#REF!</definedName>
    <definedName name="ASPs" localSheetId="2">#REF!</definedName>
    <definedName name="COGS" localSheetId="2">#REF!</definedName>
    <definedName name="Column">X!$DD$1:$EC$2</definedName>
    <definedName name="CUNYCo_Market_Share" localSheetId="2">#REF!</definedName>
    <definedName name="CUNYCo_Revenues" localSheetId="2">#REF!</definedName>
    <definedName name="Dividend_Payout_Ratio" localSheetId="2">#REF!</definedName>
    <definedName name="EBIT" localSheetId="2">#REF!</definedName>
    <definedName name="EBITDA" localSheetId="2">#REF!</definedName>
    <definedName name="Gross_Margin" localSheetId="2">#REF!</definedName>
    <definedName name="Gross_Profit" localSheetId="2">#REF!</definedName>
    <definedName name="Interest_Income" localSheetId="2">#REF!</definedName>
    <definedName name="Interest_Rate" localSheetId="2">#REF!</definedName>
    <definedName name="Market_Sales" localSheetId="2">#REF!</definedName>
    <definedName name="Net_Income" localSheetId="2">#REF!</definedName>
    <definedName name="Pretax_Income" localSheetId="2">#REF!</definedName>
    <definedName name="_xlnm.Print_Area" localSheetId="6">'EXCEL Formulas'!$A$1:$K$259</definedName>
    <definedName name="_xlnm.Print_Area" localSheetId="2">'EXHIBIT Chart of Accounts'!$A$1:$F$404</definedName>
    <definedName name="_xlnm.Print_Area" localSheetId="3">GAAP!$A$1:$K$221</definedName>
    <definedName name="_xlnm.Print_Area" localSheetId="1">'INTRO Financial Data'!$A$1:$K$170</definedName>
    <definedName name="_xlnm.Print_Area" localSheetId="4">'SEC Filings'!$A$1:$K$181</definedName>
    <definedName name="_xlnm.Print_Area" localSheetId="9">SUMMARY!$A$1:$K$18</definedName>
    <definedName name="R_D" localSheetId="2">#REF!</definedName>
    <definedName name="R_D_Percent" localSheetId="2">#REF!</definedName>
    <definedName name="Revenues" localSheetId="2">#REF!</definedName>
    <definedName name="SG_A_Percent" localSheetId="2">#REF!</definedName>
    <definedName name="SGA" localSheetId="2">#REF!</definedName>
    <definedName name="Shares_Outstanding" localSheetId="2">#REF!</definedName>
    <definedName name="SpreadsheetBuilder_1" localSheetId="10" hidden="1">#REF!</definedName>
    <definedName name="SpreadsheetBuilder_1" hidden="1">#REF!</definedName>
    <definedName name="SpreadsheetBuilder_2" localSheetId="10" hidden="1">#REF!</definedName>
    <definedName name="SpreadsheetBuilder_2" hidden="1">#REF!</definedName>
    <definedName name="SpreadsheetBuilder_3" localSheetId="10" hidden="1">#REF!</definedName>
    <definedName name="SpreadsheetBuilder_3" hidden="1">#REF!</definedName>
    <definedName name="SpreadsheetBuilder_4" localSheetId="10" hidden="1">#REF!</definedName>
    <definedName name="SpreadsheetBuilder_4" hidden="1">#REF!</definedName>
    <definedName name="Tax_Rate" localSheetId="2">#REF!</definedName>
    <definedName name="Taxes" localSheetId="2">#REF!</definedName>
    <definedName name="Total_Operating_Expenses" localSheetId="2">#REF!</definedName>
    <definedName name="Units_Sold" localSheetId="2">#REF!</definedName>
    <definedName name="Workbook">X!$CZ$1:$CZ$20</definedName>
  </definedNames>
  <calcPr calcId="191029" iterate="1" calcOnSave="0"/>
  <pivotCaches>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53" i="79" l="1"/>
  <c r="E253" i="79"/>
  <c r="F252" i="79"/>
  <c r="E252" i="79"/>
  <c r="F250" i="79"/>
  <c r="G241" i="79"/>
  <c r="F241" i="79"/>
  <c r="E241" i="79"/>
  <c r="D241" i="79"/>
  <c r="C241" i="79"/>
  <c r="G236" i="79"/>
  <c r="F236" i="79"/>
  <c r="E236" i="79"/>
  <c r="D236" i="79"/>
  <c r="C236" i="79"/>
  <c r="G231" i="79"/>
  <c r="F231" i="79"/>
  <c r="E231" i="79"/>
  <c r="D231" i="79"/>
  <c r="C231" i="79"/>
  <c r="G226" i="79"/>
  <c r="F226" i="79"/>
  <c r="E226" i="79"/>
  <c r="D226" i="79"/>
  <c r="C226" i="79"/>
  <c r="B204" i="79"/>
  <c r="C203" i="79"/>
  <c r="B203" i="79"/>
  <c r="B198" i="79"/>
  <c r="B194" i="79"/>
  <c r="B190" i="79"/>
  <c r="D136" i="79"/>
  <c r="D135" i="79"/>
  <c r="D134" i="79"/>
  <c r="B116" i="79"/>
  <c r="C115" i="79"/>
  <c r="B115" i="79"/>
  <c r="E106" i="79"/>
  <c r="E105" i="79"/>
  <c r="E104" i="79"/>
  <c r="B95" i="79"/>
  <c r="B84" i="79"/>
  <c r="B63" i="79"/>
  <c r="B51" i="79"/>
  <c r="B48" i="79"/>
  <c r="B45" i="79"/>
  <c r="B42" i="79"/>
  <c r="B39" i="79"/>
  <c r="B30" i="79"/>
  <c r="B27" i="79"/>
  <c r="CC1" i="81"/>
  <c r="A219" i="79" l="1"/>
  <c r="A221" i="79"/>
  <c r="A218" i="79"/>
  <c r="A222" i="79"/>
  <c r="A220" i="79"/>
  <c r="A217" i="79" l="1"/>
  <c r="A83" i="79" l="1"/>
  <c r="A87" i="79" l="1"/>
  <c r="A93" i="79"/>
  <c r="A99" i="79"/>
  <c r="A86" i="79"/>
  <c r="CD56" i="81" l="1"/>
  <c r="CD53" i="81"/>
  <c r="CD54" i="81"/>
  <c r="CD55" i="81"/>
  <c r="CD52" i="81"/>
  <c r="D70" i="89" l="1"/>
  <c r="A58" i="89"/>
  <c r="A110" i="89" l="1"/>
  <c r="A158" i="89" l="1"/>
  <c r="A7" i="89" l="1"/>
  <c r="A8" i="89"/>
  <c r="G105" i="79" l="1"/>
  <c r="G106" i="79"/>
  <c r="G104" i="79"/>
  <c r="B241" i="79"/>
  <c r="B236" i="79"/>
  <c r="B231" i="79"/>
  <c r="B226" i="79"/>
  <c r="A118" i="79"/>
  <c r="A102" i="79"/>
  <c r="A101" i="79"/>
  <c r="A113" i="79"/>
  <c r="A114" i="79"/>
  <c r="A117" i="79"/>
  <c r="A123" i="79"/>
  <c r="A108" i="79"/>
  <c r="A98" i="79"/>
  <c r="A120" i="79"/>
  <c r="B127" i="79"/>
  <c r="B126" i="79"/>
  <c r="B128" i="79"/>
  <c r="B125" i="79"/>
  <c r="A130" i="79"/>
  <c r="B81" i="79"/>
  <c r="AL34" i="79"/>
  <c r="AI34" i="79"/>
  <c r="AI51" i="79"/>
  <c r="AI48" i="79"/>
  <c r="AI63" i="79"/>
  <c r="AJ30" i="79"/>
  <c r="AI39" i="79"/>
  <c r="AI42" i="79"/>
  <c r="AI30" i="79"/>
  <c r="AI24" i="79"/>
  <c r="AJ39" i="79"/>
  <c r="AI134" i="79"/>
  <c r="AJ48" i="79"/>
  <c r="AI27" i="79"/>
  <c r="AJ34" i="79"/>
  <c r="AJ45" i="79"/>
  <c r="AI45" i="79"/>
  <c r="AI136" i="79"/>
  <c r="AJ24" i="79"/>
  <c r="AJ42" i="79"/>
  <c r="AI40" i="79"/>
  <c r="AI135" i="79"/>
  <c r="G225" i="79" l="1"/>
  <c r="G235" i="79" s="1"/>
  <c r="F225" i="79"/>
  <c r="F230" i="79" s="1"/>
  <c r="E225" i="79"/>
  <c r="E240" i="79" s="1"/>
  <c r="D225" i="79"/>
  <c r="D240" i="79" s="1"/>
  <c r="C225" i="79"/>
  <c r="C240" i="79" s="1"/>
  <c r="A238" i="79"/>
  <c r="A233" i="79"/>
  <c r="A228" i="79"/>
  <c r="A224" i="79"/>
  <c r="A202" i="79"/>
  <c r="A201" i="79"/>
  <c r="A192" i="79"/>
  <c r="A189" i="79"/>
  <c r="A132" i="79"/>
  <c r="A97" i="79"/>
  <c r="A80" i="79"/>
  <c r="A62" i="79"/>
  <c r="A37" i="79"/>
  <c r="A26" i="79"/>
  <c r="A25" i="79"/>
  <c r="A23" i="79"/>
  <c r="A75" i="79"/>
  <c r="A77" i="79"/>
  <c r="F235" i="79" l="1"/>
  <c r="E235" i="79"/>
  <c r="G240" i="79"/>
  <c r="E230" i="79"/>
  <c r="F240" i="79"/>
  <c r="D230" i="79"/>
  <c r="C230" i="79"/>
  <c r="G230" i="79"/>
  <c r="C235" i="79"/>
  <c r="D235" i="79"/>
  <c r="CH66" i="81"/>
  <c r="CH67" i="81"/>
  <c r="CE63" i="81" l="1"/>
  <c r="CF63" i="81"/>
  <c r="CG63" i="81"/>
  <c r="CH63" i="81"/>
  <c r="CD63" i="81"/>
  <c r="CE64" i="81"/>
  <c r="CF64" i="81"/>
  <c r="CG64" i="81"/>
  <c r="CH64" i="81"/>
  <c r="CE62" i="81"/>
  <c r="CF62" i="81"/>
  <c r="CG62" i="81"/>
  <c r="CH62" i="81"/>
  <c r="CE61" i="81"/>
  <c r="CF61" i="81"/>
  <c r="CG61" i="81"/>
  <c r="CH61" i="81"/>
  <c r="CH60" i="81"/>
  <c r="CB1" i="81" l="1"/>
  <c r="CB14" i="81" l="1"/>
  <c r="CB3" i="81"/>
  <c r="CB7" i="81"/>
  <c r="CB11" i="81"/>
  <c r="CB5" i="81"/>
  <c r="CB9" i="81"/>
  <c r="CB13" i="81"/>
  <c r="CB4" i="81"/>
  <c r="CB8" i="81"/>
  <c r="CB12" i="81"/>
  <c r="CB2" i="81"/>
  <c r="CC2" i="81" s="1"/>
  <c r="CB6" i="81"/>
  <c r="CB10" i="81"/>
  <c r="CD71" i="81"/>
  <c r="CD70" i="81"/>
  <c r="CD69" i="81"/>
  <c r="CF60" i="81"/>
  <c r="CI67" i="81"/>
  <c r="CI65" i="81"/>
  <c r="CI66" i="81"/>
  <c r="CJ59" i="81" l="1"/>
  <c r="CJ58" i="81"/>
  <c r="CE66" i="81"/>
  <c r="CE67" i="81"/>
  <c r="CD67" i="81"/>
  <c r="CD66" i="81"/>
  <c r="CE65" i="81"/>
  <c r="CD64" i="81"/>
  <c r="CD62" i="81"/>
  <c r="CD61" i="81"/>
  <c r="CE60" i="81"/>
  <c r="CD60" i="81"/>
  <c r="CD59" i="81"/>
  <c r="CD58" i="81"/>
  <c r="CD57" i="81"/>
  <c r="CD47" i="81"/>
  <c r="CD48" i="81"/>
  <c r="CD49" i="81"/>
  <c r="CD50" i="81"/>
  <c r="CD51" i="81"/>
  <c r="CD46" i="81"/>
  <c r="CD30" i="81"/>
  <c r="CD31" i="81"/>
  <c r="CD32" i="81"/>
  <c r="CD33" i="81"/>
  <c r="CD34" i="81"/>
  <c r="CD35" i="81"/>
  <c r="CD29" i="81"/>
  <c r="CD28" i="81"/>
  <c r="CD24" i="81"/>
  <c r="CD25" i="81"/>
  <c r="CD26" i="81"/>
  <c r="CD27" i="81"/>
  <c r="CD23" i="81"/>
  <c r="CD36" i="81"/>
  <c r="CD45" i="81"/>
  <c r="CD44" i="81"/>
  <c r="CD43" i="81"/>
  <c r="CD42" i="81"/>
  <c r="CD41" i="81"/>
  <c r="CD40" i="81"/>
  <c r="CD39" i="81"/>
  <c r="CD38" i="81"/>
  <c r="CD37" i="81"/>
  <c r="CK58" i="81"/>
  <c r="CC3" i="81" l="1"/>
  <c r="CD2" i="81" l="1"/>
  <c r="CC4" i="81"/>
  <c r="CE2" i="81" s="1"/>
  <c r="CC5" i="81" l="1"/>
  <c r="CF2" i="81" l="1"/>
  <c r="CC6" i="81"/>
  <c r="CG2" i="81" l="1"/>
  <c r="CH52" i="81" s="1"/>
  <c r="CI52" i="81" s="1"/>
  <c r="CC7" i="81"/>
  <c r="CC8" i="81" s="1"/>
  <c r="CC9" i="81" s="1"/>
  <c r="CC10" i="81" s="1"/>
  <c r="CC11" i="81" s="1"/>
  <c r="CC12" i="81" s="1"/>
  <c r="CC13" i="81" s="1"/>
  <c r="CC14" i="81" s="1"/>
  <c r="CO2" i="81" s="1"/>
  <c r="B251" i="89" l="1"/>
  <c r="CN2" i="81"/>
  <c r="CK2" i="81"/>
  <c r="CH23" i="81" s="1"/>
  <c r="CH2" i="81"/>
  <c r="CM2" i="81"/>
  <c r="CL2" i="81"/>
  <c r="CI2" i="81"/>
  <c r="CH29" i="81" s="1"/>
  <c r="CJ2" i="81"/>
  <c r="CH46" i="81" s="1"/>
  <c r="A70" i="79"/>
  <c r="A179" i="89" l="1"/>
  <c r="B94" i="79" l="1"/>
  <c r="H94" i="79" s="1"/>
  <c r="H81" i="79"/>
  <c r="B76" i="79" l="1"/>
  <c r="H76" i="79" s="1"/>
  <c r="B131" i="79" l="1"/>
  <c r="A38" i="79" l="1"/>
  <c r="L7" i="92"/>
  <c r="M7" i="92"/>
  <c r="N7" i="92"/>
  <c r="O7" i="92"/>
  <c r="K7" i="92"/>
  <c r="A180" i="89"/>
  <c r="A178" i="89"/>
  <c r="B266" i="79"/>
  <c r="A33" i="79"/>
  <c r="A60" i="79"/>
  <c r="A54" i="79"/>
  <c r="A4" i="92" l="1"/>
  <c r="A4" i="91"/>
  <c r="A4" i="82" l="1"/>
  <c r="B269" i="79" s="1"/>
  <c r="A4" i="13"/>
  <c r="A4" i="79"/>
  <c r="A4" i="88"/>
  <c r="A4" i="85"/>
  <c r="A4" i="84"/>
  <c r="A4" i="83"/>
  <c r="A4" i="89"/>
  <c r="CD68" i="81" l="1"/>
  <c r="F248" i="79"/>
  <c r="E248" i="79" s="1"/>
  <c r="C137" i="79"/>
  <c r="A119" i="79"/>
  <c r="AL116" i="79"/>
  <c r="AL115" i="79"/>
  <c r="AL114" i="79"/>
  <c r="AL106" i="79"/>
  <c r="AL105" i="79"/>
  <c r="AL104" i="79"/>
  <c r="H95" i="79"/>
  <c r="B67" i="79"/>
  <c r="AL63" i="79"/>
  <c r="B61" i="79"/>
  <c r="B55" i="79"/>
  <c r="AL51" i="79"/>
  <c r="AL48" i="79"/>
  <c r="AL45" i="79"/>
  <c r="AL42" i="79"/>
  <c r="AL39" i="79"/>
  <c r="B34" i="79"/>
  <c r="B24" i="79"/>
  <c r="A10" i="79"/>
  <c r="A9" i="79"/>
  <c r="A8" i="79"/>
  <c r="A8" i="88"/>
  <c r="A7" i="88"/>
  <c r="A8" i="85"/>
  <c r="A7" i="85"/>
  <c r="A8" i="83"/>
  <c r="A7" i="83"/>
  <c r="AJ51" i="79"/>
  <c r="AI114" i="79"/>
  <c r="AK134" i="79"/>
  <c r="AK105" i="79"/>
  <c r="AJ116" i="79"/>
  <c r="AJ136" i="79"/>
  <c r="AJ135" i="79"/>
  <c r="AJ104" i="79"/>
  <c r="AJ115" i="79"/>
  <c r="AI105" i="79"/>
  <c r="AI115" i="79"/>
  <c r="AJ114" i="79"/>
  <c r="AI106" i="79"/>
  <c r="AK115" i="79"/>
  <c r="AK114" i="79"/>
  <c r="AJ134" i="79"/>
  <c r="AK104" i="79"/>
  <c r="AJ106" i="79"/>
  <c r="AK106" i="79"/>
  <c r="AK116" i="79"/>
  <c r="AK136" i="79"/>
  <c r="AJ105" i="79"/>
  <c r="AK63" i="79"/>
  <c r="AI104" i="79"/>
  <c r="AI116" i="79"/>
  <c r="AK135" i="79"/>
  <c r="AH26" i="79"/>
  <c r="AJ63" i="79"/>
  <c r="A36" i="79"/>
  <c r="AH115" i="79" l="1"/>
  <c r="AH116" i="79"/>
  <c r="AH114" i="79"/>
  <c r="AH106" i="79"/>
  <c r="AH105" i="79"/>
  <c r="AH104" i="79"/>
  <c r="AL135" i="79"/>
  <c r="AL136" i="79"/>
  <c r="AL134" i="79"/>
  <c r="AH48" i="79"/>
  <c r="AH45" i="79"/>
  <c r="AH42" i="79"/>
  <c r="AH39" i="79"/>
  <c r="AH30" i="79"/>
  <c r="AH27" i="79"/>
  <c r="AH51" i="79"/>
  <c r="AH63" i="79"/>
  <c r="CN7" i="81"/>
  <c r="CK4" i="81"/>
  <c r="CO12" i="81"/>
  <c r="CK5" i="81"/>
  <c r="CM9" i="81"/>
  <c r="CL6" i="81"/>
  <c r="CM3" i="81"/>
  <c r="CD3" i="81"/>
  <c r="CG4" i="81"/>
  <c r="CH54" i="81" s="1"/>
  <c r="CG5" i="81"/>
  <c r="CH55" i="81" s="1"/>
  <c r="CH6" i="81"/>
  <c r="CN8" i="81"/>
  <c r="CI29" i="81"/>
  <c r="CH3" i="81"/>
  <c r="CI8" i="81"/>
  <c r="CL3" i="81"/>
  <c r="CO4" i="81"/>
  <c r="CO5" i="81"/>
  <c r="AH24" i="79"/>
  <c r="AH34" i="79"/>
  <c r="CM11" i="81"/>
  <c r="CN9" i="81"/>
  <c r="CJ9" i="81"/>
  <c r="CL9" i="81"/>
  <c r="CO9" i="81"/>
  <c r="CK9" i="81"/>
  <c r="CM8" i="81"/>
  <c r="CJ7" i="81"/>
  <c r="CI46" i="81"/>
  <c r="CO13" i="81"/>
  <c r="CL11" i="81"/>
  <c r="CM5" i="81"/>
  <c r="CN6" i="81"/>
  <c r="CO7" i="81"/>
  <c r="CO10" i="81"/>
  <c r="CK10" i="81"/>
  <c r="CM10" i="81"/>
  <c r="CL10" i="81"/>
  <c r="CN10" i="81"/>
  <c r="CF3" i="81"/>
  <c r="CJ3" i="81"/>
  <c r="CN3" i="81"/>
  <c r="CE4" i="81"/>
  <c r="CI4" i="81"/>
  <c r="CM4" i="81"/>
  <c r="CI5" i="81"/>
  <c r="CJ6" i="81"/>
  <c r="CH7" i="81"/>
  <c r="CL7" i="81"/>
  <c r="CK8" i="81"/>
  <c r="CO8" i="81"/>
  <c r="CN11" i="81"/>
  <c r="CM12" i="81"/>
  <c r="CG3" i="81"/>
  <c r="CH53" i="81" s="1"/>
  <c r="CK3" i="81"/>
  <c r="CO3" i="81"/>
  <c r="CF4" i="81"/>
  <c r="CJ4" i="81"/>
  <c r="CN4" i="81"/>
  <c r="CF5" i="81"/>
  <c r="CJ5" i="81"/>
  <c r="CN5" i="81"/>
  <c r="CG6" i="81"/>
  <c r="CH56" i="81" s="1"/>
  <c r="CK6" i="81"/>
  <c r="CO6" i="81"/>
  <c r="CI7" i="81"/>
  <c r="CM7" i="81"/>
  <c r="CL8" i="81"/>
  <c r="CO11" i="81"/>
  <c r="CN12" i="81"/>
  <c r="CN13" i="81"/>
  <c r="CO14" i="81"/>
  <c r="CI23" i="81"/>
  <c r="CE3" i="81"/>
  <c r="CI3" i="81"/>
  <c r="CH4" i="81"/>
  <c r="CL4" i="81"/>
  <c r="CH5" i="81"/>
  <c r="CL5" i="81"/>
  <c r="CI6" i="81"/>
  <c r="CM6" i="81"/>
  <c r="CK7" i="81"/>
  <c r="CJ8" i="81"/>
  <c r="CI56" i="81" l="1"/>
  <c r="AH136" i="79"/>
  <c r="CI54" i="81"/>
  <c r="CI55" i="81"/>
  <c r="CI53" i="81"/>
  <c r="AH134" i="79"/>
  <c r="AH135" i="79"/>
  <c r="CH25" i="81"/>
  <c r="CI25" i="81" s="1"/>
  <c r="CH33" i="81"/>
  <c r="CI33" i="81" s="1"/>
  <c r="CH27" i="81"/>
  <c r="CI27" i="81" s="1"/>
  <c r="CH31" i="81"/>
  <c r="CI31" i="81" s="1"/>
  <c r="CH51" i="81"/>
  <c r="CI51" i="81" s="1"/>
  <c r="CH28" i="81"/>
  <c r="CI28" i="81" s="1"/>
  <c r="CH48" i="81"/>
  <c r="CI48" i="81" s="1"/>
  <c r="CH49" i="81"/>
  <c r="CI49" i="81" s="1"/>
  <c r="CH47" i="81"/>
  <c r="CI47" i="81" s="1"/>
  <c r="CH30" i="81"/>
  <c r="CI30" i="81" s="1"/>
  <c r="CH24" i="81"/>
  <c r="CI24" i="81" s="1"/>
  <c r="CH50" i="81"/>
  <c r="CH26" i="81"/>
  <c r="CI26" i="81" s="1"/>
  <c r="CH34" i="81"/>
  <c r="CI34" i="81" s="1"/>
  <c r="CH32" i="81"/>
  <c r="CI32" i="81" s="1"/>
  <c r="CH35" i="81"/>
  <c r="CI35" i="81" s="1"/>
  <c r="B225" i="85"/>
  <c r="B174" i="83"/>
  <c r="B255" i="89" l="1"/>
  <c r="B254" i="89"/>
  <c r="B252" i="89"/>
  <c r="B253" i="89"/>
  <c r="B179" i="83"/>
  <c r="B229" i="85"/>
  <c r="B231" i="85"/>
  <c r="B231" i="88"/>
  <c r="B176" i="83"/>
  <c r="A50" i="91"/>
  <c r="B230" i="85"/>
  <c r="A191" i="89"/>
  <c r="B227" i="85"/>
  <c r="B226" i="85"/>
  <c r="CI50" i="81"/>
  <c r="B233" i="88"/>
  <c r="B228" i="85"/>
  <c r="B229" i="88"/>
  <c r="B177" i="83"/>
  <c r="B230" i="88"/>
  <c r="B175" i="83"/>
  <c r="B178" i="83"/>
  <c r="A19" i="91"/>
  <c r="A29" i="91"/>
  <c r="A27" i="91"/>
  <c r="A11" i="83"/>
  <c r="B228" i="88"/>
  <c r="B232" i="88" l="1"/>
  <c r="A22" i="89"/>
  <c r="D72" i="89"/>
  <c r="D69" i="89"/>
  <c r="A172" i="85"/>
  <c r="A49" i="89"/>
  <c r="D74" i="89"/>
  <c r="D76" i="89"/>
  <c r="D73" i="89"/>
  <c r="A85" i="89"/>
  <c r="A23" i="89"/>
  <c r="D75" i="89"/>
  <c r="D78" i="89"/>
  <c r="A24" i="89"/>
</calcChain>
</file>

<file path=xl/sharedStrings.xml><?xml version="1.0" encoding="utf-8"?>
<sst xmlns="http://schemas.openxmlformats.org/spreadsheetml/2006/main" count="12954" uniqueCount="2240">
  <si>
    <t>© All rights reserved, 2019, Marianne Wolk &amp; Richard Horwitz</t>
  </si>
  <si>
    <t>Goods</t>
  </si>
  <si>
    <t>Products</t>
  </si>
  <si>
    <t>Merchandise</t>
  </si>
  <si>
    <t>Services</t>
  </si>
  <si>
    <t>Sales Discounts (Consideration Paid To Customers)</t>
  </si>
  <si>
    <t>Professional Services</t>
  </si>
  <si>
    <t>Revenues</t>
  </si>
  <si>
    <t>Sales</t>
  </si>
  <si>
    <t>Turnover</t>
  </si>
  <si>
    <t>Net Sales</t>
  </si>
  <si>
    <t>Company</t>
  </si>
  <si>
    <t>Cost of Goods Sold (COGS)</t>
  </si>
  <si>
    <t>Cost of Products Sold</t>
  </si>
  <si>
    <t>Net Margin</t>
  </si>
  <si>
    <t>A formula is a mathematical expression which defines how the value of the cell should be calculated.</t>
  </si>
  <si>
    <t>The simplest formula sets the value of a cell equal to the value of another cell.</t>
  </si>
  <si>
    <t>Rather than entering a cell address in a formula, a quick way of referencing a cell is just to click on the cell.</t>
  </si>
  <si>
    <t>Most formulas are more complex.</t>
  </si>
  <si>
    <t>Formulas work for both date and time values.</t>
  </si>
  <si>
    <t>Powers and exponents highest</t>
  </si>
  <si>
    <t>Multiplication and division next highest</t>
  </si>
  <si>
    <t>Addition and subtraction lowest</t>
  </si>
  <si>
    <t>You can find additional information on Formulas by clicking on the following link.</t>
  </si>
  <si>
    <t>Net Profit</t>
  </si>
  <si>
    <t>Net Margin Formula</t>
  </si>
  <si>
    <t>Delta</t>
  </si>
  <si>
    <t>American</t>
  </si>
  <si>
    <t>United</t>
  </si>
  <si>
    <t>The copied formulas in the 'Net Margin' column should be the same as those shown in the 'Net Margin Formula' column.</t>
  </si>
  <si>
    <t>Total</t>
  </si>
  <si>
    <t>Format</t>
  </si>
  <si>
    <t>Comma after thousands, no decimal point</t>
  </si>
  <si>
    <t>Year Over Year Revenues Growth</t>
  </si>
  <si>
    <t>Gross Margin (Gross Profit / Revenues)</t>
  </si>
  <si>
    <t>Percent no decimal points</t>
  </si>
  <si>
    <t>Year over Year Revenue Growth is calculated as 'Revenues Current Year/Revenues Prior Year - 1'.</t>
  </si>
  <si>
    <t>Gross Margin is calculated as Gross Profit divided by Revenues.</t>
  </si>
  <si>
    <t>Interest Expense</t>
  </si>
  <si>
    <t>Net Income</t>
  </si>
  <si>
    <t>Operating Expenses</t>
  </si>
  <si>
    <t>Cost of Revenues</t>
  </si>
  <si>
    <t>Gross Profit (Revenues - Cost of Revenues)</t>
  </si>
  <si>
    <t>Gross Profit is calculated as Revenues minus Cost of Revenues.</t>
  </si>
  <si>
    <t>Manufacturing</t>
  </si>
  <si>
    <t>Expenses</t>
  </si>
  <si>
    <t>Account</t>
  </si>
  <si>
    <t>Other Services</t>
  </si>
  <si>
    <t>IBM</t>
  </si>
  <si>
    <t xml:space="preserve"> </t>
  </si>
  <si>
    <t>Selling, General &amp; Administrative</t>
  </si>
  <si>
    <t>Cells in which values were calculated based on a formula can be formatted as presented in 'Entering and Formatting Values' in the previous Workbook.</t>
  </si>
  <si>
    <t>Market Share</t>
  </si>
  <si>
    <t>In the previous Workbook, we discussed that cells contain the values directly entered.</t>
  </si>
  <si>
    <r>
      <t>In Excel we use the '</t>
    </r>
    <r>
      <rPr>
        <sz val="14"/>
        <color theme="1"/>
        <rFont val="Calibri (Body)_x0000_"/>
      </rPr>
      <t>*</t>
    </r>
    <r>
      <rPr>
        <sz val="10"/>
        <color theme="1"/>
        <rFont val="Calibri"/>
        <family val="2"/>
        <scheme val="minor"/>
      </rPr>
      <t xml:space="preserve">' for multiplication. It is selected by shifting and selecting the number '8'. </t>
    </r>
  </si>
  <si>
    <r>
      <t>All formulas begin with an equal sign (</t>
    </r>
    <r>
      <rPr>
        <sz val="14"/>
        <color theme="1"/>
        <rFont val="Calibri (Body)_x0000_"/>
      </rPr>
      <t>=</t>
    </r>
    <r>
      <rPr>
        <sz val="10"/>
        <color theme="1"/>
        <rFont val="Calibri"/>
        <family val="2"/>
        <scheme val="minor"/>
      </rPr>
      <t>), a plus sign (</t>
    </r>
    <r>
      <rPr>
        <sz val="14"/>
        <color theme="1"/>
        <rFont val="Calibri (Body)_x0000_"/>
      </rPr>
      <t>+</t>
    </r>
    <r>
      <rPr>
        <sz val="10"/>
        <color theme="1"/>
        <rFont val="Calibri"/>
        <family val="2"/>
        <scheme val="minor"/>
      </rPr>
      <t>), or a minus sign (</t>
    </r>
    <r>
      <rPr>
        <sz val="14"/>
        <color theme="1"/>
        <rFont val="Calibri (Body)_x0000_"/>
      </rPr>
      <t>-</t>
    </r>
    <r>
      <rPr>
        <sz val="10"/>
        <color theme="1"/>
        <rFont val="Calibri"/>
        <family val="2"/>
        <scheme val="minor"/>
      </rPr>
      <t>).</t>
    </r>
  </si>
  <si>
    <r>
      <t>In Excel we use the '</t>
    </r>
    <r>
      <rPr>
        <sz val="14"/>
        <color theme="1"/>
        <rFont val="Calibri (Body)_x0000_"/>
      </rPr>
      <t>/</t>
    </r>
    <r>
      <rPr>
        <sz val="10"/>
        <color theme="1"/>
        <rFont val="Calibri"/>
        <family val="2"/>
        <scheme val="minor"/>
      </rPr>
      <t>' for division. On some keyboards, it is located below the question mark.</t>
    </r>
  </si>
  <si>
    <r>
      <t xml:space="preserve">In Excel we use the ' </t>
    </r>
    <r>
      <rPr>
        <sz val="14"/>
        <color theme="1"/>
        <rFont val="Calibri (Body)_x0000_"/>
      </rPr>
      <t>^</t>
    </r>
    <r>
      <rPr>
        <sz val="10"/>
        <color theme="1"/>
        <rFont val="Calibri"/>
        <family val="2"/>
        <scheme val="minor"/>
      </rPr>
      <t>' for exponentiation or raising to a power. You will find this symbol by using the shift key with the number 6.</t>
    </r>
  </si>
  <si>
    <t>Exponentiation is used in finance because returns compound exponentially (discussed in the next Sheet).</t>
  </si>
  <si>
    <t>Excel supports the use of parentheses to sequence calculations other than the typical mathematical hierarchy:</t>
  </si>
  <si>
    <t>Addressing Cells in Other Sheets</t>
  </si>
  <si>
    <t>Excel permits you to address cells in other Sheets.</t>
  </si>
  <si>
    <t>The formula is ='[Workbook Name]Sheet Name!'cell address.</t>
  </si>
  <si>
    <t>Hints:</t>
  </si>
  <si>
    <r>
      <t xml:space="preserve">The cell in which a formula is entered retains both the formula and its </t>
    </r>
    <r>
      <rPr>
        <sz val="10"/>
        <color theme="1"/>
        <rFont val="Calibri (Body)_x0000_"/>
      </rPr>
      <t xml:space="preserve">resulting </t>
    </r>
    <r>
      <rPr>
        <sz val="10"/>
        <color theme="1"/>
        <rFont val="Calibri"/>
        <family val="2"/>
        <scheme val="minor"/>
      </rPr>
      <t>value.</t>
    </r>
  </si>
  <si>
    <t>You will most often create formulas by clicking on the cells on which you want to perform the calculation rather than manually addressing the cells.</t>
  </si>
  <si>
    <t>It also supports addressing cells located in other Workbooks.</t>
  </si>
  <si>
    <t>Description</t>
  </si>
  <si>
    <t>no rows or columns held constant</t>
  </si>
  <si>
    <t>Absolute Row and Column Addresses</t>
  </si>
  <si>
    <t>holds the row and column address constant</t>
  </si>
  <si>
    <t>holds the row address constant</t>
  </si>
  <si>
    <t>Formula</t>
  </si>
  <si>
    <t>Result</t>
  </si>
  <si>
    <t>Below is data from an Income Statement.</t>
  </si>
  <si>
    <t>Format the results as specified.</t>
  </si>
  <si>
    <t>We have highlighted cells for you to calculate totals, ratios, and growth rates using the formulas and definitions you have been taught.</t>
  </si>
  <si>
    <t>holds the column address constant</t>
  </si>
  <si>
    <t>You can choose to freeze either or both the row and column making that part of the cell address absolute.</t>
  </si>
  <si>
    <t>The part of the cell address that is not frozen (does not have a $), will change when the cell address is copied (i.e., relative addressing is maintained).</t>
  </si>
  <si>
    <t>Formulas</t>
  </si>
  <si>
    <t>This Sheet describes how formulas are created in Excel, a fundamental component of learning Excel.</t>
  </si>
  <si>
    <t>In the yellow cell immediately below enter ''=' and then click on the grey cell below to the right.</t>
  </si>
  <si>
    <t>Write a formula in the yellow cell immediately below that multiplies the value in the light grey cell from the value in the dark grey cell.</t>
  </si>
  <si>
    <t>Write a formula in the yellow cell immediately below that divides the value in the light grey cell by the value in the dark grey cell.</t>
  </si>
  <si>
    <t>Write a formula in the yellow cell immediately below that raises the value in the light grey cell to the power of the value in the dark grey cell.</t>
  </si>
  <si>
    <r>
      <t>The cell containing the value from a formula can be formatted similarly to a directly entered value (</t>
    </r>
    <r>
      <rPr>
        <sz val="10"/>
        <color theme="1"/>
        <rFont val="Calibri (Body)_x0000_"/>
      </rPr>
      <t>Workbook 1).</t>
    </r>
  </si>
  <si>
    <t>Write a formula in the yellow cell immediately below that subtracts the value in the dark grey cell from the value in the light grey cell.</t>
  </si>
  <si>
    <t>When a formula is copied the addressing of the copied cells are update to be 'relative'.</t>
  </si>
  <si>
    <t>Relative Row and Column Addresses</t>
  </si>
  <si>
    <t>ADBE</t>
  </si>
  <si>
    <t>Depreciation</t>
  </si>
  <si>
    <t>Amortization</t>
  </si>
  <si>
    <t>Accounts Receivable</t>
  </si>
  <si>
    <t>Accounts Payable</t>
  </si>
  <si>
    <t>Intangible Assets</t>
  </si>
  <si>
    <t>Capital</t>
  </si>
  <si>
    <t>Debt</t>
  </si>
  <si>
    <t>Equity</t>
  </si>
  <si>
    <t>Assets</t>
  </si>
  <si>
    <t>Free Cash Flow</t>
  </si>
  <si>
    <t>Year</t>
  </si>
  <si>
    <t>AAPL</t>
  </si>
  <si>
    <t>AMZN</t>
  </si>
  <si>
    <t>AZO</t>
  </si>
  <si>
    <t>CPB</t>
  </si>
  <si>
    <t>CAT</t>
  </si>
  <si>
    <t>CHTR</t>
  </si>
  <si>
    <t>CMG</t>
  </si>
  <si>
    <t>CSCO</t>
  </si>
  <si>
    <t>Product</t>
  </si>
  <si>
    <t>FB</t>
  </si>
  <si>
    <t>FDX</t>
  </si>
  <si>
    <t>FISV</t>
  </si>
  <si>
    <t>FTNT</t>
  </si>
  <si>
    <t>GPN</t>
  </si>
  <si>
    <t>HLT</t>
  </si>
  <si>
    <t>INTC</t>
  </si>
  <si>
    <t>INTU</t>
  </si>
  <si>
    <t>KR</t>
  </si>
  <si>
    <t>MCD</t>
  </si>
  <si>
    <t>MSFT</t>
  </si>
  <si>
    <t>NFLX</t>
  </si>
  <si>
    <t>NVDA</t>
  </si>
  <si>
    <t>ORCL</t>
  </si>
  <si>
    <t>PYPL</t>
  </si>
  <si>
    <t>PFE</t>
  </si>
  <si>
    <t>PG</t>
  </si>
  <si>
    <t>CRM</t>
  </si>
  <si>
    <t>TTWO</t>
  </si>
  <si>
    <t>DIS</t>
  </si>
  <si>
    <t>WM</t>
  </si>
  <si>
    <t>WU</t>
  </si>
  <si>
    <t>Adjustments</t>
  </si>
  <si>
    <t>GOOGL</t>
  </si>
  <si>
    <t>Google</t>
  </si>
  <si>
    <t>ALK</t>
  </si>
  <si>
    <t>VZ</t>
  </si>
  <si>
    <t>WMT</t>
  </si>
  <si>
    <t>F</t>
  </si>
  <si>
    <t>GM</t>
  </si>
  <si>
    <t>BA</t>
  </si>
  <si>
    <t>KMB</t>
  </si>
  <si>
    <t>ADSK</t>
  </si>
  <si>
    <t>EBAY</t>
  </si>
  <si>
    <t>ABBV</t>
  </si>
  <si>
    <t>YUM</t>
  </si>
  <si>
    <t>Revenue</t>
  </si>
  <si>
    <t>Ticker</t>
  </si>
  <si>
    <t>Utilities</t>
  </si>
  <si>
    <t>If you want to use text in a formula it needs to be surrounded by quotation marks.</t>
  </si>
  <si>
    <t>Below is Challenge Homework</t>
  </si>
  <si>
    <t>Below is Required Homework</t>
  </si>
  <si>
    <t xml:space="preserve">Format the result as a percent with one decimal place </t>
  </si>
  <si>
    <t>Calculate the product of the two light grey cells divided by the sum of the two dark grey cells</t>
  </si>
  <si>
    <t>A Financial Statement Example of Formulas</t>
  </si>
  <si>
    <t>Required Homework Questions</t>
  </si>
  <si>
    <t>SHEET ROADMAP</t>
  </si>
  <si>
    <t>Source: Marianne Wolk &amp; Richard Horwitz</t>
  </si>
  <si>
    <t>Absolute Column Address, Relative Row Address</t>
  </si>
  <si>
    <t>Research &amp; Development</t>
  </si>
  <si>
    <t>Business systems automatically revise budgets by account as actuals are accumulated and variances occur.</t>
  </si>
  <si>
    <t>Managers are generally asked to update their budget(s) by account as actuals are accumulated and variances occur.</t>
  </si>
  <si>
    <t>Business systems are central collection systems to compile aggregate financial data to be reported to the SEC.</t>
  </si>
  <si>
    <t>Business systems maintain highly granular information about each business transaction through and even after its completion.</t>
  </si>
  <si>
    <t xml:space="preserve">The chart of accounts presents accounts in the General, Subsidiary and Managerial Ledgers in a color-coded graphical presentation. </t>
  </si>
  <si>
    <t xml:space="preserve">The chart of accounts is a hierarchy of all accounts used in the general ledger of an organization. </t>
  </si>
  <si>
    <t>Managerial accounting books are required by and submitted to the Securities and Exchange Commission (SEC)</t>
  </si>
  <si>
    <t>The subsidiary ledger bills the customer for the goods or services received.</t>
  </si>
  <si>
    <t>Subsidiary ledgers provide reporting capabilities on specific accounts at a level of granularity greater than that of the general ledger.</t>
  </si>
  <si>
    <t>A general ledger keeps track of each customer order from entry through shipment (or service provision).</t>
  </si>
  <si>
    <t>A general ledger is a central collection and reporting system aggregating financial data.</t>
  </si>
  <si>
    <t>The inventory valuation method used for tax accounting (often Last in First Out or LIFO) is often more aggressive than that used for Financial Accounting.</t>
  </si>
  <si>
    <t>The depreciation methodology used for tax accounting (often double declining balance) is often more aggressive than that used for Financial Accounting.</t>
  </si>
  <si>
    <t>The accounting treatment for tax purposes is focused on minimizing taxes and is generally more aggressive.</t>
  </si>
  <si>
    <t>These are the records that are used for the taxing authorities.</t>
  </si>
  <si>
    <t>Tax Accounting Books</t>
  </si>
  <si>
    <t>The audit and auditors opinion enhances confidence in the financials for external users of the documents (e.g., lenders, investors, shareholders).</t>
  </si>
  <si>
    <t>error and fraud.</t>
  </si>
  <si>
    <t xml:space="preserve">A favorable, or Unqualified Opinion, indicates the auditor obtained reasonable assurance the financial statements were free from material misstatement, </t>
  </si>
  <si>
    <t>After a review, the auditor issues a formal opinion as to whether the financial statements were prepared properly.</t>
  </si>
  <si>
    <t>The auditor and, since 2002, the CEO and CFO of public entities must certify financial statements and related notes comply with U.S. GAAP.</t>
  </si>
  <si>
    <t>Federal law requires publicly traded companies to have their books audited every year by independent public accountants.</t>
  </si>
  <si>
    <t>Publicly traded companies (and select private companies) create regulated financial statements such as the Form 10-K.</t>
  </si>
  <si>
    <t>Financial Accounting Books</t>
  </si>
  <si>
    <t>Managerial accounting reports are used for planning, regulating, decision-making, and measuring performance.</t>
  </si>
  <si>
    <t xml:space="preserve">For example, some companies may use cash accounting for internal operations and GAAP for external purposes. </t>
    <phoneticPr fontId="71" type="noConversion"/>
  </si>
  <si>
    <t>These are the internal records used for the day-to-day management of the business.</t>
  </si>
  <si>
    <t>Managerial Accounting Books</t>
  </si>
  <si>
    <t>The general ledger holds the financial data that is used to produce financial statements.</t>
  </si>
  <si>
    <t>Financial Statements are Generated from the General Ledger</t>
  </si>
  <si>
    <t>Ship Date</t>
  </si>
  <si>
    <t>Backorder</t>
  </si>
  <si>
    <t>List Price</t>
  </si>
  <si>
    <t>Order Date</t>
  </si>
  <si>
    <t>Custom Status</t>
  </si>
  <si>
    <t>Promotion</t>
  </si>
  <si>
    <t>Bonus</t>
  </si>
  <si>
    <t>Customer Type</t>
  </si>
  <si>
    <t>In Stock Status</t>
  </si>
  <si>
    <t>Discount Code</t>
  </si>
  <si>
    <t>Commission</t>
  </si>
  <si>
    <t>Customer Size</t>
  </si>
  <si>
    <t>Product Supplier</t>
  </si>
  <si>
    <t>Unit Price</t>
  </si>
  <si>
    <t>Sales Office</t>
  </si>
  <si>
    <t>Geography</t>
  </si>
  <si>
    <t>Product Group</t>
  </si>
  <si>
    <t># of Units Sold</t>
  </si>
  <si>
    <t>Salesperson</t>
  </si>
  <si>
    <t>Customer</t>
  </si>
  <si>
    <t>Ledger</t>
  </si>
  <si>
    <t>Transaction</t>
  </si>
  <si>
    <t>EXHIBIT: SAMPLE OF SUBSIDIARY LEDGER DATA</t>
  </si>
  <si>
    <t xml:space="preserve">In another example, a customer ledger tracks sales by customer type (retailer, wholesaler, company website), etc. </t>
  </si>
  <si>
    <t>It is not unusual to require each salesperson to prepare a personal sales budget which would not be maintained in the general ledger.</t>
  </si>
  <si>
    <t>In one example, salesperson-level data would be recorded in a subsidiary sales ledger, enabling analysis by customer, salesperson, sales branch, etc.</t>
  </si>
  <si>
    <t>Subsidiary ledgers permit analyses and reporting that are not enabled by the company's business systems.</t>
  </si>
  <si>
    <t>A company has a lot of discretion as to how much granularity to track in its general and subsidiary ledgers.</t>
  </si>
  <si>
    <t>at the level at which expense budgets are established and monitored.</t>
  </si>
  <si>
    <t>Subsidiary ledgers provide reporting capabilities on specific accounts at a level of granularity greater than that of the general ledger, which is typically structured</t>
  </si>
  <si>
    <t>Subsidiary Ledgers (SLs)</t>
  </si>
  <si>
    <t>The general ledger aggregates these granular revised budgets to develop revised budgets for each business and the overall company.</t>
  </si>
  <si>
    <t>Managers are generally asked to update their budget by account as actuals are accumulated and variances occur.</t>
  </si>
  <si>
    <t>Variances with budgeted figures are reported at every level of the financial hierarchy.</t>
  </si>
  <si>
    <t>As actual results are posted to the general ledger during the course of the year, variances with the budget are reported.</t>
  </si>
  <si>
    <t>Budgets are revised throughout the year and at each level of the company hierarchy.</t>
  </si>
  <si>
    <t>This granular budget data by account and organization unit aggregates to a budgeted net profit for the company.</t>
  </si>
  <si>
    <t>Each organizational unit will be required to develop a budget of all accounts that are relevant to them.</t>
  </si>
  <si>
    <t>Each year a company develops a budget by account.</t>
  </si>
  <si>
    <t>Budgeting is one of the key functions enabled by the general ledger and facilitated by the utilization of a single chart of accounts throughout the organization.</t>
  </si>
  <si>
    <t>Distribution</t>
  </si>
  <si>
    <t>Finance</t>
  </si>
  <si>
    <t>Legal</t>
  </si>
  <si>
    <t>Human Resources</t>
  </si>
  <si>
    <t>Business 2</t>
  </si>
  <si>
    <t>Business 1</t>
  </si>
  <si>
    <t>EXHIBIT: SAMPLE GENERAL LEDGER HIERARCHY TO FACILITATE FINANCIAL REPORTING</t>
  </si>
  <si>
    <t xml:space="preserve"> - each organizational unit in the hierarchy can have a 'Travel, Training &amp; Education' account</t>
  </si>
  <si>
    <t xml:space="preserve"> - a company might want to aggregate 'Legal' expenses across all operating units</t>
  </si>
  <si>
    <t xml:space="preserve"> - data may be tracked by sales office or warehouse</t>
  </si>
  <si>
    <t>Examples:</t>
  </si>
  <si>
    <t>The organizational structure is defined so that the cost of a function can be aggregated across the company, regardless of business unit.</t>
  </si>
  <si>
    <t>Most companies structure the general ledger to also support an organizational hierarchy.</t>
  </si>
  <si>
    <t>Debits and credits are posted to the general ledger by account, including date, description and balance.</t>
  </si>
  <si>
    <t>The general ledger aggregates the financial data of the company, summarizing all of the books and records of the company.</t>
  </si>
  <si>
    <t>General Ledger (GL)</t>
  </si>
  <si>
    <r>
      <t>The following Sheet</t>
    </r>
    <r>
      <rPr>
        <sz val="10"/>
        <color rgb="FFFF0000"/>
        <rFont val="Calibri"/>
        <family val="2"/>
      </rPr>
      <t xml:space="preserve"> </t>
    </r>
    <r>
      <rPr>
        <sz val="10"/>
        <color indexed="8"/>
        <rFont val="Calibri"/>
        <family val="2"/>
      </rPr>
      <t xml:space="preserve">presents a sample chart of accounts structure. </t>
    </r>
  </si>
  <si>
    <t>A company's publicly available data (SEC Filings) usually expose only the highest level of the chart of accounts at the company level.</t>
  </si>
  <si>
    <t xml:space="preserve">The Chart of Accounts can list tens or thousands of accounts depending on the size and complexity of the organization. </t>
  </si>
  <si>
    <t>Accounts fall into five major categories, beginning with the Balance Sheet and followed by the Income Statement by order of appearance.</t>
  </si>
  <si>
    <t>The chart of accounts includes the full set of the Income Statement and Balance Sheet accounts.</t>
  </si>
  <si>
    <t>The chart is usually sorted in order by account number to ease the task of locating specific accounts.</t>
  </si>
  <si>
    <t xml:space="preserve">The chart is used by the accounting software to aggregate information into an entity's financial statements. </t>
  </si>
  <si>
    <t>(e.g., revenues can be budgeted by product group).</t>
  </si>
  <si>
    <t>The chart of accounts for each organization is therefore tailored to the transactions recorded by its unique business and may be as granular as desired</t>
  </si>
  <si>
    <t>It names every account the company has determined to be utilized in recording transactions and related debits and credits.</t>
  </si>
  <si>
    <t>When a company sets up its accounting systems it creates a list of financial accounts affected by its business transactions called its 'chart of accounts'.</t>
  </si>
  <si>
    <t>Chart of Accounts (COA)</t>
  </si>
  <si>
    <t>Only the newest, very simplest of companies (e.g., baby sitting service) would rely on paper and pencil or Excel.</t>
  </si>
  <si>
    <t>Smaller companies may use packaged software platforms such as Intuit's QuickBooks for their General Ledger.</t>
  </si>
  <si>
    <t xml:space="preserve">Enterprise Resource Planning (ERP) systems include the General Ledger along with multiple business system modules (e.g., HR, Inventory). </t>
  </si>
  <si>
    <t>Financial Data is Organized in a General Ledger</t>
  </si>
  <si>
    <t>Commonly used SaaS platforms include: Software.com, Amazon Web Services, Google G Suite, Microsoft Office 365, Adobe Creative Cloud, Box and Slack.</t>
  </si>
  <si>
    <t>manual processes are becoming more rare.</t>
  </si>
  <si>
    <t xml:space="preserve">With the advent of less expensive software-as-a service (SaaS) alternatives, even one- or two-person shops may access sophisticated platforms and </t>
  </si>
  <si>
    <t xml:space="preserve">Third-party Enterprise Resource Platforms (ERP, e.g., SAP, Oracle, Workday) perform many of the organization's business processes and integrate with others. </t>
  </si>
  <si>
    <t>Keeps track of physical assets and supports depreciation and valuation</t>
  </si>
  <si>
    <t>Fixed Assets</t>
  </si>
  <si>
    <t>Supports manufacturing including factory operations and cost accounting</t>
  </si>
  <si>
    <t xml:space="preserve">Supports warehouse operations </t>
  </si>
  <si>
    <t>Warehousing</t>
  </si>
  <si>
    <t>Keeps track of all inventories (raw, work-in-process, finished goods) and related accounting</t>
  </si>
  <si>
    <t>Inventory</t>
  </si>
  <si>
    <t>Operations</t>
  </si>
  <si>
    <t>Processes each supplier's invoice for a purchase of goods or services made by the company</t>
  </si>
  <si>
    <t>Keeps track of purchase orders from internal requisition, quotes, purchase order, receipt</t>
  </si>
  <si>
    <t>Purchasing</t>
  </si>
  <si>
    <t>Suppliers</t>
  </si>
  <si>
    <t>Processes each customer's payments including dunning and collection</t>
  </si>
  <si>
    <t>Bills the customer for the goods or services received</t>
  </si>
  <si>
    <t>Billing</t>
  </si>
  <si>
    <t>Keeps track of each customer order from entry through shipment/service provision</t>
  </si>
  <si>
    <t>Order Entry</t>
  </si>
  <si>
    <t>Function</t>
  </si>
  <si>
    <t>Business System</t>
  </si>
  <si>
    <t>Focus</t>
  </si>
  <si>
    <t>EXHIBIT: BUSINESS SYSTEM EXAMPLES</t>
  </si>
  <si>
    <t>managerial and strategic decision-making.</t>
  </si>
  <si>
    <t xml:space="preserve">Business systems have extensive reporting capabilities (sorting and aggregating) of the highly granular data retained which support operational, </t>
  </si>
  <si>
    <t xml:space="preserve"> - an order entry system will usually retain every piece of information for each shipment about an order, including:</t>
  </si>
  <si>
    <t>discount for prompt payment, multiple payments, dunning and collection letters, write-off for bad debt, etc.</t>
  </si>
  <si>
    <t xml:space="preserve"> - an accounts receivable system tracks a customer's activities throughout the process of paying an invoice:</t>
  </si>
  <si>
    <t>These business systems maintain highly granular information about each business transaction through and even after its completion.</t>
  </si>
  <si>
    <t>feeds Accounts Payable) and also feed the General Ledger and/or Subsidiary Ledgers (discussed below).</t>
  </si>
  <si>
    <t xml:space="preserve">Summary information from each system is automatically uploaded to other business systems (i.e., Billing feeds Accounts Receivable, Purchasing </t>
  </si>
  <si>
    <t>Business systems are usually integrated, particularly in larger organizations, and feed financial systems such as the General Ledger (GL).</t>
  </si>
  <si>
    <t>Companies large and small rely on numerous systems that process business transactions across the entire organization.</t>
  </si>
  <si>
    <t>Business Systems Generate, Aggregate and Report Transaction Data</t>
  </si>
  <si>
    <t>A far smaller portion of financial data is produced for and/or used by accountants adhering to Generally Accepted Accounting Principles (GAAP).</t>
  </si>
  <si>
    <t>The vast majority of financial data is idiosyncratic data that is not prepared for or by accountants.</t>
  </si>
  <si>
    <r>
      <t xml:space="preserve">Financial analysts utilize </t>
    </r>
    <r>
      <rPr>
        <u/>
        <sz val="10"/>
        <color rgb="FF000000"/>
        <rFont val="Calibri"/>
        <family val="2"/>
      </rPr>
      <t>all</t>
    </r>
    <r>
      <rPr>
        <sz val="10"/>
        <color indexed="8"/>
        <rFont val="Calibri"/>
        <family val="2"/>
      </rPr>
      <t xml:space="preserve"> of the data produced by a company in its operations in performing their analyses.</t>
    </r>
  </si>
  <si>
    <t xml:space="preserve"> in models and forecasts.</t>
  </si>
  <si>
    <t xml:space="preserve"> to performing their role.</t>
  </si>
  <si>
    <t>The Lifecycle of Financial Data</t>
  </si>
  <si>
    <t>Source: https://www.ifrs-gaap.com/</t>
  </si>
  <si>
    <t>Source: GAAP, Ltd.</t>
  </si>
  <si>
    <r>
      <t>Dr /</t>
    </r>
    <r>
      <rPr>
        <sz val="10"/>
        <color indexed="10"/>
        <rFont val="Calibri"/>
        <family val="2"/>
      </rPr>
      <t xml:space="preserve"> (Cr)</t>
    </r>
  </si>
  <si>
    <t>9</t>
  </si>
  <si>
    <t>Income Tax Expense (Benefit)</t>
  </si>
  <si>
    <t>Dr</t>
  </si>
  <si>
    <t>8.5</t>
  </si>
  <si>
    <t>Administrative Fees (Revenue Stamps)</t>
  </si>
  <si>
    <t>8.4</t>
  </si>
  <si>
    <t>Customs Fees and Duties (Not Classified as Sales of Excise)</t>
  </si>
  <si>
    <t>8.3</t>
  </si>
  <si>
    <t>Highway Taxes</t>
  </si>
  <si>
    <t>8.2</t>
  </si>
  <si>
    <t>Property (Real Estate) Tax</t>
  </si>
  <si>
    <t>8.1</t>
  </si>
  <si>
    <t>Non-Refundable VAT, GST</t>
  </si>
  <si>
    <t>8</t>
  </si>
  <si>
    <t>Other Taxes Other Than Income</t>
  </si>
  <si>
    <t>7.2.2</t>
  </si>
  <si>
    <t>Write Off Of Deferred Debt Issuance Cost</t>
  </si>
  <si>
    <t>7.2.1</t>
  </si>
  <si>
    <t>Gain (Loss) On Extinguishment Of Debt, Before Write Off Of Debt Issuance Cost</t>
  </si>
  <si>
    <t>7.2</t>
  </si>
  <si>
    <t>Gain (Loss) On Extinguishment Of Debt</t>
  </si>
  <si>
    <t>7.1.7</t>
  </si>
  <si>
    <t>Interest Expense, Other</t>
  </si>
  <si>
    <t>7.1.6</t>
  </si>
  <si>
    <t>Interest Expense, Related Party</t>
  </si>
  <si>
    <t>7.1.5</t>
  </si>
  <si>
    <t>Interest Expense, Lessee, Assets Under Capital Lease</t>
  </si>
  <si>
    <t>7.1.4</t>
  </si>
  <si>
    <t>Amortization Of Debt Issuance Costs</t>
  </si>
  <si>
    <t>7.1.3</t>
  </si>
  <si>
    <t>Debt Related Commitment Fees And Debt Issuance Costs</t>
  </si>
  <si>
    <t>7.1.2</t>
  </si>
  <si>
    <t>Interest Expense, Customer Deposits</t>
  </si>
  <si>
    <t>7.1.1</t>
  </si>
  <si>
    <t>Interest Expense, Debt</t>
  </si>
  <si>
    <t>7.1</t>
  </si>
  <si>
    <t>7</t>
  </si>
  <si>
    <t>Interest And Debt Expense</t>
  </si>
  <si>
    <t>(Cr)</t>
  </si>
  <si>
    <t>6.2.2</t>
  </si>
  <si>
    <t>Other Nonoperating Expense</t>
  </si>
  <si>
    <t>6.2.1</t>
  </si>
  <si>
    <t>Other Nonoperating Income</t>
  </si>
  <si>
    <t>6.2</t>
  </si>
  <si>
    <t>Other Nonoperating Income (Expense)</t>
  </si>
  <si>
    <t>6.1.7</t>
  </si>
  <si>
    <t>Investment Income, Net</t>
  </si>
  <si>
    <t>6.1.6</t>
  </si>
  <si>
    <t>Leveraged Leases, Income (Loss)</t>
  </si>
  <si>
    <t>6.1.5</t>
  </si>
  <si>
    <t>Recovery Stranded Costs</t>
  </si>
  <si>
    <t>6.1.4</t>
  </si>
  <si>
    <t>Development Profits, Nonoperating</t>
  </si>
  <si>
    <t>6.1.3</t>
  </si>
  <si>
    <t>Rental Income, Nonoperating</t>
  </si>
  <si>
    <t>6.1.2</t>
  </si>
  <si>
    <t>Royalty Income, Nonoperating</t>
  </si>
  <si>
    <t>6.1.1</t>
  </si>
  <si>
    <t>Nonoperating Gains (Losses)</t>
  </si>
  <si>
    <t>6.1</t>
  </si>
  <si>
    <t>Investment Income, Nonoperating</t>
  </si>
  <si>
    <t>6</t>
  </si>
  <si>
    <t>Nonoperating Income (Expense)</t>
  </si>
  <si>
    <t>5.3.2.5</t>
  </si>
  <si>
    <t>Other General Expense</t>
  </si>
  <si>
    <t>5.3.2.4.5</t>
  </si>
  <si>
    <t>Gain (Loss) on Disposition of Other Assets</t>
  </si>
  <si>
    <t>5.3.2.4.4</t>
  </si>
  <si>
    <t>Gain (Loss) on Disposition of Business</t>
  </si>
  <si>
    <t>5.3.2.4.3</t>
  </si>
  <si>
    <t>Gain (Loss) on Disposition of Stock in Subsidiary or Equity Method Investee</t>
  </si>
  <si>
    <t>5.3.2.4.2</t>
  </si>
  <si>
    <t>Gain (Loss) on Disposition of Intangible Assets</t>
  </si>
  <si>
    <t>5.3.2.4.1</t>
  </si>
  <si>
    <t>Gain (Loss) on Disposition of Property Plant Equipment</t>
  </si>
  <si>
    <t>5.3.2.4</t>
  </si>
  <si>
    <t>Gain (Loss) on Disposition of Assets</t>
  </si>
  <si>
    <t>5.3.2.3</t>
  </si>
  <si>
    <t>Provision for Doubtful Accounts</t>
  </si>
  <si>
    <t>5.3.2.2.3</t>
  </si>
  <si>
    <t>Other Selling, General and Administrative Expense</t>
  </si>
  <si>
    <t>5.3.2.2.2</t>
  </si>
  <si>
    <t>General and Administrative Expense</t>
  </si>
  <si>
    <t>5.3.2.2.1</t>
  </si>
  <si>
    <t>Selling and Marketing Expense</t>
  </si>
  <si>
    <t>5.3.2.2</t>
  </si>
  <si>
    <t>Selling, General and Administrative Expense</t>
  </si>
  <si>
    <t>5.3.2.1.18</t>
  </si>
  <si>
    <t>Other Cost and Expense, Operating</t>
  </si>
  <si>
    <t>5.3.2.1.17</t>
  </si>
  <si>
    <t>Insurance Recoveries</t>
  </si>
  <si>
    <t>5.3.2.1.16</t>
  </si>
  <si>
    <t>Malpractice Loss Contingency, Claims Incurred, Net</t>
  </si>
  <si>
    <t>5.3.2.1.15</t>
  </si>
  <si>
    <t>Legal Fees</t>
  </si>
  <si>
    <t>5.3.2.1.14</t>
  </si>
  <si>
    <t>Pre-Opening Costs</t>
  </si>
  <si>
    <t>5.3.2.1.13</t>
  </si>
  <si>
    <t>Loan Portfolio Expense</t>
  </si>
  <si>
    <t>5.3.2.1.12</t>
  </si>
  <si>
    <t>Royalty Expense</t>
  </si>
  <si>
    <t>5.3.2.1.11</t>
  </si>
  <si>
    <t>Sponsor Fees</t>
  </si>
  <si>
    <t>5.3.2.1.10</t>
  </si>
  <si>
    <t>Trustee Fees</t>
  </si>
  <si>
    <t>5.3.2.1.9</t>
  </si>
  <si>
    <t>Custody Fees</t>
  </si>
  <si>
    <t>5.3.2.1.8</t>
  </si>
  <si>
    <t>Business Combination, Integration Related Costs</t>
  </si>
  <si>
    <t>5.3.2.1.7</t>
  </si>
  <si>
    <t>Accretion Expense, Including Asset Retirement Obligations</t>
  </si>
  <si>
    <t>5.3.2.1.6</t>
  </si>
  <si>
    <t>Restructuring, Settlement and Impairment Provisions</t>
  </si>
  <si>
    <t>5.3.2.1.5</t>
  </si>
  <si>
    <t>Carrying Costs, Property and Exploration Rights</t>
  </si>
  <si>
    <t>5.3.2.1.4</t>
  </si>
  <si>
    <t>Recapitalization Costs</t>
  </si>
  <si>
    <t>5.3.2.1.3</t>
  </si>
  <si>
    <t>Exploration Expense</t>
  </si>
  <si>
    <t>5.3.2.1.2</t>
  </si>
  <si>
    <t>Depreciation, Depletion and Amortization, Nonproduction</t>
  </si>
  <si>
    <t>5.3.2.1.1</t>
  </si>
  <si>
    <t>Research and Development Expense</t>
  </si>
  <si>
    <t>5.3.2.1</t>
  </si>
  <si>
    <t>Operating Costs and Expenses</t>
  </si>
  <si>
    <t>5.3.2</t>
  </si>
  <si>
    <t>5.3.1.4</t>
  </si>
  <si>
    <t>Other Cost of Operating Revenue</t>
  </si>
  <si>
    <t>5.3.1.3</t>
  </si>
  <si>
    <t>Merchant Marine, Operating-differential Subsidy</t>
  </si>
  <si>
    <t>5.3.1.2.3</t>
  </si>
  <si>
    <t>Policyholder Benefits and Claims Incurred, Net</t>
  </si>
  <si>
    <t>5.3.1.2.2</t>
  </si>
  <si>
    <t>Provision for Loan and Lease Losses</t>
  </si>
  <si>
    <t>5.3.1.2.1</t>
  </si>
  <si>
    <t>Financing Interest Expense</t>
  </si>
  <si>
    <t>5.3.1.2</t>
  </si>
  <si>
    <t>Financial Services Costs</t>
  </si>
  <si>
    <t>5.3.1.1.15</t>
  </si>
  <si>
    <t>Production Related Impairments or Charges</t>
  </si>
  <si>
    <t>5.3.1.1.14</t>
  </si>
  <si>
    <t>Excise and Sales Taxes</t>
  </si>
  <si>
    <t>5.3.1.1.13</t>
  </si>
  <si>
    <t>Inventory, Firm Purchase Commitment, Loss</t>
  </si>
  <si>
    <t>5.3.1.1.12</t>
  </si>
  <si>
    <t>Affiliate Costs</t>
  </si>
  <si>
    <t>5.3.1.1.11</t>
  </si>
  <si>
    <t>Loss on Contracts</t>
  </si>
  <si>
    <t>5.3.1.1.10</t>
  </si>
  <si>
    <t>Direct Operating Costs</t>
  </si>
  <si>
    <t>5.3.1.1.9</t>
  </si>
  <si>
    <t>Cost of Other Property Operating Expense</t>
  </si>
  <si>
    <t>5.3.1.1.8</t>
  </si>
  <si>
    <t>Cost of Property Repairs and Maintenance</t>
  </si>
  <si>
    <t>5.3.1.1.7</t>
  </si>
  <si>
    <t>Cost, Trust Asset Sold to Pay Expense</t>
  </si>
  <si>
    <t>5.3.1.1.6</t>
  </si>
  <si>
    <t>Cost, Direct Tax and License</t>
  </si>
  <si>
    <t>5.3.1.1.5</t>
  </si>
  <si>
    <t>Cost, Maintenance</t>
  </si>
  <si>
    <t>5.3.1.1.4</t>
  </si>
  <si>
    <t>Cost, Depreciation, Amortization and Depletion</t>
  </si>
  <si>
    <t>5.3.1.1.3</t>
  </si>
  <si>
    <t>Cost, Overhead</t>
  </si>
  <si>
    <t>5.3.1.1.2</t>
  </si>
  <si>
    <t>Cost, Direct Labor</t>
  </si>
  <si>
    <t>5.3.1.1.1</t>
  </si>
  <si>
    <t>Cost, Direct Material</t>
  </si>
  <si>
    <t>5.3.1.1</t>
  </si>
  <si>
    <t>Cost of Goods and Services Sold</t>
  </si>
  <si>
    <t>5.3.1</t>
  </si>
  <si>
    <t>Cost of Revenue</t>
  </si>
  <si>
    <t>5.3</t>
  </si>
  <si>
    <t>Expenses XBRL Classified</t>
  </si>
  <si>
    <t>5.2.2.2.6</t>
  </si>
  <si>
    <t>Other Operating Expenses</t>
  </si>
  <si>
    <t>5.2.2.2.5</t>
  </si>
  <si>
    <t>Rent, Depreciation And Amortization</t>
  </si>
  <si>
    <t>5.2.2.2.4</t>
  </si>
  <si>
    <t>5.2.2.2.3</t>
  </si>
  <si>
    <t>Research And Development</t>
  </si>
  <si>
    <t>5.2.2.2.2</t>
  </si>
  <si>
    <t>General Office Expenses</t>
  </si>
  <si>
    <t>5.2.2.2.1</t>
  </si>
  <si>
    <t>Wages And Salaries</t>
  </si>
  <si>
    <t>5.2.2.2</t>
  </si>
  <si>
    <t>General And Administrative Expenses</t>
  </si>
  <si>
    <t>5.2.2.1.6</t>
  </si>
  <si>
    <t>Other Selling And Marketing Expense</t>
  </si>
  <si>
    <t>5.2.2.1.5</t>
  </si>
  <si>
    <t>Marketing And Advertising Expenses</t>
  </si>
  <si>
    <t>5.2.2.1.4</t>
  </si>
  <si>
    <t>Tradeshows And Exhibits</t>
  </si>
  <si>
    <t>5.2.2.1.3</t>
  </si>
  <si>
    <t>Fees Paid To Agent, Brokers And Resellers</t>
  </si>
  <si>
    <t>5.2.2.1.2</t>
  </si>
  <si>
    <t>Distribution Expenses</t>
  </si>
  <si>
    <t>5.2.2.1.1</t>
  </si>
  <si>
    <t>Selling Expenses</t>
  </si>
  <si>
    <t>5.2.2.1</t>
  </si>
  <si>
    <t>Sales And Marketing</t>
  </si>
  <si>
    <t>5.2.2</t>
  </si>
  <si>
    <t>Selling, General And Administrative Expenses</t>
  </si>
  <si>
    <t>5.2.1.2.2</t>
  </si>
  <si>
    <t>Costs Of Fulfilling A Contract</t>
  </si>
  <si>
    <t>5.2.1.2.1</t>
  </si>
  <si>
    <t>Costs Of Obtaining A Contract</t>
  </si>
  <si>
    <t>5.2.1.2</t>
  </si>
  <si>
    <t>Cost Of Services Rendered</t>
  </si>
  <si>
    <t>5.2.1.1.2</t>
  </si>
  <si>
    <t>Cost Of Products Sold</t>
  </si>
  <si>
    <t>5.2.1.1.1</t>
  </si>
  <si>
    <t>Cost Of Merchandise Sold</t>
  </si>
  <si>
    <t>5.2.1.1</t>
  </si>
  <si>
    <t>Cost Of Goods Sold</t>
  </si>
  <si>
    <t>5.2.1</t>
  </si>
  <si>
    <t>Cost Of Sales</t>
  </si>
  <si>
    <t>5.2</t>
  </si>
  <si>
    <t>Expenses Classified By Function</t>
  </si>
  <si>
    <t>5.1.5</t>
  </si>
  <si>
    <t>Other Expenses</t>
  </si>
  <si>
    <t>5.1.4.4</t>
  </si>
  <si>
    <t>Depletion</t>
  </si>
  <si>
    <t>5.1.4.3</t>
  </si>
  <si>
    <t>Rent (Operating Lease Expense)</t>
  </si>
  <si>
    <t>5.1.4.2</t>
  </si>
  <si>
    <t>5.1.4.1</t>
  </si>
  <si>
    <t>5.1.4</t>
  </si>
  <si>
    <t>Rent, Depreciation, Amortization And Depletion</t>
  </si>
  <si>
    <t>5.1.3.8</t>
  </si>
  <si>
    <t>5.1.3.7</t>
  </si>
  <si>
    <t>Insurance</t>
  </si>
  <si>
    <t>5.1.3.6</t>
  </si>
  <si>
    <t>Bank Fees</t>
  </si>
  <si>
    <t>5.1.3.5</t>
  </si>
  <si>
    <t>Service Fees</t>
  </si>
  <si>
    <t>5.1.3.4</t>
  </si>
  <si>
    <t>Communication And Computer</t>
  </si>
  <si>
    <t>5.1.3.3</t>
  </si>
  <si>
    <t>Marketing And Advertising</t>
  </si>
  <si>
    <t>5.1.3.2</t>
  </si>
  <si>
    <t>Travel, Training And Education</t>
  </si>
  <si>
    <t>5.1.3.1</t>
  </si>
  <si>
    <t>Transportation, Shipping</t>
  </si>
  <si>
    <t>5.1.3</t>
  </si>
  <si>
    <t>5.1.2.6</t>
  </si>
  <si>
    <t>Other Employee Related Expense</t>
  </si>
  <si>
    <t>5.1.2.5</t>
  </si>
  <si>
    <t>Nonpayroll Personal Costs</t>
  </si>
  <si>
    <t>5.1.2.4</t>
  </si>
  <si>
    <t>Directors Remuneration</t>
  </si>
  <si>
    <t>5.1.2.3</t>
  </si>
  <si>
    <t>Key Management Personnel Compensation</t>
  </si>
  <si>
    <t>5.1.2.2</t>
  </si>
  <si>
    <t>Long-Term Employee Benefits</t>
  </si>
  <si>
    <t>5.1.2.1</t>
  </si>
  <si>
    <t>Short-Term Employee Benefits</t>
  </si>
  <si>
    <t>5.1.2</t>
  </si>
  <si>
    <t>Employee Related Expenses</t>
  </si>
  <si>
    <t>5.1.1.8</t>
  </si>
  <si>
    <t>5.1.1.7</t>
  </si>
  <si>
    <t>Food And Beverages</t>
  </si>
  <si>
    <t>5.1.1.6</t>
  </si>
  <si>
    <t>Marketing Sales And Office Supplies</t>
  </si>
  <si>
    <t>5.1.1.5</t>
  </si>
  <si>
    <t>Capitalized Contract Costs</t>
  </si>
  <si>
    <t>5.1.1.4</t>
  </si>
  <si>
    <t>Supplies And Consumables</t>
  </si>
  <si>
    <t>5.1.1.3</t>
  </si>
  <si>
    <t>Spare Parts</t>
  </si>
  <si>
    <t>5.1.1.2</t>
  </si>
  <si>
    <t>Material</t>
  </si>
  <si>
    <t>5.1.1.1</t>
  </si>
  <si>
    <t>5.1.1</t>
  </si>
  <si>
    <t>Merchandise, Material, Supplies And Utilities</t>
  </si>
  <si>
    <t>5.1</t>
  </si>
  <si>
    <t>Classified By Nature</t>
  </si>
  <si>
    <t>5</t>
  </si>
  <si>
    <t>4.4</t>
  </si>
  <si>
    <t>Other Operating Income</t>
  </si>
  <si>
    <t>4.3.3</t>
  </si>
  <si>
    <t>Sales to Other Related Parties</t>
  </si>
  <si>
    <t>4.3.2</t>
  </si>
  <si>
    <t>Sales to Officers</t>
  </si>
  <si>
    <t>4.3.1</t>
  </si>
  <si>
    <t>Intercompany Revenue</t>
  </si>
  <si>
    <t>4.3</t>
  </si>
  <si>
    <t>Related Party Revenue</t>
  </si>
  <si>
    <t>4.2.4</t>
  </si>
  <si>
    <t>Premiums Earned, Net</t>
  </si>
  <si>
    <t>4.2.3</t>
  </si>
  <si>
    <t>Capital Leases, Income Statement, Lease Revenue</t>
  </si>
  <si>
    <t>4.2.2</t>
  </si>
  <si>
    <t>Operating Leases, Income Statement, Lease Revenue</t>
  </si>
  <si>
    <t>4.2.1</t>
  </si>
  <si>
    <t>Revenue from Contract with Customer, Including Assessed Tax</t>
  </si>
  <si>
    <t>4.2</t>
  </si>
  <si>
    <t xml:space="preserve"> XBRL Classified Revenues</t>
  </si>
  <si>
    <t>4.1.3.3</t>
  </si>
  <si>
    <t>4.1.3.2</t>
  </si>
  <si>
    <t>Service Allowances</t>
  </si>
  <si>
    <t>4.1.3.1</t>
  </si>
  <si>
    <t>Goods Returns and Allowances</t>
  </si>
  <si>
    <t>4.1.3</t>
  </si>
  <si>
    <t>4.1.2</t>
  </si>
  <si>
    <t>4.1.1.2</t>
  </si>
  <si>
    <t>4.1.1.1</t>
  </si>
  <si>
    <t>4.1.1</t>
  </si>
  <si>
    <t>4.1</t>
  </si>
  <si>
    <t>Goods and Services</t>
  </si>
  <si>
    <t>4</t>
  </si>
  <si>
    <t>3.7</t>
  </si>
  <si>
    <t>Limited Liability Company Members Equity</t>
  </si>
  <si>
    <t>3.6</t>
  </si>
  <si>
    <t>Partners Capital</t>
  </si>
  <si>
    <t>3.5</t>
  </si>
  <si>
    <t>Equity Attributable to Noncontrolling Interest</t>
  </si>
  <si>
    <t>3.4.9</t>
  </si>
  <si>
    <t>Other Additional Capital</t>
  </si>
  <si>
    <t>3.4.8</t>
  </si>
  <si>
    <t>Deferred Compensation Equity</t>
  </si>
  <si>
    <t>3.4.7</t>
  </si>
  <si>
    <t>Deferred Employee Stock Ownership Plan, Issuance of Shares or Sale of Treasury Shares</t>
  </si>
  <si>
    <t>3.4.6.2</t>
  </si>
  <si>
    <t>Treasury Stock Preferred</t>
  </si>
  <si>
    <t>3.4.6.1</t>
  </si>
  <si>
    <t>Treasury Stock Common</t>
  </si>
  <si>
    <t>3.4.6</t>
  </si>
  <si>
    <t>Treasury Stock</t>
  </si>
  <si>
    <t>3.4.5</t>
  </si>
  <si>
    <t>Warrants, Rights Outstanding</t>
  </si>
  <si>
    <t>3.4.4</t>
  </si>
  <si>
    <t>Stockholders' Equity Note, Subscriptions Receivable</t>
  </si>
  <si>
    <t>3.4.3</t>
  </si>
  <si>
    <t>Receivable From Shareholders Or Affiliates For Issuance Of Capital Stock</t>
  </si>
  <si>
    <t>3.4.2</t>
  </si>
  <si>
    <t>Receivable From Officers, Directors For Issuance Of Capital Stock</t>
  </si>
  <si>
    <t>3.4.1</t>
  </si>
  <si>
    <t>Unearned SOP Shares</t>
  </si>
  <si>
    <t>3.4</t>
  </si>
  <si>
    <t>Other Equity</t>
  </si>
  <si>
    <t>3.3.7</t>
  </si>
  <si>
    <t>AOCI, Derivative Qualifying as Hedge, Excluded Component, after Tax</t>
  </si>
  <si>
    <t>3.3.6</t>
  </si>
  <si>
    <t>Financial Liability, Fair Value Option, after Tax</t>
  </si>
  <si>
    <t>3.3.5</t>
  </si>
  <si>
    <t>Accumulated Other Comprehensive (Income) Loss, Defined Benefit Plan, after Tax</t>
  </si>
  <si>
    <t>3.3.4</t>
  </si>
  <si>
    <t>AOCI, Cash Flow Hedge, Cumulative Gain (Loss), after Tax</t>
  </si>
  <si>
    <t>3.3.3</t>
  </si>
  <si>
    <t>Other than Temporary Impairment, Not Credit Loss, Net of Tax, Debt Securities</t>
  </si>
  <si>
    <t>3.3.2</t>
  </si>
  <si>
    <t>Debt Securities, Available-for-sale, Adjustment, after Tax</t>
  </si>
  <si>
    <t>3.3.1</t>
  </si>
  <si>
    <t>Foreign Currency Translation Adjustment, Net of Tax</t>
  </si>
  <si>
    <t>3.3</t>
  </si>
  <si>
    <t>Accumulated Other Comprehensive Income (Loss), Net of Tax</t>
  </si>
  <si>
    <t>3.2.4</t>
  </si>
  <si>
    <t>Suspense Account</t>
  </si>
  <si>
    <t>3.2.3</t>
  </si>
  <si>
    <t>Retained Earnings Deficit</t>
  </si>
  <si>
    <t>3.2.2</t>
  </si>
  <si>
    <t>Unappropriated</t>
  </si>
  <si>
    <t>3.2.1</t>
  </si>
  <si>
    <t>Appropriated</t>
  </si>
  <si>
    <t>3.2</t>
  </si>
  <si>
    <t>Retained Earnings</t>
  </si>
  <si>
    <t>3.1.2.3</t>
  </si>
  <si>
    <t>Subscribed Stock</t>
  </si>
  <si>
    <t>3.1.2.2</t>
  </si>
  <si>
    <t>Additional Paid in Capital, Preferred Stock</t>
  </si>
  <si>
    <t>3.1.2.1</t>
  </si>
  <si>
    <t>Preferred Stock at Par</t>
  </si>
  <si>
    <t>3.1.2</t>
  </si>
  <si>
    <t>Preferred Stock</t>
  </si>
  <si>
    <t>3.1.1.4</t>
  </si>
  <si>
    <t>3.1.1.3</t>
  </si>
  <si>
    <t>Common Stock Held by Subsidiary</t>
  </si>
  <si>
    <t>3.1.1.2</t>
  </si>
  <si>
    <t>Additional Paid in Capital, Common Stock</t>
  </si>
  <si>
    <t>3.1.1.1</t>
  </si>
  <si>
    <t>Common Stock at Par</t>
  </si>
  <si>
    <t>3.1.1</t>
  </si>
  <si>
    <t>Common Stock</t>
  </si>
  <si>
    <t>3.1</t>
  </si>
  <si>
    <t xml:space="preserve">Stockholders Equity </t>
  </si>
  <si>
    <t>3</t>
  </si>
  <si>
    <t>2.6</t>
  </si>
  <si>
    <t>Commitments and Contingencies</t>
  </si>
  <si>
    <t>2.5.4</t>
  </si>
  <si>
    <t>Other (Miscellaneous) Liabilities</t>
  </si>
  <si>
    <t>2.5.3.2</t>
  </si>
  <si>
    <t>Hedging Liabilities</t>
  </si>
  <si>
    <t>2.5.3.1</t>
  </si>
  <si>
    <t>Derivative Liability</t>
  </si>
  <si>
    <t>2.5.3</t>
  </si>
  <si>
    <t>Derivative Instruments And Hedges</t>
  </si>
  <si>
    <t>2.5.2</t>
  </si>
  <si>
    <t>Deferred Compensation Liability Not Classified as Accrued Liabilities</t>
  </si>
  <si>
    <t>2.5.1</t>
  </si>
  <si>
    <t>Contract with Customer, Liability</t>
  </si>
  <si>
    <t>2.5</t>
  </si>
  <si>
    <t>Additional Liabilities</t>
  </si>
  <si>
    <t>2.4.7</t>
  </si>
  <si>
    <t>Other Intercompany Liabilities</t>
  </si>
  <si>
    <t>2.4.6</t>
  </si>
  <si>
    <t>Due To Other Related Parties</t>
  </si>
  <si>
    <t>2.4.5</t>
  </si>
  <si>
    <t>Due To Affiliate</t>
  </si>
  <si>
    <t>2.4.4</t>
  </si>
  <si>
    <t>Due To Officers Or Stockholders</t>
  </si>
  <si>
    <t>2.4.3</t>
  </si>
  <si>
    <t>Due To Employees</t>
  </si>
  <si>
    <t>2.4.2</t>
  </si>
  <si>
    <t>Related Party Notes Payable</t>
  </si>
  <si>
    <t>2.4.1</t>
  </si>
  <si>
    <t>Related Party Accounts Payable</t>
  </si>
  <si>
    <t>2.4</t>
  </si>
  <si>
    <t>Related Party Liabilities</t>
  </si>
  <si>
    <t>2.3.8</t>
  </si>
  <si>
    <t>Other Liabilities Other Than Debt</t>
  </si>
  <si>
    <t>2.3.7</t>
  </si>
  <si>
    <t>Asset Retirement Obligations</t>
  </si>
  <si>
    <t>2.3.6</t>
  </si>
  <si>
    <t>Customer Refund Liability</t>
  </si>
  <si>
    <t>2.3.5</t>
  </si>
  <si>
    <t>Provision For Warrantee Costs</t>
  </si>
  <si>
    <t>2.3.4</t>
  </si>
  <si>
    <t>Estimated Litigation Liability</t>
  </si>
  <si>
    <t>2.3.3</t>
  </si>
  <si>
    <t>Regulatory Liability</t>
  </si>
  <si>
    <t>2.3.2</t>
  </si>
  <si>
    <t>Liability For Uncertainty In Income Taxes</t>
  </si>
  <si>
    <t>2.3.1</t>
  </si>
  <si>
    <t>Deferred Tax Liabilities, Net</t>
  </si>
  <si>
    <t>2.3</t>
  </si>
  <si>
    <t>Liabilities Other Than Debt</t>
  </si>
  <si>
    <t>2.2.4</t>
  </si>
  <si>
    <t>Other Debts</t>
  </si>
  <si>
    <t>2.2.3</t>
  </si>
  <si>
    <t>Capital Lease Obligations</t>
  </si>
  <si>
    <t>2.2.2</t>
  </si>
  <si>
    <t>Debenture Bonds</t>
  </si>
  <si>
    <t>2.2.1</t>
  </si>
  <si>
    <t>Notes And Loans</t>
  </si>
  <si>
    <t>2.2</t>
  </si>
  <si>
    <t>Debt And Capital Lease Obligations</t>
  </si>
  <si>
    <t>2.1.7</t>
  </si>
  <si>
    <t>Other Payables and Accrued Liabilities</t>
  </si>
  <si>
    <t>2.1.6</t>
  </si>
  <si>
    <t>Deferred (Unearned) Revenue</t>
  </si>
  <si>
    <t>2.1.5</t>
  </si>
  <si>
    <t>Interest and Dividends Payable</t>
  </si>
  <si>
    <t>2.1.4.6</t>
  </si>
  <si>
    <t>Other Taxes Other than Income Taxes</t>
  </si>
  <si>
    <t>2.1.4.5</t>
  </si>
  <si>
    <t xml:space="preserve">Accrued Highway Tax </t>
  </si>
  <si>
    <t>2.1.4.4</t>
  </si>
  <si>
    <t xml:space="preserve">Accrued Real Estate Tax </t>
  </si>
  <si>
    <t>2.1.4.3</t>
  </si>
  <si>
    <t xml:space="preserve">Accrued Value Added Tax </t>
  </si>
  <si>
    <t>2.1.4.2</t>
  </si>
  <si>
    <t xml:space="preserve">Accrued Sales and Excise Tax </t>
  </si>
  <si>
    <t>2.1.4.1</t>
  </si>
  <si>
    <t>Accrued Income Taxes</t>
  </si>
  <si>
    <t>2.1.4</t>
  </si>
  <si>
    <t>Taxes Payable</t>
  </si>
  <si>
    <t>2.1.3.6</t>
  </si>
  <si>
    <t>Other Employee Related Liabilities</t>
  </si>
  <si>
    <t>2.1.3.5</t>
  </si>
  <si>
    <t>Accrued Employee Benefits</t>
  </si>
  <si>
    <t>2.1.3.4</t>
  </si>
  <si>
    <t>Accrued Payroll Taxes and Fees</t>
  </si>
  <si>
    <t>2.1.3.3</t>
  </si>
  <si>
    <t>Bonuses And Premiums</t>
  </si>
  <si>
    <t>2.1.3.2</t>
  </si>
  <si>
    <t>Compensated Absences</t>
  </si>
  <si>
    <t>2.1.3.1</t>
  </si>
  <si>
    <t>Wages And Salaries Payable</t>
  </si>
  <si>
    <t>2.1.3</t>
  </si>
  <si>
    <t>Employee-Related Liabilities</t>
  </si>
  <si>
    <t>2.1.2</t>
  </si>
  <si>
    <t>Accrued Liabilities</t>
  </si>
  <si>
    <t>2.1.1</t>
  </si>
  <si>
    <t>Trade Accounts Payable</t>
  </si>
  <si>
    <t>2.1</t>
  </si>
  <si>
    <t>Accounts Payable and Accrued Liabilities</t>
  </si>
  <si>
    <t>2</t>
  </si>
  <si>
    <t>Liabilities</t>
  </si>
  <si>
    <t>1.7.2</t>
  </si>
  <si>
    <t>Goodwill, Accumulated Impairment Charges</t>
  </si>
  <si>
    <t>1.7.1</t>
  </si>
  <si>
    <t>Goodwill, Gross</t>
  </si>
  <si>
    <t>1.7</t>
  </si>
  <si>
    <t>Goodwill</t>
  </si>
  <si>
    <t>1.6.8</t>
  </si>
  <si>
    <t>Capitalized Acquisition Costs</t>
  </si>
  <si>
    <t>1.6.7</t>
  </si>
  <si>
    <t>Advances and Deposits Paid</t>
  </si>
  <si>
    <t>1.6.6</t>
  </si>
  <si>
    <t>Acquisitions in Progress</t>
  </si>
  <si>
    <t>1.6.5</t>
  </si>
  <si>
    <t>Other Intangible Assets</t>
  </si>
  <si>
    <t>1.6.4</t>
  </si>
  <si>
    <t>Right to Use Assets (ASC 842) Classified as Intangible</t>
  </si>
  <si>
    <t>1.6.3</t>
  </si>
  <si>
    <t>Computer Software Classified as Intangible</t>
  </si>
  <si>
    <t>1.6.2</t>
  </si>
  <si>
    <t>Intangible Assets (Finite Life)</t>
  </si>
  <si>
    <t>1.6.1</t>
  </si>
  <si>
    <t>Intangible Assets (Indefinite Life)</t>
  </si>
  <si>
    <t>1.6</t>
  </si>
  <si>
    <t>1.5.13</t>
  </si>
  <si>
    <t>Capitalized Construction Costs</t>
  </si>
  <si>
    <t>1.5.12</t>
  </si>
  <si>
    <t>1.5.11</t>
  </si>
  <si>
    <t>Assets Under Construction</t>
  </si>
  <si>
    <t>1.5.10</t>
  </si>
  <si>
    <t>Other Property, Plant And Equipment</t>
  </si>
  <si>
    <t>1.5.9</t>
  </si>
  <si>
    <t>Additional Property, Plant and Equipment Items</t>
  </si>
  <si>
    <t>1.5.8</t>
  </si>
  <si>
    <t>Property Subject to or Available for Operating Lease</t>
  </si>
  <si>
    <t>1.5.7</t>
  </si>
  <si>
    <t>Financial (Capital) Leased Assets</t>
  </si>
  <si>
    <t>1.5.6</t>
  </si>
  <si>
    <t>Leasehold Improvements</t>
  </si>
  <si>
    <t>1.5.5</t>
  </si>
  <si>
    <t>Computer Software Classified as PP&amp;E</t>
  </si>
  <si>
    <t>1.5.4</t>
  </si>
  <si>
    <t>Furniture and Fixtures</t>
  </si>
  <si>
    <t>1.5.3</t>
  </si>
  <si>
    <t>Machinery And Equipment</t>
  </si>
  <si>
    <t>1.5.2</t>
  </si>
  <si>
    <t>Buildings and Improvements</t>
  </si>
  <si>
    <t>1.5.1</t>
  </si>
  <si>
    <t>Land and Land Improvements</t>
  </si>
  <si>
    <t>1.5</t>
  </si>
  <si>
    <t>Property, Plant And Equipment</t>
  </si>
  <si>
    <t>1.4.3</t>
  </si>
  <si>
    <t>Miscellaneous Assets</t>
  </si>
  <si>
    <t>1.4.2.18</t>
  </si>
  <si>
    <t>Escrow Deposit</t>
  </si>
  <si>
    <t>1.4.2.17</t>
  </si>
  <si>
    <t>Deposit Assets, Total</t>
  </si>
  <si>
    <t>1.4.2.16</t>
  </si>
  <si>
    <t>Credit Card Origination Costs</t>
  </si>
  <si>
    <t>1.4.2.15</t>
  </si>
  <si>
    <t>Deferred Costs, Leasing, Net, Total</t>
  </si>
  <si>
    <t>1.4.2.14</t>
  </si>
  <si>
    <t>Income Taxes Receivable</t>
  </si>
  <si>
    <t>1.4.2.13</t>
  </si>
  <si>
    <t>Other Receivables (Non-Operating Revenue)</t>
  </si>
  <si>
    <t>1.4.2.12</t>
  </si>
  <si>
    <t>Accrued Fees And Other Revenue Receivable</t>
  </si>
  <si>
    <t>1.4.2.11</t>
  </si>
  <si>
    <t>Oil And Gas Joint Interest Billing Receivables</t>
  </si>
  <si>
    <t>1.4.2.10</t>
  </si>
  <si>
    <t>Lease Incentive Receivable</t>
  </si>
  <si>
    <t>1.4.2.9</t>
  </si>
  <si>
    <t>Insurance Receivable For Malpractice</t>
  </si>
  <si>
    <t>1.4.2.8</t>
  </si>
  <si>
    <t>Grants Receivable</t>
  </si>
  <si>
    <t>1.4.2.7</t>
  </si>
  <si>
    <t>Insurance Settlements Receivable</t>
  </si>
  <si>
    <t>1.4.2.6</t>
  </si>
  <si>
    <t>Receivable For Recovery Of Import Duties, Net</t>
  </si>
  <si>
    <t>1.4.2.5</t>
  </si>
  <si>
    <t>Value Added Tax Receivable</t>
  </si>
  <si>
    <t>1.4.2.4</t>
  </si>
  <si>
    <t>1.4.2.3</t>
  </si>
  <si>
    <t>Interest Receivable</t>
  </si>
  <si>
    <t>1.4.2.2</t>
  </si>
  <si>
    <t>Dividends Receivable</t>
  </si>
  <si>
    <t>1.4.2.1</t>
  </si>
  <si>
    <t>Credit Card Receivables</t>
  </si>
  <si>
    <t>1.4.2</t>
  </si>
  <si>
    <t>Accrued Revenue (Nontrade Receivables)</t>
  </si>
  <si>
    <t>1.4.1.8</t>
  </si>
  <si>
    <t>Other Prepaid Expense, Current</t>
  </si>
  <si>
    <t>1.4.1.7</t>
  </si>
  <si>
    <t>Prepaid Taxes</t>
  </si>
  <si>
    <t>1.4.1.6</t>
  </si>
  <si>
    <t>Prepaid Interest</t>
  </si>
  <si>
    <t>1.4.1.5</t>
  </si>
  <si>
    <t>Prepaid Supplies</t>
  </si>
  <si>
    <t>1.4.1.4</t>
  </si>
  <si>
    <t>Prepaid Royalties</t>
  </si>
  <si>
    <t>1.4.1.3</t>
  </si>
  <si>
    <t>Prepaid Advertising</t>
  </si>
  <si>
    <t>1.4.1.2</t>
  </si>
  <si>
    <t>Prepaid Rent</t>
  </si>
  <si>
    <t>1.4.1.1</t>
  </si>
  <si>
    <t>Prepaid Insurance</t>
  </si>
  <si>
    <t>1.4.1</t>
  </si>
  <si>
    <t>Prepaid Expense</t>
  </si>
  <si>
    <t>1.4</t>
  </si>
  <si>
    <t>Accruals and Other Assets</t>
  </si>
  <si>
    <t>1.3.10</t>
  </si>
  <si>
    <t>Miscellaneous Inventory</t>
  </si>
  <si>
    <t>1.3.9</t>
  </si>
  <si>
    <t>Other Inventory</t>
  </si>
  <si>
    <t>1.3.8</t>
  </si>
  <si>
    <t>LIFO Adjustments</t>
  </si>
  <si>
    <t>1.3.7</t>
  </si>
  <si>
    <t>Inventory Valuation Reserves</t>
  </si>
  <si>
    <t>1.3.6</t>
  </si>
  <si>
    <t>Capitalized Contract Cost</t>
  </si>
  <si>
    <t>1.3.5</t>
  </si>
  <si>
    <t>Inventory For Long-Term Contracts Or Programs</t>
  </si>
  <si>
    <t>1.3.4</t>
  </si>
  <si>
    <t>Finished Goods</t>
  </si>
  <si>
    <t>1.3.3</t>
  </si>
  <si>
    <t>Work In Process</t>
  </si>
  <si>
    <t>1.3.2</t>
  </si>
  <si>
    <t>1.3.1</t>
  </si>
  <si>
    <t>Raw Material and Supplies</t>
  </si>
  <si>
    <t>1.3</t>
  </si>
  <si>
    <t>1.2.5</t>
  </si>
  <si>
    <t>Other (Miscellaneous) Trade Receivables and Contract Assets</t>
  </si>
  <si>
    <t>1.2.4</t>
  </si>
  <si>
    <t>Due from Related Parties, Current</t>
  </si>
  <si>
    <t>1.2.3</t>
  </si>
  <si>
    <t>Unbilled Receivables, Current</t>
  </si>
  <si>
    <t>1.2.2</t>
  </si>
  <si>
    <t>Notes, Loans and Financing Receivable, Net, Current</t>
  </si>
  <si>
    <t>1.2.1</t>
  </si>
  <si>
    <t>Trade Accounts Receivable</t>
  </si>
  <si>
    <t>1.2</t>
  </si>
  <si>
    <t>Trade Receivables and Contract Assets</t>
  </si>
  <si>
    <t>1.1.7</t>
  </si>
  <si>
    <t>Other (Miscellaneous) Cash, Cash Equivalents and Investments</t>
  </si>
  <si>
    <t>1.1.6</t>
  </si>
  <si>
    <t>Investments in Related Parties</t>
  </si>
  <si>
    <t>1.1.5.2</t>
  </si>
  <si>
    <t>Hedging Assets</t>
  </si>
  <si>
    <t>1.1.5.1</t>
  </si>
  <si>
    <t>Derivative Asset</t>
  </si>
  <si>
    <t>1.1.5</t>
  </si>
  <si>
    <t>Derivative Instruments and Hedges</t>
  </si>
  <si>
    <t>1.1.4</t>
  </si>
  <si>
    <t>Investments and Securities</t>
  </si>
  <si>
    <t>1.1.3</t>
  </si>
  <si>
    <t>Restricted Cash and Investments</t>
  </si>
  <si>
    <t>1.1.2</t>
  </si>
  <si>
    <t>Cash Equivalents</t>
  </si>
  <si>
    <t>1.1.1</t>
  </si>
  <si>
    <t>Cash in Bank and on Hand</t>
  </si>
  <si>
    <t>1.1</t>
  </si>
  <si>
    <t>Cash, Cash Equivalents and Investments</t>
  </si>
  <si>
    <t>1</t>
  </si>
  <si>
    <t>Depth</t>
  </si>
  <si>
    <t>Balance</t>
  </si>
  <si>
    <t>Account #</t>
  </si>
  <si>
    <t>EXHIBIT: DETAILED CHART OF ACCOUNTS EXAMPLE</t>
  </si>
  <si>
    <t>Note: Companies may leave gaps between items numbers to enable them to insert new accounts downstream.</t>
  </si>
  <si>
    <t>580 Salaries and Wage Expense</t>
  </si>
  <si>
    <t>540 Rent Expense</t>
  </si>
  <si>
    <t>520 Supplies Expense</t>
  </si>
  <si>
    <t>410 Service Revenue</t>
  </si>
  <si>
    <t>403 Product Sales</t>
  </si>
  <si>
    <t>310 Retained Earnings</t>
  </si>
  <si>
    <t>305 Additional Paid in Capital</t>
  </si>
  <si>
    <t>301 Common Stock</t>
  </si>
  <si>
    <t>235 Interest Payable</t>
  </si>
  <si>
    <t>211 Salaries and Wages Payable</t>
  </si>
  <si>
    <t>203 Accounts Payable</t>
  </si>
  <si>
    <t>131 Accumulated Depreciation on Equipment</t>
  </si>
  <si>
    <t>130 Equipment</t>
  </si>
  <si>
    <t>126 Supplies</t>
  </si>
  <si>
    <t>112 Accounts Receivable</t>
  </si>
  <si>
    <t>101 Cash</t>
  </si>
  <si>
    <t>EXHIBIT: SIMPLIFIED CHART OF ACCOUNTS EXAMPLE</t>
  </si>
  <si>
    <t>0</t>
  </si>
  <si>
    <t>EXHIBIT: DEPTH EXEMPLIFIED BY COLOR CODING</t>
  </si>
  <si>
    <t>Restricted Cash and Investments 1.1.3 2</t>
  </si>
  <si>
    <t>Cash, Cash Equivalents and Investments 1.1 1</t>
  </si>
  <si>
    <t>Assets 1 0</t>
  </si>
  <si>
    <t>Type Account# Depth</t>
  </si>
  <si>
    <t>EXHIBIT: STANDARD CHART OF ACCOUNTS' HIERARCHY FOR SUBACCOUNTS IS SHOWN WITH DEPTH</t>
  </si>
  <si>
    <t>Expenses 5</t>
  </si>
  <si>
    <t>Revenues 4</t>
  </si>
  <si>
    <t>Equity 3</t>
  </si>
  <si>
    <t>Liabilities 2</t>
  </si>
  <si>
    <t>Assets 1</t>
  </si>
  <si>
    <t>Type Account#</t>
  </si>
  <si>
    <t>EXHIBIT: STANDARD CHART OF ACCOUNTS' FINANCIAL STATEMENT HIERARCHY</t>
  </si>
  <si>
    <t>The Financial Accounting Standard Board (FASB) reviews all public financial documents.</t>
  </si>
  <si>
    <t>The Financial Accounting Standard Board (FASB) establishes the rules for General Accepted Account Principles (GAAP).</t>
  </si>
  <si>
    <t>The Cost Principle requires that financial statements be based on today's replacement cost.</t>
  </si>
  <si>
    <t>The Cost Principle requires that financial statements be based on historical costs, the 'book value' reported.</t>
  </si>
  <si>
    <t>The Realization or Recognition Principle dictates that Revenues are recognized when cash is exchanged.</t>
  </si>
  <si>
    <t>The Realization or Recognition Principle dictates that Revenues are recognized upon the delivery of products or services, regardless of when cash is exchanged.</t>
  </si>
  <si>
    <t>Generally Accepted Accounting Principles (GAAP) require related revenues and expenses to be recognized when cash is exchanged.</t>
  </si>
  <si>
    <t>The Matching Principle requires related revenues and expenses to be recognized in the same accounting period, regardless of when cash is exchanged.</t>
  </si>
  <si>
    <t>Publicly traded U.S. companies are required to strictly limit their SEC disclosures to GAAP figures.</t>
  </si>
  <si>
    <t>Publicly traded U.S. companies are able to supplement GAAP figures with additional non-GAAP figures they deem necessary.</t>
  </si>
  <si>
    <t xml:space="preserve">An accrual always occurs when revenue and expenses are recognized and cash is received. </t>
  </si>
  <si>
    <r>
      <t xml:space="preserve">An accrual occurs when revenues or expenses are recorded </t>
    </r>
    <r>
      <rPr>
        <u/>
        <sz val="10"/>
        <color rgb="FF000000"/>
        <rFont val="Calibri"/>
        <family val="2"/>
      </rPr>
      <t>with the absence of the exchange of cash</t>
    </r>
    <r>
      <rPr>
        <sz val="10"/>
        <color indexed="8"/>
        <rFont val="Calibri"/>
        <family val="2"/>
      </rPr>
      <t>.</t>
    </r>
  </si>
  <si>
    <t>The Matching Principles are a set of accounting rules, standards and financial reporting practices utilized in the U.S.</t>
  </si>
  <si>
    <t>Generally Accepted Accounting Principles (GAAP) are a set of accounting rules, standards and financial reporting practices utilized in the U.S.</t>
  </si>
  <si>
    <t xml:space="preserve">There has been suggestion that the “professional liability” atmosphere of the United States requires the more industry specific, rules-based guidance of U.S. GAAP. </t>
  </si>
  <si>
    <t>The Securities and Exchange Commission (SEC) has openly expressed a desire to switch from GAAP to IFRS, though progress has been slow.</t>
  </si>
  <si>
    <t>reports with GAAP If their accounts complied with IFRS.</t>
  </si>
  <si>
    <t xml:space="preserve">Due to the progress achieved in this partnership, the SEC, in 2007, removed the requirement for non-U.S. companies registered in the U.S. to reconcile their financial </t>
  </si>
  <si>
    <t xml:space="preserve">The IASB and the FASB have been working on the convergence of IFRS and GAAP since 2002. </t>
  </si>
  <si>
    <t>Yet, it is safe to say they differences have been narrowing over time.</t>
  </si>
  <si>
    <t xml:space="preserve">Source: Ernst &amp; Young, LLP, February 2018 </t>
  </si>
  <si>
    <t>Prior impairment losses may be reversed up to but not in excess of the previous impairment.</t>
  </si>
  <si>
    <t>Any write-down of inventory creates a new cost basis which cannot be reversed.</t>
  </si>
  <si>
    <t>Acceptable</t>
  </si>
  <si>
    <t>Unacceptable</t>
  </si>
  <si>
    <t>Reversal of inventory write-downs</t>
  </si>
  <si>
    <t>The same cost formula must be applied to all inventories similar in nature or use.</t>
  </si>
  <si>
    <t>A consistent cost formula for all similar inventories is not explicitly required.</t>
  </si>
  <si>
    <t>Last In First Out (LIFO) as an inventory cost recognition method</t>
  </si>
  <si>
    <t>There are no requirements for subtotals such as Operating Income.</t>
  </si>
  <si>
    <t xml:space="preserve">SEC regulations require the presentation specific accounts and subtotals. </t>
  </si>
  <si>
    <t>Performance measures</t>
  </si>
  <si>
    <t>While IFRS permits nature or function for entities, a function-based classification must be accompanied with footnotes on nature.</t>
  </si>
  <si>
    <t xml:space="preserve">While GAAP allows function or nature, SEC registrants are required to organize expense by function. </t>
  </si>
  <si>
    <t>Skews to nature</t>
  </si>
  <si>
    <t>Skews to function</t>
  </si>
  <si>
    <t>Income Statement classifications</t>
  </si>
  <si>
    <t xml:space="preserve"> Only one historic comparison is required.</t>
  </si>
  <si>
    <t>Balance Sheets must be shown for two years and Income Statements for three years.</t>
  </si>
  <si>
    <r>
      <t>Semi-Annual and Annual</t>
    </r>
    <r>
      <rPr>
        <sz val="8"/>
        <color theme="1"/>
        <rFont val="Calibri (Body)_x0000_"/>
      </rPr>
      <t xml:space="preserve"> (norm, not IFRS required)</t>
    </r>
  </si>
  <si>
    <r>
      <rPr>
        <sz val="10"/>
        <color theme="1"/>
        <rFont val="Calibri (Body)_x0000_"/>
      </rPr>
      <t>Quarterly and Annua</t>
    </r>
    <r>
      <rPr>
        <sz val="12"/>
        <color theme="1"/>
        <rFont val="Calibri"/>
        <family val="2"/>
        <scheme val="minor"/>
      </rPr>
      <t>l</t>
    </r>
    <r>
      <rPr>
        <sz val="8"/>
        <color theme="1"/>
        <rFont val="Calibri (Body)_x0000_"/>
      </rPr>
      <t xml:space="preserve"> (SEC requirement, not GAAP)</t>
    </r>
  </si>
  <si>
    <t>Reporting</t>
  </si>
  <si>
    <t>IFRS is less specific and less rules-based and therefore involves significantly greater footnotes.</t>
  </si>
  <si>
    <t>GAAP is more specific and rules-based.</t>
  </si>
  <si>
    <t>Flexibility</t>
  </si>
  <si>
    <t>IFRS</t>
  </si>
  <si>
    <t>GAAP</t>
  </si>
  <si>
    <t>Accounting Treatment</t>
  </si>
  <si>
    <t>EXHIBIT: MAJOR DIFFERENCES BETWEEN IFRS AND GAAP</t>
  </si>
  <si>
    <t>https://www.pwc.com/us/en/cfodirect/publications/accounting-guides/ifrs-and-us-gaap-similarities-and-differences.html</t>
  </si>
  <si>
    <t>https://www.ey.com/Publication/vwLUAssets/IFRSBasics_00901-181US_23February2018/$FILE/IFRSBasics_00901-181US_23February2018.pdf</t>
  </si>
  <si>
    <t>Below are recent explorations of these variances by two leading U.S. accounting firms.</t>
  </si>
  <si>
    <t xml:space="preserve">The theoretical framework and principles of the IFRS: (1) leave more room for interpretation and (2) may often require lengthy disclosures on financial statements. </t>
  </si>
  <si>
    <t>IFRS guidelines provide much less overall detail than GAAP, which tends to be more rules-based.</t>
  </si>
  <si>
    <t>The disconnects between international (IFRS) and U.S. accounting standards (GAAP) are numerous and very complex.</t>
  </si>
  <si>
    <t>How Does IFRS Differ from GAAP?</t>
  </si>
  <si>
    <t>reconciliation to U.S. GAAP.</t>
  </si>
  <si>
    <t>According to PwC in 2018, ~500 non-US filers (publicly traded in U.S. markets) with market capitalization in the multiple of trillions of U.S. dollars use IFRS without a</t>
  </si>
  <si>
    <t>IFRS standards effect cross-border and M&amp;A activity conducted by U.S. companies.</t>
  </si>
  <si>
    <t>Widespread global adoption of IFRS standards has had an increasing impact on multinational companies.</t>
  </si>
  <si>
    <t>Why does IFRS matter to U.S. financial analysts?</t>
  </si>
  <si>
    <t>IFRS is standard in the European Union (EU), many countries in Asia and South America and over 100 countries worldwide, but not in the United States.</t>
  </si>
  <si>
    <t>IFRS was established in order to have a common accounting language, so business and accounts can be understood from company to company and country to country.</t>
  </si>
  <si>
    <t>Like GAAP, IFRS states how particular types of transactions and other events should be reported in financial statements. </t>
  </si>
  <si>
    <t xml:space="preserve"> International Financial Reporting Standards (IFRS) set by the International Accounting Standards Board (IASB). </t>
  </si>
  <si>
    <t>Whereas the U.S. practices GAAP as prescribed by the Financial Accounting Standards Board (FASB), many international companies adhere to alternative</t>
  </si>
  <si>
    <t xml:space="preserve">The standards that govern financial reporting and accounting vary from country to country. </t>
  </si>
  <si>
    <t>International Financial Reporting Standards (IFRS)</t>
  </si>
  <si>
    <t xml:space="preserve">The Security and Exchange Commission’s (SEC) Regulation G prohibits the dissemination of false or misleading GAAP or non-GAAP financial measures. </t>
  </si>
  <si>
    <t>expenses, unusual restructuring expenses).</t>
  </si>
  <si>
    <t xml:space="preserve">Typical non-GAAP measures are EBITDA calculations excluding depreciation and amortization or 'pro forma' figures excluding non-recurring items (e.g., one-time legal </t>
  </si>
  <si>
    <t xml:space="preserve"> are misleading and enable management to overstate the health of the business. </t>
  </si>
  <si>
    <t>Some believe the non-GAAP figures may be a more meaningful representation of the underlying financial health of the business, while others believe non-GAAP figures</t>
  </si>
  <si>
    <t>The discrepancy between GAAP and non-GAAP figures can be significant.</t>
  </si>
  <si>
    <r>
      <rPr>
        <u/>
        <sz val="10"/>
        <color rgb="FF000000"/>
        <rFont val="Calibri"/>
        <family val="2"/>
        <scheme val="minor"/>
      </rPr>
      <t>alternative</t>
    </r>
    <r>
      <rPr>
        <sz val="10"/>
        <color indexed="8"/>
        <rFont val="Calibri"/>
        <family val="2"/>
        <scheme val="minor"/>
      </rPr>
      <t xml:space="preserve"> they deem necessary to describe their business by disclosing non-GAAP figures.</t>
    </r>
  </si>
  <si>
    <t xml:space="preserve">Though publicly traded U.S. companies are required to report financial data according to GAAP standards, they are also able to supplement these figures with any </t>
  </si>
  <si>
    <t>Non-GAAP Numbers</t>
  </si>
  <si>
    <t>Just as the businesses utilizing accrual-basis accounting are more complex, so are their financial statements.</t>
  </si>
  <si>
    <t>Examples include: painting, baby sitting, snow plowing, lawn mowing and cleaning services.</t>
  </si>
  <si>
    <t>From a practical standpoint, cash-basis accounting is really only feasible for the smaller service businesses or individuals that do not have inventories or fixed assets.</t>
  </si>
  <si>
    <t>GAAP requires the use of Accrual-basis Accounting; thus, all publicly traded companies required to conform to US GAAP standards utilize accrual-basis accounting.</t>
  </si>
  <si>
    <t>Accrual-Basis Accounting is used by everyone but the simplest of businesses and individuals.</t>
  </si>
  <si>
    <t>The Cash Flow Statement reconciles the timing differences between accrual and cash accounting.</t>
  </si>
  <si>
    <t>These accounts are eliminated when cash is received or paid.</t>
  </si>
  <si>
    <t xml:space="preserve">Accrual accounts are created on the Balance Sheet when revenues and expenses are recognized without cash inflows or outflows. </t>
  </si>
  <si>
    <t>Expenses are incurred to generate a sale, but the cash payment for the goods sold may not be collected until a later accounting period.</t>
  </si>
  <si>
    <t>In many business transactions, the cash component of the transaction is not completed immediately.</t>
  </si>
  <si>
    <t xml:space="preserve">The concept behind accrual-basis accounting is that revenues should be matched with related expenses and recognized in the same accounting period. </t>
  </si>
  <si>
    <t>Accountants recognize revenues and expenses when they are deemed to occur (such as a transaction).</t>
  </si>
  <si>
    <t>Under Accrual-Basis Accounting:</t>
  </si>
  <si>
    <t>In a business utilizing cash-basis accounting, Net Income is equal to the net cash generated by the business in an accounting period.</t>
  </si>
  <si>
    <t>Profits are calculated as the difference between cash receipts and cash payments.</t>
  </si>
  <si>
    <t>Expenses are recorded in the period in which they are actually paid.</t>
  </si>
  <si>
    <t>Revenues are recorded when goods or services are delivered to customers.</t>
  </si>
  <si>
    <t>Under Cash-Basis Accounting:</t>
  </si>
  <si>
    <t>GAAP Requires Accrual-Basis Accounting, Rather than Cash-Basis Accounting</t>
  </si>
  <si>
    <t>Accountants emphasize fact-based financial data, unclouded by speculation.</t>
  </si>
  <si>
    <t>Interestingly, accountants use this principle to report anticipated losses, but potential gains are unreported.</t>
  </si>
  <si>
    <t>In the event of a conflict, the choice producing the lowest net income or asset value is taken.</t>
  </si>
  <si>
    <t>Prudence and Conservativism</t>
  </si>
  <si>
    <t xml:space="preserve">Immaterial costs may be expensed immediately and minute errors disregarded. </t>
  </si>
  <si>
    <t>Judgment is permitted across all of these fundamental guidelines, highlighting a preference for principles and norms over rules.</t>
  </si>
  <si>
    <t>Materiality</t>
  </si>
  <si>
    <t>Numerous footnotes are provided to most financial statements with these disclosures.</t>
  </si>
  <si>
    <t>Within this precept is the concept of accuracy and the disclosure of both positives and negatives of a company's financial situation.</t>
  </si>
  <si>
    <t>Policies are expected to be consistently applied throughout the accounting period and any changes from prior periods are explained.</t>
  </si>
  <si>
    <t>Organizations disclose their accounting policies in the initial pages of their financial statements.</t>
  </si>
  <si>
    <t>Full Disclosure</t>
  </si>
  <si>
    <t>Revenues are recognized upon the delivery of products or services, regardless of when cash is exchanged.</t>
  </si>
  <si>
    <t>This dictates revenue recognition practices under accrual-based accounting.</t>
  </si>
  <si>
    <t>Realization or Recognition Principle</t>
  </si>
  <si>
    <t>The concept is to recognize related revenues and expenses in the same accounting period, regardless of when cash is exchanged.</t>
  </si>
  <si>
    <t>GAAP requires accrual-based accounting which utilizes the 'matching principle'.</t>
  </si>
  <si>
    <t>Matching Principle</t>
  </si>
  <si>
    <t>equivalent instruments, thus eliminating the requirement for valuation at historical cost.</t>
  </si>
  <si>
    <t xml:space="preserve">Therefore, the valuation of financial assets can be 'transparent' through reliable 'price discovery' by observing frequent transactions of exactly </t>
  </si>
  <si>
    <t>Financial assets are usually more liquid than other tangible assets and are actively traded on financial markets.</t>
  </si>
  <si>
    <t>Financial assets are standard instruments defined as fungible (mutually interchangeable).</t>
  </si>
  <si>
    <t>Financial asset are non-physical assets whose value is derived from a contractual claim, such as bank deposits, bonds, and stocks. </t>
  </si>
  <si>
    <t>The valuation of financial assets is not always based on historical cost.</t>
  </si>
  <si>
    <t xml:space="preserve"> (PP&amp;E and Intangible Assets) are deemed to have a market value below their historical cost.</t>
  </si>
  <si>
    <t>In contrast, Assets are routinely valued downwardly to reflect bad debts (when assets are not recoverable) or 'impairment' when fixed assets</t>
  </si>
  <si>
    <t>This is consistent with the Conservativism described below.</t>
  </si>
  <si>
    <t xml:space="preserve">Assets are generally never adjusted upward in value even if their current market value exceeds historical cost (although improvements will raise their value). </t>
  </si>
  <si>
    <t xml:space="preserve">Operating assets are not standardized and there is no market of equivalent units with comparable prices. </t>
  </si>
  <si>
    <t>Historic cost is considered a more reliable and objective standard than market value, which is too easily manipulated.</t>
  </si>
  <si>
    <t xml:space="preserve">Cost is defined as the amount actually spent (cash or equivalents) when an item was initially obtained, regardless of when that was. </t>
  </si>
  <si>
    <t>Under this principle, financial statements are based on historical costs, the 'book value' reported.</t>
  </si>
  <si>
    <t>Cost Principle</t>
  </si>
  <si>
    <t>The accounting period must be clearly disclosed. Thus, it is typically provided in the heading of each financial statement.</t>
  </si>
  <si>
    <t>Accounting entries should be distributed across the stated periods of time.</t>
  </si>
  <si>
    <t>GAAP assumes the organization and its accountants can report business activities during a stated period of time, despite complexity.</t>
  </si>
  <si>
    <t>Periodicity</t>
  </si>
  <si>
    <t>U.S. companies conducting a portion of their business in other countries have to convert the amounts to U.S. dollars using the prevalent exchange rate.</t>
  </si>
  <si>
    <t>GAAP requires U.S. dollars as the currency for financial reporting and, for accounting purposes, ignores changes in purchasing power (i.e., inflation).</t>
  </si>
  <si>
    <t>Monetary Unit</t>
  </si>
  <si>
    <t>Disclosure is required if a firm is deemed unlikely to exist and appears nearing the liquidation of its assets.</t>
  </si>
  <si>
    <t>While valuing assets, it should be assumed the business will continue to operate.</t>
  </si>
  <si>
    <t>Continuity / Going Concern</t>
  </si>
  <si>
    <t>Even if an individual owns a business, a single entity for legal purposes, the business is considered a distinct financial reporting unit from the individual.</t>
  </si>
  <si>
    <t>Specific rules apply to account for minority or noncontrolling interests in third party companies.</t>
  </si>
  <si>
    <t>Accounting principles keep business transactions from one entity separate from another.</t>
  </si>
  <si>
    <t>Economic Entity</t>
  </si>
  <si>
    <t>GAAP incorporates several fundamental precepts expected to be followed on a regular and consistent basis.</t>
  </si>
  <si>
    <t>GAAP Principles</t>
  </si>
  <si>
    <t xml:space="preserve"> - companies to report on consolidated entities (noncontrolling interests) and individuals to report on their sole proprietorships</t>
  </si>
  <si>
    <t xml:space="preserve"> - valuation of financial assets, which may mean paying for costly appraisals in order to mark-to-market 'fair value' assets (e.g., securities, real estate)</t>
  </si>
  <si>
    <t xml:space="preserve"> - smaller businesses, such as C corporations, to follow standards for recognizing, classifying and disclosing tax positions and any tax "uncertainties" </t>
  </si>
  <si>
    <t>GAAP requires:</t>
  </si>
  <si>
    <t>Others complain about the complications of GAAP and the time and financial costs of compliance (often requiring external accounting help).</t>
  </si>
  <si>
    <t>Many private companies prefer to follow GAAP rules, particularly those with aspirations of going public down the road.</t>
  </si>
  <si>
    <t xml:space="preserve">There are more than twenty million small businesses in the U.S. and they do not have to comply with GAAP because they are not publicly traded. </t>
  </si>
  <si>
    <t xml:space="preserve">Most U.S. Companies, public and private, follow GAAP for reporting purposes. </t>
  </si>
  <si>
    <t>Publicly traded companies are also required by federal law to be audited by independent public accountants.</t>
  </si>
  <si>
    <r>
      <t xml:space="preserve">The U.S. Securities and Exchange Commission (SEC) requires </t>
    </r>
    <r>
      <rPr>
        <u/>
        <sz val="10"/>
        <color indexed="8"/>
        <rFont val="Calibri"/>
        <family val="2"/>
      </rPr>
      <t>domestic</t>
    </r>
    <r>
      <rPr>
        <sz val="10"/>
        <color indexed="8"/>
        <rFont val="Calibri"/>
        <family val="2"/>
      </rPr>
      <t xml:space="preserve"> companies with publicly traded securities (i.e., debt or equity) to follow U.S. GAAP accounting.</t>
    </r>
  </si>
  <si>
    <t>If a company's stock is publicly traded, financial statements must also adhere to rules established by the U.S. Securities and Exchange Commission (SEC).</t>
  </si>
  <si>
    <t>If a U.S. company is publicly traded, and distributes its financial statements to the public, it is required to follow GAAP.</t>
  </si>
  <si>
    <t>Who is Required to Follow GAAP?</t>
  </si>
  <si>
    <t>Standardization permits the capital markets to function and enables more efficient fundraising.</t>
  </si>
  <si>
    <t>and across time periods.</t>
  </si>
  <si>
    <t xml:space="preserve">Strict rules regarding format, definition and valuation enable more efficient and accurate valuation by creditors and investors, including comparisons among peers </t>
  </si>
  <si>
    <t>Result are more easily verified as adherence to GAAP is audited, thus minimizing the risk of misleading or fraudulent information.</t>
  </si>
  <si>
    <t>Financial reports are more credible and understandable thanks to uniform and objective accounting.</t>
  </si>
  <si>
    <t>Standardized accounting has several benefits.</t>
  </si>
  <si>
    <t>Benefits of GAAP Standards</t>
  </si>
  <si>
    <t>when deeper expertise is required.</t>
  </si>
  <si>
    <r>
      <t xml:space="preserve">Financial analysts benefit by understanding basic accounting fundamentals, </t>
    </r>
    <r>
      <rPr>
        <u/>
        <sz val="10"/>
        <color theme="1"/>
        <rFont val="Calibri"/>
        <family val="2"/>
      </rPr>
      <t>but are not expected to be experts</t>
    </r>
    <r>
      <rPr>
        <sz val="10"/>
        <color theme="1"/>
        <rFont val="Calibri"/>
        <family val="2"/>
      </rPr>
      <t xml:space="preserve"> and typically rely on certified public accountants (CPAs) </t>
    </r>
  </si>
  <si>
    <t>American Institute of Certified Public Accountants (AICPA), all play a part in influencing accounting standards. </t>
  </si>
  <si>
    <t>Regulators such as the Securities and Exchange Commission (SEC) and the Public Company Accounting Oversight Board and trade groups, such as the</t>
  </si>
  <si>
    <t>a governmental authority, establishing procedures and reporting practices.</t>
  </si>
  <si>
    <t xml:space="preserve">GAAP describes a set of commonly accepted industry norms and more formal rules by the Financial Accounting Standards Board (FASB), </t>
  </si>
  <si>
    <t>GAAP is the U.S. Accounting Standard</t>
  </si>
  <si>
    <t xml:space="preserve"> - non GAAP reporting</t>
  </si>
  <si>
    <t xml:space="preserve"> - treatment of Goodwill</t>
  </si>
  <si>
    <t xml:space="preserve"> - treatment of direct selling expenses (commissions)</t>
  </si>
  <si>
    <t>These include:</t>
  </si>
  <si>
    <t xml:space="preserve">Accounting standards are evolving in recognition of growth in eCommerce and other innovative Internet-based services in the 'digital economy'. </t>
  </si>
  <si>
    <t xml:space="preserve"> - location: which country's accounting rules are operable</t>
  </si>
  <si>
    <t xml:space="preserve"> - legal structure: sole proprietary, partnership, company, holding company</t>
  </si>
  <si>
    <t xml:space="preserve"> - business scope: global versus local</t>
  </si>
  <si>
    <t xml:space="preserve"> - industry: manufacturing, extraction, wholesaling, retailing, services, real estate, or combination therefore</t>
  </si>
  <si>
    <t xml:space="preserve"> - business size: large, publicly traded companies versus small businesses such as a store</t>
  </si>
  <si>
    <t>Accounting standards are driven by significant differences in the requirements for different types of businesses.</t>
  </si>
  <si>
    <t>Accounting Standards</t>
  </si>
  <si>
    <t xml:space="preserve">Short-term Borrowings </t>
  </si>
  <si>
    <t>Notes Payable</t>
  </si>
  <si>
    <t>Current Portion of Long-Term Debt</t>
  </si>
  <si>
    <t>Debt Payable Within One Year</t>
  </si>
  <si>
    <t>Short-term Debt</t>
  </si>
  <si>
    <t>Earnings</t>
  </si>
  <si>
    <t>Net Earnings</t>
  </si>
  <si>
    <t>Capitalized Investment in Technology</t>
  </si>
  <si>
    <t>Capitalized Software Costs</t>
  </si>
  <si>
    <t>Acquisition of Property and Equipment</t>
  </si>
  <si>
    <t>Capital Expenditures (CAPEX)</t>
  </si>
  <si>
    <t>Cost of Services Sold (used in service industries)</t>
  </si>
  <si>
    <t>Costs, Materials, and Production</t>
  </si>
  <si>
    <t>Costs of Sales</t>
  </si>
  <si>
    <t>Net Interest Income (used by financial institutions)</t>
  </si>
  <si>
    <t>Services (used in service industries)</t>
  </si>
  <si>
    <t>Alternative Names</t>
  </si>
  <si>
    <t>Name Selected for this Course</t>
  </si>
  <si>
    <t>EXHIBIT: THERE IS NO SINGLE STANDARD FOR THE ACCOUNT NAMES UTILIZED IN FINANCIAL STATEMENTS</t>
  </si>
  <si>
    <t>Non-GAAP information is always a major component of the form 10-K.</t>
  </si>
  <si>
    <t>The SEC does not requires companies to file information more frequently than annually.</t>
  </si>
  <si>
    <t xml:space="preserve">The SEC requires companies to file a 10-Q at the end of each of the first three quarters of their fiscal year. </t>
  </si>
  <si>
    <t xml:space="preserve">The Security and Exchange Commission permits any information to be disseminated as long as it is presented as a 'non-GAAP' financial measure. </t>
  </si>
  <si>
    <t xml:space="preserve">The Security and Exchange Commission (SEC) prohibits the dissemination of false or misleading GAAP or non-GAAP financial measures. </t>
  </si>
  <si>
    <t xml:space="preserve">Junior financial analysts working for a publicly traded company are not subject to rules about Inside Information because they do not get exposed to important and secure company data at their level. </t>
  </si>
  <si>
    <t xml:space="preserve">Financial analysts working for a publicly traded company, regardless of position or management level, are subject to rules about Inside Information. </t>
  </si>
  <si>
    <t xml:space="preserve">Inside information can only be learned from a company employee. </t>
  </si>
  <si>
    <t>Insider trading is illegal when a person trades a security while in possession of material nonpublic information.</t>
  </si>
  <si>
    <t>The Form 10-K is a financial document that allows the company to disclose the financial information it would like and present it in any format the company chooses.</t>
  </si>
  <si>
    <t>The Form 10-K is a document that includes an overview of the company's financial health, detailed financial statements and notes.</t>
  </si>
  <si>
    <t>Wharton Research Data Services (WRDS)</t>
  </si>
  <si>
    <t>The Wall Street Journal</t>
  </si>
  <si>
    <t>Marketwatch</t>
  </si>
  <si>
    <t>Thomson Reuters</t>
  </si>
  <si>
    <t>S&amp;P Capital IQ</t>
  </si>
  <si>
    <t>Morningstar</t>
  </si>
  <si>
    <t>FactSet</t>
  </si>
  <si>
    <t>EDGAR Online</t>
  </si>
  <si>
    <t>Compustat</t>
  </si>
  <si>
    <t>Bloomberg</t>
  </si>
  <si>
    <t>There are numerous sources for historical company financial data, including:</t>
  </si>
  <si>
    <t>Sources of company-level Financial Statement Data</t>
  </si>
  <si>
    <t>Conference calls also accompany many of the other material 8-K filings.</t>
  </si>
  <si>
    <t>A full transcript of the call is available after the fact either directly through the company or through Nasdaq’s Conference Call Transcripts page.</t>
  </si>
  <si>
    <t xml:space="preserve">The Nasdaq Composite website provides a public calendar listing scheduled upcoming earnings calls. </t>
  </si>
  <si>
    <t>A Form 10-Q may be issued preceding the 'call'. If not, the 'call' is preceded or accompanied by a press release and a Form 8-K is filed with the SEC within 48 hours.</t>
  </si>
  <si>
    <t>Public companies hold quarterly teleconferences or webcasts in which they review the financial performance for the reporting period and discuss their outlook for the future.</t>
  </si>
  <si>
    <t>Management Conference Calls</t>
  </si>
  <si>
    <t xml:space="preserve"> - disclose a major change in strategic direction</t>
  </si>
  <si>
    <t xml:space="preserve"> - a change in the executive team or the Board of Directors</t>
  </si>
  <si>
    <t xml:space="preserve"> - a major new share repurchase program</t>
  </si>
  <si>
    <t xml:space="preserve"> - an acquisition or divestiture</t>
  </si>
  <si>
    <t xml:space="preserve"> - quarterly earnings calls</t>
  </si>
  <si>
    <t>Scheduled and unscheduled 8-K filings include:</t>
  </si>
  <si>
    <t>This form is submitted when a special event or material information must be disclosed publicly.</t>
  </si>
  <si>
    <t>Form 8-K</t>
  </si>
  <si>
    <t xml:space="preserve"> - financials have not usually been audited and there is no auditors opinion attached</t>
  </si>
  <si>
    <t xml:space="preserve"> - a 10-Q report is less detailed than a 10-K. </t>
  </si>
  <si>
    <t>A 10-Q has several major differences from the 10-K:</t>
  </si>
  <si>
    <t>Form 10-Q</t>
  </si>
  <si>
    <t>More user-friendly options include but are not limited to company websites and financial portals.</t>
  </si>
  <si>
    <t>Form 10-K is available on numerous sites including the SEC's website, EDGAR, the Electronic Data Gathering, Analysis, and Retrieval system.</t>
  </si>
  <si>
    <t xml:space="preserve">After a business has submitted its 10-K filing to the SEC, it becomes available for public viewing. </t>
  </si>
  <si>
    <t>Where to Find a 10-K</t>
  </si>
  <si>
    <t xml:space="preserve">There are also some instances where shareholders who bought stock as part of a crowdfunding effort are excluded. </t>
  </si>
  <si>
    <t>from the registration requirements of Section 5 of the Securities Act of 1933.</t>
  </si>
  <si>
    <t>As of 2016, these requirements exclude securities held by persons who received the securities under an “employee compensation plan” in transactions exempted</t>
  </si>
  <si>
    <t xml:space="preserve">Facebook and Google both approached this requirement and took their respective companies public. </t>
  </si>
  <si>
    <t>regardless of whether the securities are publicly or privately traded. </t>
  </si>
  <si>
    <t xml:space="preserve">Companies with more than $10 million in assets and equity securities held by more than 2000 owners or more than 500 nonaccredited investors </t>
  </si>
  <si>
    <t xml:space="preserve">Companies that have a registration statement for a public offering in effect are required to file a 10-K, but they aren’t the only ones. </t>
  </si>
  <si>
    <t>The SEC requires companies with publicly traded securities to file a comprehensive report each year detailing its financial performance.</t>
  </si>
  <si>
    <t>Who Files a 10-K Report?</t>
  </si>
  <si>
    <t>IV</t>
  </si>
  <si>
    <t>Signatures (management's certification and an auditor's opinion)</t>
  </si>
  <si>
    <t>Exhibits and Financial Schedules (Income Statement, Balance Sheet, Cash Flow Statement)</t>
  </si>
  <si>
    <t>III</t>
  </si>
  <si>
    <t>Executive Compensation</t>
  </si>
  <si>
    <t xml:space="preserve">Directors, Executive Officers and company Governance </t>
  </si>
  <si>
    <t>II</t>
  </si>
  <si>
    <t>Financial Statements and Supplementary Data (Notes, Segment data, Quarterly results)</t>
  </si>
  <si>
    <t>Selected Financial Data (a five year summary of certain financial figures)</t>
  </si>
  <si>
    <t>Managements Discussion and Analysis of Financial Condition and Results of Operations (MEDIA)</t>
  </si>
  <si>
    <t>I</t>
  </si>
  <si>
    <t>Risk Factors</t>
  </si>
  <si>
    <t>Business Overview</t>
  </si>
  <si>
    <t>Section Number</t>
  </si>
  <si>
    <t>Item</t>
  </si>
  <si>
    <t>EXHIBIT: MAJOR COMPONENTS OF THE FORM 10-K</t>
  </si>
  <si>
    <t>as to their veracity.</t>
  </si>
  <si>
    <t xml:space="preserve">Senior company officers such as the CEO and CFO must personally certify company financial statements and the auditor must issue an Opinion </t>
  </si>
  <si>
    <t>SEC rules require a set order of topics including these five major components to the Form 10-K.</t>
  </si>
  <si>
    <t>The SEC requires this annual legal filing to provide a specific set of financial disclosures in a specified format of text and tables.</t>
  </si>
  <si>
    <t>The Form 10-K includes an overview of the company's financial health, detailed financial statements and notes.</t>
  </si>
  <si>
    <t>Components of a 10-K</t>
  </si>
  <si>
    <t xml:space="preserve">The report is distinct from the similarly named Annual Report, as the SEC requires it include far more information according to very strict rules in a generic format. </t>
  </si>
  <si>
    <t>Form 10-K</t>
  </si>
  <si>
    <t>Registration Statements for securities sales</t>
  </si>
  <si>
    <t>F-#</t>
  </si>
  <si>
    <t>IPO Registration</t>
  </si>
  <si>
    <t>S-1</t>
  </si>
  <si>
    <t>Current Report of Foreign Issuer</t>
  </si>
  <si>
    <t>6K</t>
  </si>
  <si>
    <t>Material events or changes between quarterly reports</t>
  </si>
  <si>
    <t>8K</t>
  </si>
  <si>
    <t>Prospectus</t>
  </si>
  <si>
    <t>Quarterly filing</t>
  </si>
  <si>
    <t>10-Q</t>
  </si>
  <si>
    <t>Annual filing</t>
  </si>
  <si>
    <t>10-K</t>
  </si>
  <si>
    <t>Form</t>
  </si>
  <si>
    <t>EXHIBIT: SELECTED SEC FILINGS</t>
  </si>
  <si>
    <t>There are numerous filings required by the SEC, but only a few key financial filings financial analysts rely on extensively.</t>
  </si>
  <si>
    <t>They keep current and potential shareholders, investors, creditors, customers, suppliers and regulatory agencies up to date on their financial and operational condition.</t>
  </si>
  <si>
    <t>These financial reports are accounting figures representing a company's economic health.</t>
  </si>
  <si>
    <t>Public companies, certain insiders and broker-dealers are all required to make regular filings with the SEC.</t>
  </si>
  <si>
    <t>by the U.S. Securities and Exchange Commission (SEC) and U.S. GAAP.</t>
  </si>
  <si>
    <t>Financial Reports Required by the SEC</t>
  </si>
  <si>
    <t>AnnualReports.com offers a searchable database, as does Nasdaq.com.</t>
  </si>
  <si>
    <t>Publicly traded companies are required to post annual reports on their own website, but it is not a required filing with the SEC like the 10K.</t>
  </si>
  <si>
    <t>Where to Find Annual Reports</t>
  </si>
  <si>
    <t xml:space="preserve"> - Notes explaining relevant details to its financial information</t>
  </si>
  <si>
    <t xml:space="preserve"> - A section with operational and financial highlights</t>
  </si>
  <si>
    <t xml:space="preserve"> - A letter to shareholders from the CEO (often among the most informative parts of the Annual Report and 10K)</t>
  </si>
  <si>
    <t>The company generally explains the results through:</t>
  </si>
  <si>
    <t>As with the 10-K, a company includes detailed financial statements as part of the report. Thus, many companies attach the Annual Report to their 10K.</t>
  </si>
  <si>
    <t xml:space="preserve">There is much more flexibility in an annual report, particularly if your business is small. </t>
  </si>
  <si>
    <t xml:space="preserve">An Annual Report can be formatted any way the company chooses since it’s designed primarily for your own shareholders. </t>
  </si>
  <si>
    <t>The goal of the Annual Report is to provide shareholders a picture of the business’ financial health.</t>
  </si>
  <si>
    <t>Information in an Annual Report</t>
  </si>
  <si>
    <t>However, companies must file an earnings report within 35 days of the quarter's end (typically accompanied with an earnings conference call).</t>
  </si>
  <si>
    <t>filed with the SEC within 60 days of the fiscal year-end. (Smaller companies may file within 75-90 days.)</t>
  </si>
  <si>
    <t>The timing of the Annual Report and 10K are often different; the Annual Report is sent to shareholders ahead of the annual meeting, whereas the 10K is typically</t>
  </si>
  <si>
    <t>This contrasts the 10K, the annual legal filing with the SEC, which requires financial disclosures in a specified format of text and tables.</t>
  </si>
  <si>
    <t>Thus, the annual report may include attractive photographs, graphs, tables and other visually appealing messaging.</t>
  </si>
  <si>
    <t xml:space="preserve">Some companies position the Annual Report as a marketing document to encourage additional investment by their shareholders. </t>
  </si>
  <si>
    <t>Publicly traded companies issue an Annual Report and file a 10K.</t>
  </si>
  <si>
    <t>A 10K (detailed below) can serve the purpose of an Annual Report, but most companies prefer to create a distinct Annual Report.</t>
  </si>
  <si>
    <t>Attendees receive the Annual Report, a summary of the company's results and activities over the year and its strategies and products planned for the coming year.</t>
  </si>
  <si>
    <t>Public and private companies with shareholders are legally required to hold an annual meeting to update shareholders on their annual performance and elect directors.</t>
  </si>
  <si>
    <t>Although any business can create an Annual Report, once a company has shareholders it is a legal requirement.</t>
  </si>
  <si>
    <t>The Annual Report is not the Same as a 10K and is Not Filed with the SEC</t>
  </si>
  <si>
    <t>The Annual Report</t>
  </si>
  <si>
    <t>Under the SOX Act, the SEC is required to review every public company’s financial statements at least once every three years. </t>
  </si>
  <si>
    <t>Pro forma or non GAAP figures must be reconciled with GAAP.</t>
  </si>
  <si>
    <t>Companies are required to store and retain records including electronic communications such as emails.</t>
  </si>
  <si>
    <t>Senior company officers such as the CEO and CFO must personally certify company financial statements and could face criminal penalties for inaccurate statements.</t>
  </si>
  <si>
    <t xml:space="preserve">It was a response, in part, to financial scandals involving Tyco International plc, Enron and WorldCom. </t>
  </si>
  <si>
    <t>This far-reaching legislation expanded company responsibility and enhanced financial disclosures to combat fraud.</t>
  </si>
  <si>
    <t>Sarbanes-Oxley Act of 2002 (SOX Act)</t>
  </si>
  <si>
    <r>
      <rPr>
        <i/>
        <sz val="10"/>
        <color rgb="FF000000"/>
        <rFont val="Calibri"/>
        <family val="2"/>
      </rPr>
      <t>Flash Boys: A Wall Street Revolt</t>
    </r>
    <r>
      <rPr>
        <sz val="10"/>
        <color rgb="FF000000"/>
        <rFont val="Calibri"/>
        <family val="2"/>
      </rPr>
      <t xml:space="preserve"> (Lewis, Michael, 2014) </t>
    </r>
    <r>
      <rPr>
        <sz val="10"/>
        <color indexed="8"/>
        <rFont val="Calibri"/>
        <family val="2"/>
      </rPr>
      <t>is a fun read on the topic of high-frequency trading abuses.</t>
    </r>
  </si>
  <si>
    <t>single simultaneous moment in time, it created an opportunity for high-speed investors taking advantage of material disclosures once they were made public.</t>
  </si>
  <si>
    <t>Prior to Reg FD, it was common practice for companies to selectively disclose information hours, days or even weeks before making it public.</t>
  </si>
  <si>
    <t>making misleading non-public statements from his personal Twitter account.</t>
  </si>
  <si>
    <t xml:space="preserve"> with 2018 tweets by Tesla's Elon Musk. Musk was forced to step down as Chairman of the company he founded for three years and to pay a $20 million fine for </t>
  </si>
  <si>
    <t>Controversy regarding the use of social media to disclose material information stems from a Facebook post by Netflix CEO Reed Hastings in 2012 and again more recently</t>
  </si>
  <si>
    <t>but not if the access is restricted or if investors don’t know that’s where they need to turn to get the latest news.”</t>
  </si>
  <si>
    <t xml:space="preserve">George Canellos, Acting Director of the SEC’s Division of Enforcement, indicates “Most social media are perfectly suitable methods for communicating with investors, </t>
  </si>
  <si>
    <t>disseminating information to investors if they’ve been made aware that’s where to look for it." </t>
  </si>
  <si>
    <t xml:space="preserve">In 2013, the SEC indicated social media such as Facebook and Twitter were subject to Reg FD, clarifying a 2008 ruling that "websites can serve as an effective means for </t>
  </si>
  <si>
    <t>If there is an unintentional disclosure of material non-public information to one individual, the company must promptly make the information public.</t>
  </si>
  <si>
    <t>Reg FD, issued in 2000, requires that public companies disseminate material information to all investors and others outside the firm simultaneously.</t>
  </si>
  <si>
    <t>Regulation Fair Disclosure (Reg FD)</t>
  </si>
  <si>
    <t>https://corpgov.law.harvard.edu/2016/05/09/information-dissemination-law-the-regulation-of-how-market-moving-information-is-revealed/</t>
  </si>
  <si>
    <t>https://www.sec.gov/answers/about-lawsshtml.html</t>
  </si>
  <si>
    <r>
      <t xml:space="preserve">If the tippee (recipient) knows the information is non-public </t>
    </r>
    <r>
      <rPr>
        <u/>
        <sz val="10"/>
        <color rgb="FF000000"/>
        <rFont val="Calibri"/>
        <family val="2"/>
      </rPr>
      <t>and paid for</t>
    </r>
    <r>
      <rPr>
        <sz val="10"/>
        <color indexed="8"/>
        <rFont val="Calibri"/>
        <family val="2"/>
      </rPr>
      <t xml:space="preserve"> (money or some other value), then it is considered inside information.</t>
    </r>
  </si>
  <si>
    <t>If the information is non-public and the tipper receives a benefit for giving it then it is illegal to trade on the information.</t>
  </si>
  <si>
    <t>An 'insider' may include employees, relatives of employees, company contractors (i.e., Foxconn for Apple), customers, broker-dealers, etc.</t>
  </si>
  <si>
    <t>Financial analysts should know that the 'tipper' is not necessarily a company employee.</t>
  </si>
  <si>
    <r>
      <t xml:space="preserve">Financial analysts working for a publicly traded company, </t>
    </r>
    <r>
      <rPr>
        <u/>
        <sz val="10"/>
        <color rgb="FF000000"/>
        <rFont val="Calibri"/>
        <family val="2"/>
      </rPr>
      <t>regardless of position or management level,</t>
    </r>
    <r>
      <rPr>
        <sz val="10"/>
        <color indexed="8"/>
        <rFont val="Calibri"/>
        <family val="2"/>
      </rPr>
      <t xml:space="preserve"> are subject to these legal rules. </t>
    </r>
  </si>
  <si>
    <t>Insider trading rules are complex and vary country by country.</t>
  </si>
  <si>
    <t xml:space="preserve"> information or refrain from trading." (SEC.gov)</t>
  </si>
  <si>
    <t>"Insider trading is illegal when a person trades a security while in possession of material nonpublic information in violation of a duty to withhold the</t>
  </si>
  <si>
    <t>Rules about Inside Information</t>
  </si>
  <si>
    <t>These govern both formal and informal written reports and verbal communications.</t>
  </si>
  <si>
    <t>There is a significant set of rules and laws regarding the public release of financial information for companies with shareholders.</t>
  </si>
  <si>
    <t xml:space="preserve">A core focus of the SEC (and other financial regulators) is to assure 'a level playing field' between individual, large professional investors and sophisticated speculators. </t>
  </si>
  <si>
    <t xml:space="preserve"> of specific financial information by publicly traded companies (detailed below).</t>
  </si>
  <si>
    <t>Among other things, the Act empowers the SEC with broad authority to register, regulate, oversee and discipline securities-related firms and to require periodic reporting</t>
  </si>
  <si>
    <t>Dissemination of Information</t>
  </si>
  <si>
    <t>Workbook 3: Intro to Financial Statement Analysis</t>
  </si>
  <si>
    <t>Section: Financial Statement Analysis (FSA)</t>
  </si>
  <si>
    <t>Financial analysts should know the business and financial systems that generate, store and report financial data.</t>
  </si>
  <si>
    <t>Analysts should understand the differences between business systems and financial systems such a s the General Ledger.</t>
  </si>
  <si>
    <t>U.S. financial reporting is based on Generally Accepted Accounting Standards (GAAP). Accrual accounting is the underlying principle of GAAP.</t>
  </si>
  <si>
    <t>Public companies are required to make regular filings with the SEC on the company's financial health (e.g., Form 10-K, Form 10-Q).</t>
  </si>
  <si>
    <t>This Course Relies Upon Actual Financial Disclosures by Public Companies</t>
  </si>
  <si>
    <t>This course focuses on financial analysts and the subset utilizing corporate-level financial data, specifically those using the three principle financial statements:</t>
  </si>
  <si>
    <t>the Income Statement, Balance Sheet and Cash Flow Statement.</t>
  </si>
  <si>
    <t>We rely on publicly available, regulated and mandated financial reports.</t>
  </si>
  <si>
    <t xml:space="preserve">We acknowledge that many financial analysts do not have the benefit of analyzing data prepared and 'scrubbed' by accountants. </t>
  </si>
  <si>
    <t>Moreover, these reports represent only a relatively small percent of financial analysis work. (Refer to the Sheet of this Workbook entitled 'Financial Data'.)</t>
  </si>
  <si>
    <t xml:space="preserve">The actual financial disclosures of publicly traded companies, particularly financial statements, facilitate the accomplishment of our course goals. </t>
  </si>
  <si>
    <t>Advantages of Using Public Financial Reports</t>
  </si>
  <si>
    <t xml:space="preserve">(1) The data is readily accessible. </t>
  </si>
  <si>
    <t>U.S. regulators require frequent disclosure of data for all publicly traded companies made easily available via multiple websites.</t>
  </si>
  <si>
    <t>(2) This is an exceptionally 'clean' data set.</t>
  </si>
  <si>
    <t>Regulators require these documents to be accurate, truthful and complete and require an audit by an independent auditor.</t>
  </si>
  <si>
    <t>Company executives must certify reports and auditors must issue an Opinion regarding accuracy.</t>
  </si>
  <si>
    <t>(3) This data facilitates comparability over time and across companies and industries.</t>
  </si>
  <si>
    <t>This is the area of financial data with the greatest level of standardization in capturing and presenting data.</t>
  </si>
  <si>
    <t>Regulators have established a strict set of reporting standards (detailed in the next two Sheets), requiring the use of a single set of definitions (recognition and</t>
  </si>
  <si>
    <t>measurement), formats and even the organization of disclosures.</t>
  </si>
  <si>
    <t>As standard documents with structured data, these are an excellent platform from which to perform analysis.</t>
  </si>
  <si>
    <t>In the 'real world', information is often unstructured and data is frequently incomplete, an everyday challenge for most analysts.</t>
  </si>
  <si>
    <t>(4) This data enables informed strategic decision-making about the financial health of the organization.</t>
  </si>
  <si>
    <t>The statements provide information relevant to the company's current economic wealth and recent changes to its wealth.</t>
  </si>
  <si>
    <t>The information provided permits analysts to assess whether the organization is likely to be able to fulfill obligations as a going concern.</t>
  </si>
  <si>
    <t>As corporate-level documents, they enable us to expose students to the fundamentals of strategic decision-making.</t>
  </si>
  <si>
    <t>The accompanying supplemental disclosures and notes provide significant information regarding business decisions made by management.</t>
  </si>
  <si>
    <t xml:space="preserve">These disclosures, in conjunction with information from external sources, may be utilized to determine if the company will meet or exceed expectations for the </t>
  </si>
  <si>
    <t>future.</t>
  </si>
  <si>
    <t>(5) The regulated financial documents of publicly traded companies are excellent vehicles to create thoughtful models and forecasts.</t>
  </si>
  <si>
    <t>Information is made available to weigh potential risks and rewards to the company's outlook.</t>
  </si>
  <si>
    <t xml:space="preserve">(6) The skills taught using these materials will easily translate to other analytical careers and alternative data sets. </t>
  </si>
  <si>
    <t>Disadvantages of Using Public Financial Reports</t>
  </si>
  <si>
    <t>(1) Variability. Standardized reporting varies dramatically across companies. There is still a large number of company specific idiosyncrasies.</t>
  </si>
  <si>
    <t>(2) Complacency. Analysts may not be fully sensitized to the challenge of erroneous data because of the high quality of data from regulated disclosures.</t>
  </si>
  <si>
    <t>(3) Context. Lack of context can be misleading. Understanding the context of the company's financial decisions and disclosures is essential to evaluate the tradeoffs made</t>
  </si>
  <si>
    <t>by management and the financial health of the company, particularly relative to its business climate and industry.</t>
  </si>
  <si>
    <t>(4) Relevance. While the analysis of financial data will help develop skills broadly applicable to multiple analytical careers, roles outside of finance may require:</t>
  </si>
  <si>
    <t xml:space="preserve"> - specific nomenclature,</t>
  </si>
  <si>
    <t xml:space="preserve"> - differentiated data sources with varying degrees of completeness and accuracy, or</t>
  </si>
  <si>
    <t xml:space="preserve"> - alternative analytical tools and software platforms that are specific to a particular industry or data set.</t>
  </si>
  <si>
    <t>Financial Disclosures of Public Companies are Regulated by the SEC</t>
  </si>
  <si>
    <t>Although there are GAAP accounting standards for the creation and measurement of these accounts, the actual names</t>
  </si>
  <si>
    <t>a firm uses may vary.</t>
  </si>
  <si>
    <t>There is No Single Standard within GAAP's Nomenclature</t>
  </si>
  <si>
    <t>Core Concepts</t>
  </si>
  <si>
    <t>In this Workbook, we describe how financial data is generated, aggregated, reported and ultimately presented in financial statements.</t>
  </si>
  <si>
    <t>(1) To be successful, it is important to understand the architecture of company data so the analyst can find the information critical</t>
  </si>
  <si>
    <t>(2) Given the financial analyst's accountability for data integrity, it is essential to identify and qualify the source of the financial data used</t>
  </si>
  <si>
    <t xml:space="preserve"> - Throughout the lifecycle of company financial data, numerous internal people and systems may come into contact with the data.</t>
  </si>
  <si>
    <t xml:space="preserve"> - The more frequent the interaction, the more likely to incur data integrity issues.</t>
  </si>
  <si>
    <t>Financial analysts work closely with these business systems and become 'expert' in them.</t>
  </si>
  <si>
    <t>The general ledger uses a 'chart of accounts' as its fundamental accounting structure. (Refer to the EXHIBIT on the following Sheet.)</t>
  </si>
  <si>
    <t>Financial analysts are financial detectives poring through financial statements to find clues to understanding the financial health of a company.</t>
  </si>
  <si>
    <t>These are the records that are required to be provided to the Securities and Exchange Commission (SEC). (Refer to the 'SEC Filings' Sheet.)</t>
  </si>
  <si>
    <t>Data Analysis (Workbook 2)</t>
  </si>
  <si>
    <t>Financial Statement Analysis (Workbook 3)</t>
  </si>
  <si>
    <t>Income Statement (Workbook 4)</t>
  </si>
  <si>
    <t>Balance Sheet (Workbook 5)</t>
  </si>
  <si>
    <t>Cash Flow Statement (Workbook 6)</t>
  </si>
  <si>
    <t>Developing a Model (Workbook 7)</t>
  </si>
  <si>
    <t>Strategic Forecasting (Workbook 9)</t>
  </si>
  <si>
    <t>Forecasting Disruptions (Workbook 10)</t>
  </si>
  <si>
    <t>EXHIBIT: COMMON ACCOUNTING APPROACHES TO FINANCIAL STATEMENT ANALYSIS</t>
  </si>
  <si>
    <t>https://www.aafmindia.co.in/financial-statement-analysis-tools-limitation-uses-process</t>
  </si>
  <si>
    <t>Source: The American Academy of Financial Management</t>
  </si>
  <si>
    <r>
      <t>EXHIBIT: FINANCIAL STATEMENT ANALYSIS IS A CORE —</t>
    </r>
    <r>
      <rPr>
        <sz val="11"/>
        <color theme="1"/>
        <rFont val="Calibri"/>
        <family val="2"/>
      </rPr>
      <t xml:space="preserve"> </t>
    </r>
    <r>
      <rPr>
        <sz val="10"/>
        <color theme="1"/>
        <rFont val="Calibri"/>
        <family val="2"/>
      </rPr>
      <t>BUT NOT EXCLUSIVE —</t>
    </r>
    <r>
      <rPr>
        <sz val="11"/>
        <color theme="1"/>
        <rFont val="Calibri"/>
        <family val="2"/>
      </rPr>
      <t xml:space="preserve"> </t>
    </r>
    <r>
      <rPr>
        <sz val="10"/>
        <color theme="1"/>
        <rFont val="Calibri"/>
        <family val="2"/>
      </rPr>
      <t>COMPONENT OF FINANCIAL ANALYSIS</t>
    </r>
  </si>
  <si>
    <t>Financial Statement Analysis (FSA) is the process of analyzing three specific sets of financial information:</t>
  </si>
  <si>
    <t>All financial analysis is the process of examining financial information to facilitate decision-making and action.</t>
  </si>
  <si>
    <r>
      <t xml:space="preserve">Financial Statement Analysis searches for the </t>
    </r>
    <r>
      <rPr>
        <u/>
        <sz val="10"/>
        <color theme="1"/>
        <rFont val="Calibri"/>
        <family val="2"/>
      </rPr>
      <t>meaning</t>
    </r>
    <r>
      <rPr>
        <sz val="10"/>
        <color theme="1"/>
        <rFont val="Calibri"/>
        <family val="2"/>
      </rPr>
      <t xml:space="preserve"> behind the figures and accounts.</t>
    </r>
  </si>
  <si>
    <t xml:space="preserve"> - identifying recent changes to the company's financial health</t>
  </si>
  <si>
    <t>Most FSA calculations and ratio analyses are conducted using the following data items:</t>
  </si>
  <si>
    <t>Data Item</t>
  </si>
  <si>
    <t>Financial Statement</t>
  </si>
  <si>
    <t>Net Income (Profits)</t>
  </si>
  <si>
    <t>Calculation &amp; Ratio Examples</t>
  </si>
  <si>
    <t>Revenue Growth (sequential, year/year)</t>
  </si>
  <si>
    <t>EXHIBIT: MANY FINANCIAL STATEMENT ANALYSES USE A FEW KEY PIECES OF FINANCIAL DATA</t>
  </si>
  <si>
    <t>Net Income Growth, Net Margin, Earnings per Share (EPS), EPS Growth</t>
  </si>
  <si>
    <t>It enables evaluation of a dollar figure over a horizon of several years and always examines results relative to a base figure.</t>
  </si>
  <si>
    <t>Horizontal or Trend Analysis</t>
  </si>
  <si>
    <t>Vertical or Common Size Analysis</t>
  </si>
  <si>
    <t>The basic measure on the Income Statement is almost always Revenues.</t>
  </si>
  <si>
    <t>companies and time periods, detailed in Comparable Analysis (Workbook 4).</t>
  </si>
  <si>
    <t>Ratio Analysis</t>
  </si>
  <si>
    <t>two distinct groups of companies, NewCos and OldCos, in the S&amp;P 500.</t>
  </si>
  <si>
    <t>Horizontal analysis evaluates metrics across time. When analyzing a single company it may be referred to as 'Trend Analysis'.</t>
  </si>
  <si>
    <t>Vertical analysis 'normalizes' a value relative to a basic measure of size. When analyzing a single company it may be called 'Common Size Analysis'.</t>
  </si>
  <si>
    <t>In contrast, Vertical Analysis of the Balance Sheet may restate each items as a percentage of Assets, Capital or even Revenues.</t>
  </si>
  <si>
    <t>Each Distinct Stakeholder Uses Varying Elements of Financial Statement Analysis</t>
  </si>
  <si>
    <t>There are several standard approaches analysts take.</t>
  </si>
  <si>
    <t>A ratio may also be a calculation that measures productivity or efficiency.</t>
  </si>
  <si>
    <t>Current Assets and</t>
  </si>
  <si>
    <t>Current Liabilities</t>
  </si>
  <si>
    <t>Capitalization (e.g., Equity/Capital), Performance (e.g., Return on Equity)</t>
  </si>
  <si>
    <t>Liquidity (e.g., Acid Test), Operating Cycle (e.g., DSO)</t>
  </si>
  <si>
    <t>Performance (e.g., Free Cash Flow, Free Cash Flow / EBITDA)</t>
  </si>
  <si>
    <t>2. These measures may be deemed a 'Rubber Ruler'.</t>
  </si>
  <si>
    <t xml:space="preserve">These ratios are a snapshot of a single year's 'return' (typically Net Income or Net Operating Profit After Tax), where we prefer to consider a longer term view of performance. </t>
  </si>
  <si>
    <t>Company profitability can vary significantly from year to year.</t>
  </si>
  <si>
    <t>Like a rubber band, a 'Rubber Ruler' produces excessively variable results rendered nearly meaningless unless evaluated over many periods.</t>
  </si>
  <si>
    <t>'Rubber Ruler' is part of the vernacular of the analytical industry.</t>
  </si>
  <si>
    <t>1. These measures are essentially backward looking snapshots of past financial performance.</t>
  </si>
  <si>
    <t>Historic results are not necessarily an indicator of future performance.</t>
  </si>
  <si>
    <r>
      <t>Financial Statement Analysis (FSA) is the</t>
    </r>
    <r>
      <rPr>
        <i/>
        <sz val="10"/>
        <color theme="1"/>
        <rFont val="Calibri"/>
        <family val="2"/>
      </rPr>
      <t xml:space="preserve"> subset </t>
    </r>
    <r>
      <rPr>
        <sz val="10"/>
        <color theme="1"/>
        <rFont val="Calibri"/>
        <family val="2"/>
      </rPr>
      <t>of Financial Analysis that involves analyzing a company's financial statements to support operational or investment decisions.</t>
    </r>
  </si>
  <si>
    <t xml:space="preserve"> - the financial data items they wish to examine</t>
  </si>
  <si>
    <t xml:space="preserve"> - the ratio they choose; or</t>
  </si>
  <si>
    <t>While there is no right or wrong choice, it is essential the same approach be used by all the employees of a single organization (and across all the companies</t>
  </si>
  <si>
    <t>compared and analyzed) to assure appropriate comparisons are made.</t>
  </si>
  <si>
    <t>The use of accounting ratios to evaluate a company's financial health present some challenges to Financial Analysts.</t>
  </si>
  <si>
    <t>Limitations and Challenges of Financial Statement Analysis</t>
  </si>
  <si>
    <t>There are numerous users of Financial Statement Analysis each with their own purpose or goal.</t>
  </si>
  <si>
    <t>These include executive management, treasury, investor relations and mid-level or functional management.</t>
  </si>
  <si>
    <t>Internal constituents use it as a tool for managing the finances of the business or corporation.</t>
  </si>
  <si>
    <t>These include investors, creditors, regulators and other government entities and competitors.</t>
  </si>
  <si>
    <t>Although there are clearly standard techniques of Financial Statement Analysis, Financial Analysts actually have a lot of leeway as to which ratios they use and how they define them.</t>
  </si>
  <si>
    <t>Even among analysts with the same job definition (and presumably the same purpose for the analysis), it is possible to find differing preferences as to:</t>
  </si>
  <si>
    <t xml:space="preserve"> - how they calculate the ratio.</t>
  </si>
  <si>
    <t>Even among standard accounting tools such as the Return on Equity (ROE), there are differences.</t>
  </si>
  <si>
    <t>In mathematics, a ratio indicates how many times one number contains another.</t>
  </si>
  <si>
    <t>For example, Return on Assets measures how many times Assets can be turned into Net Income.</t>
  </si>
  <si>
    <t>More plainly, this is an efficiency measure demonstrating how much profit the company can squeeze from its Assets.</t>
  </si>
  <si>
    <t>Companies may prepare and maintain two and potentially three sets of financial 'books'.</t>
  </si>
  <si>
    <t xml:space="preserve">They are highly trained to process the data based on a set of Generally Accepted Accounting Principles (GAAP) discussed later in this Workbook. </t>
  </si>
  <si>
    <t xml:space="preserve"> issue an opinion on the 'fairness' of the entity's financial statements.</t>
  </si>
  <si>
    <t>Certified Public Accountants (CPAs) audit or examine the records and physically inspect the assets and, once they have assured the financial data is accurate,</t>
  </si>
  <si>
    <t>Only CPAs examine and judge the quality of the financial data used.</t>
  </si>
  <si>
    <t>Companies maintain one set of financial books.</t>
  </si>
  <si>
    <t>Companies may create and maintain multiple sets of financial books.</t>
  </si>
  <si>
    <t>Accountants analyze and examine the financial data for accuracy and prepare the statements.</t>
  </si>
  <si>
    <t xml:space="preserve">The General Ledger and Chart of Accounts are critical in enabling companies to develop meaningful budgets. </t>
  </si>
  <si>
    <t>The Chart of Accounts is utilized to create the General Ledger but is not used in budgeting.</t>
  </si>
  <si>
    <t>https://www.sec.gov/Article/whatwedo.html</t>
  </si>
  <si>
    <t>To assure economic recovery during the Great Depression, Congress wished to restore confidence in the capital markets.</t>
  </si>
  <si>
    <t>Thus, with the Securities Exchange Act of 1934, Congress created the Securities and Exchange Commission (SEC).</t>
  </si>
  <si>
    <r>
      <t>"</t>
    </r>
    <r>
      <rPr>
        <i/>
        <sz val="8"/>
        <color rgb="FF000000"/>
        <rFont val="Calibri"/>
        <family val="2"/>
      </rPr>
      <t>What We Do.</t>
    </r>
    <r>
      <rPr>
        <sz val="8"/>
        <color indexed="8"/>
        <rFont val="Calibri"/>
        <family val="2"/>
      </rPr>
      <t>" U.S. Securities Exchange Commission, June 10, 2013.</t>
    </r>
  </si>
  <si>
    <t>We analyze public financial reports because it is a clean set of data comparable over time and across companies.</t>
  </si>
  <si>
    <t>Material information in management conference calls is filed in an 8K.</t>
  </si>
  <si>
    <t>Management does not release any material information outside of the three major financial documents.</t>
  </si>
  <si>
    <t>Accounting standards assure confidence in financial data utilized by investors, creditors and managements.</t>
  </si>
  <si>
    <t>What is the name of the company in the 10K document below?</t>
  </si>
  <si>
    <t>Which item is the idiosyncratic item that provides the clue to the company's name?</t>
  </si>
  <si>
    <t>Fulfillment</t>
  </si>
  <si>
    <t>Unbilled Receivables</t>
  </si>
  <si>
    <t>A</t>
  </si>
  <si>
    <t>AAL</t>
  </si>
  <si>
    <t>AAP</t>
  </si>
  <si>
    <t>ABC</t>
  </si>
  <si>
    <t>ABMD</t>
  </si>
  <si>
    <t>ABT</t>
  </si>
  <si>
    <t>ACN</t>
  </si>
  <si>
    <t>ADI</t>
  </si>
  <si>
    <t>ADM</t>
  </si>
  <si>
    <t>ADP</t>
  </si>
  <si>
    <t>ADS</t>
  </si>
  <si>
    <t>AEE</t>
  </si>
  <si>
    <t>AEP</t>
  </si>
  <si>
    <t>AES</t>
  </si>
  <si>
    <t>AGN</t>
  </si>
  <si>
    <t>AKAM</t>
  </si>
  <si>
    <t>ALB</t>
  </si>
  <si>
    <t>ALGN</t>
  </si>
  <si>
    <t>ALLE</t>
  </si>
  <si>
    <t>ALXN</t>
  </si>
  <si>
    <t>AMAT</t>
  </si>
  <si>
    <t>AMCR</t>
  </si>
  <si>
    <t>AMD</t>
  </si>
  <si>
    <t>AME</t>
  </si>
  <si>
    <t>AMGN</t>
  </si>
  <si>
    <t>ANET</t>
  </si>
  <si>
    <t>ANSS</t>
  </si>
  <si>
    <t>ANTM</t>
  </si>
  <si>
    <t>AOS</t>
  </si>
  <si>
    <t>APA</t>
  </si>
  <si>
    <t>APD</t>
  </si>
  <si>
    <t>APH</t>
  </si>
  <si>
    <t>APTV</t>
  </si>
  <si>
    <t>ATO</t>
  </si>
  <si>
    <t>ATVI</t>
  </si>
  <si>
    <t>AVGO</t>
  </si>
  <si>
    <t>AVY</t>
  </si>
  <si>
    <t>AWK</t>
  </si>
  <si>
    <t>BAX</t>
  </si>
  <si>
    <t>BBY</t>
  </si>
  <si>
    <t>BDX</t>
  </si>
  <si>
    <t>BF/B</t>
  </si>
  <si>
    <t>BIIB</t>
  </si>
  <si>
    <t>BKNG</t>
  </si>
  <si>
    <t>BKR</t>
  </si>
  <si>
    <t>BLL</t>
  </si>
  <si>
    <t>BMY</t>
  </si>
  <si>
    <t>BR</t>
  </si>
  <si>
    <t>BSX</t>
  </si>
  <si>
    <t>BWA</t>
  </si>
  <si>
    <t>CAG</t>
  </si>
  <si>
    <t>CAH</t>
  </si>
  <si>
    <t>CARR</t>
  </si>
  <si>
    <t>CCL</t>
  </si>
  <si>
    <t>CDNS</t>
  </si>
  <si>
    <t>CDW</t>
  </si>
  <si>
    <t>CE</t>
  </si>
  <si>
    <t>CERN</t>
  </si>
  <si>
    <t>CF</t>
  </si>
  <si>
    <t>CHD</t>
  </si>
  <si>
    <t>CHRW</t>
  </si>
  <si>
    <t>CI</t>
  </si>
  <si>
    <t>CL</t>
  </si>
  <si>
    <t>CLX</t>
  </si>
  <si>
    <t>CMCSA</t>
  </si>
  <si>
    <t>CMI</t>
  </si>
  <si>
    <t>CMS</t>
  </si>
  <si>
    <t>CNC</t>
  </si>
  <si>
    <t>CNP</t>
  </si>
  <si>
    <t>COG</t>
  </si>
  <si>
    <t>COO</t>
  </si>
  <si>
    <t>COP</t>
  </si>
  <si>
    <t>COST</t>
  </si>
  <si>
    <t>COTY</t>
  </si>
  <si>
    <t>CPRI</t>
  </si>
  <si>
    <t>CPRT</t>
  </si>
  <si>
    <t>CSX</t>
  </si>
  <si>
    <t>CTAS</t>
  </si>
  <si>
    <t>CTL</t>
  </si>
  <si>
    <t>CTSH</t>
  </si>
  <si>
    <t>CTVA</t>
  </si>
  <si>
    <t>CTXS</t>
  </si>
  <si>
    <t>CVS</t>
  </si>
  <si>
    <t>CVX</t>
  </si>
  <si>
    <t>CXO</t>
  </si>
  <si>
    <t>D</t>
  </si>
  <si>
    <t>DAL</t>
  </si>
  <si>
    <t>DD</t>
  </si>
  <si>
    <t>DE</t>
  </si>
  <si>
    <t>DG</t>
  </si>
  <si>
    <t>DGX</t>
  </si>
  <si>
    <t>DHI</t>
  </si>
  <si>
    <t>DHR</t>
  </si>
  <si>
    <t>DISCA</t>
  </si>
  <si>
    <t>DISCK</t>
  </si>
  <si>
    <t>DISH</t>
  </si>
  <si>
    <t>DLTR</t>
  </si>
  <si>
    <t>DOV</t>
  </si>
  <si>
    <t>DOW</t>
  </si>
  <si>
    <t>DRI</t>
  </si>
  <si>
    <t>DTE</t>
  </si>
  <si>
    <t>DUK</t>
  </si>
  <si>
    <t>DVA</t>
  </si>
  <si>
    <t>DVN</t>
  </si>
  <si>
    <t>DXC</t>
  </si>
  <si>
    <t>EA</t>
  </si>
  <si>
    <t>ECL</t>
  </si>
  <si>
    <t>ED</t>
  </si>
  <si>
    <t>EFX</t>
  </si>
  <si>
    <t>EIX</t>
  </si>
  <si>
    <t>EL</t>
  </si>
  <si>
    <t>EMN</t>
  </si>
  <si>
    <t>EMR</t>
  </si>
  <si>
    <t>EOG</t>
  </si>
  <si>
    <t>ES</t>
  </si>
  <si>
    <t>ETN</t>
  </si>
  <si>
    <t>ETR</t>
  </si>
  <si>
    <t>EVRG</t>
  </si>
  <si>
    <t>EW</t>
  </si>
  <si>
    <t>EXC</t>
  </si>
  <si>
    <t>EXPD</t>
  </si>
  <si>
    <t>EXPE</t>
  </si>
  <si>
    <t>FANG</t>
  </si>
  <si>
    <t>FAST</t>
  </si>
  <si>
    <t>FBHS</t>
  </si>
  <si>
    <t>FCX</t>
  </si>
  <si>
    <t>FE</t>
  </si>
  <si>
    <t>FFIV</t>
  </si>
  <si>
    <t>FIS</t>
  </si>
  <si>
    <t>FLIR</t>
  </si>
  <si>
    <t>FLS</t>
  </si>
  <si>
    <t>FLT</t>
  </si>
  <si>
    <t>FMC</t>
  </si>
  <si>
    <t>FOX</t>
  </si>
  <si>
    <t>FOXA</t>
  </si>
  <si>
    <t>FTI</t>
  </si>
  <si>
    <t>FTV</t>
  </si>
  <si>
    <t>GD</t>
  </si>
  <si>
    <t>GE</t>
  </si>
  <si>
    <t>GILD</t>
  </si>
  <si>
    <t>GIS</t>
  </si>
  <si>
    <t>GLW</t>
  </si>
  <si>
    <t>GOOG</t>
  </si>
  <si>
    <t>GPC</t>
  </si>
  <si>
    <t>GPS</t>
  </si>
  <si>
    <t>GRMN</t>
  </si>
  <si>
    <t>GWW</t>
  </si>
  <si>
    <t>HAL</t>
  </si>
  <si>
    <t>HAS</t>
  </si>
  <si>
    <t>HBI</t>
  </si>
  <si>
    <t>HCA</t>
  </si>
  <si>
    <t>HD</t>
  </si>
  <si>
    <t>HES</t>
  </si>
  <si>
    <t>HFC</t>
  </si>
  <si>
    <t>HII</t>
  </si>
  <si>
    <t>HOG</t>
  </si>
  <si>
    <t>HOLX</t>
  </si>
  <si>
    <t>HON</t>
  </si>
  <si>
    <t>HP</t>
  </si>
  <si>
    <t>HPE</t>
  </si>
  <si>
    <t>HPQ</t>
  </si>
  <si>
    <t>HRB</t>
  </si>
  <si>
    <t>HRL</t>
  </si>
  <si>
    <t>HSIC</t>
  </si>
  <si>
    <t>HSY</t>
  </si>
  <si>
    <t>HUM</t>
  </si>
  <si>
    <t>HWM</t>
  </si>
  <si>
    <t>IDXX</t>
  </si>
  <si>
    <t>IEX</t>
  </si>
  <si>
    <t>IFF</t>
  </si>
  <si>
    <t>ILMN</t>
  </si>
  <si>
    <t>INCY</t>
  </si>
  <si>
    <t>INFO</t>
  </si>
  <si>
    <t>IP</t>
  </si>
  <si>
    <t>IPG</t>
  </si>
  <si>
    <t>IPGP</t>
  </si>
  <si>
    <t>IQV</t>
  </si>
  <si>
    <t>IR</t>
  </si>
  <si>
    <t>ISRG</t>
  </si>
  <si>
    <t>IT</t>
  </si>
  <si>
    <t>ITW</t>
  </si>
  <si>
    <t>JBHT</t>
  </si>
  <si>
    <t>JCI</t>
  </si>
  <si>
    <t>JEC</t>
  </si>
  <si>
    <t>JKHY</t>
  </si>
  <si>
    <t>JNJ</t>
  </si>
  <si>
    <t>JNPR</t>
  </si>
  <si>
    <t>JWN</t>
  </si>
  <si>
    <t>K</t>
  </si>
  <si>
    <t>KEYS</t>
  </si>
  <si>
    <t>KHC</t>
  </si>
  <si>
    <t>KLAC</t>
  </si>
  <si>
    <t>KMI</t>
  </si>
  <si>
    <t>KMX</t>
  </si>
  <si>
    <t>KO</t>
  </si>
  <si>
    <t>KSS</t>
  </si>
  <si>
    <t>KSU</t>
  </si>
  <si>
    <t>LB</t>
  </si>
  <si>
    <t>LDOS</t>
  </si>
  <si>
    <t>LEG</t>
  </si>
  <si>
    <t>LEN</t>
  </si>
  <si>
    <t>LH</t>
  </si>
  <si>
    <t>LHX</t>
  </si>
  <si>
    <t>LIN</t>
  </si>
  <si>
    <t>LKQ</t>
  </si>
  <si>
    <t>LLY</t>
  </si>
  <si>
    <t>LMT</t>
  </si>
  <si>
    <t>LNT</t>
  </si>
  <si>
    <t>LOW</t>
  </si>
  <si>
    <t>LRCX</t>
  </si>
  <si>
    <t>LUV</t>
  </si>
  <si>
    <t>LVS</t>
  </si>
  <si>
    <t>LW</t>
  </si>
  <si>
    <t>LYB</t>
  </si>
  <si>
    <t>LYV</t>
  </si>
  <si>
    <t>MA</t>
  </si>
  <si>
    <t>MAR</t>
  </si>
  <si>
    <t>MAS</t>
  </si>
  <si>
    <t>MCHP</t>
  </si>
  <si>
    <t>MCK</t>
  </si>
  <si>
    <t>MDLZ</t>
  </si>
  <si>
    <t>MDT</t>
  </si>
  <si>
    <t>MGM</t>
  </si>
  <si>
    <t>MHK</t>
  </si>
  <si>
    <t>MKC</t>
  </si>
  <si>
    <t>MLM</t>
  </si>
  <si>
    <t>MMM</t>
  </si>
  <si>
    <t>MNST</t>
  </si>
  <si>
    <t>MO</t>
  </si>
  <si>
    <t>MOS</t>
  </si>
  <si>
    <t>MPC</t>
  </si>
  <si>
    <t>MRK</t>
  </si>
  <si>
    <t>MRO</t>
  </si>
  <si>
    <t>MSI</t>
  </si>
  <si>
    <t>MTD</t>
  </si>
  <si>
    <t>MU</t>
  </si>
  <si>
    <t>MXIM</t>
  </si>
  <si>
    <t>MYL</t>
  </si>
  <si>
    <t>NBL</t>
  </si>
  <si>
    <t>NCLH</t>
  </si>
  <si>
    <t>NEE</t>
  </si>
  <si>
    <t>NEM</t>
  </si>
  <si>
    <t>NI</t>
  </si>
  <si>
    <t>NKE</t>
  </si>
  <si>
    <t>NLOK</t>
  </si>
  <si>
    <t>NLSN</t>
  </si>
  <si>
    <t>NOC</t>
  </si>
  <si>
    <t>NOV</t>
  </si>
  <si>
    <t>NOW</t>
  </si>
  <si>
    <t>NRG</t>
  </si>
  <si>
    <t>NSC</t>
  </si>
  <si>
    <t>NTAP</t>
  </si>
  <si>
    <t>NUE</t>
  </si>
  <si>
    <t>NVR</t>
  </si>
  <si>
    <t>NWL</t>
  </si>
  <si>
    <t>NWS</t>
  </si>
  <si>
    <t>NWSA</t>
  </si>
  <si>
    <t>ODFL</t>
  </si>
  <si>
    <t>OKE</t>
  </si>
  <si>
    <t>OMC</t>
  </si>
  <si>
    <t>ORLY</t>
  </si>
  <si>
    <t>OTIS</t>
  </si>
  <si>
    <t>OXY</t>
  </si>
  <si>
    <t>PAYC</t>
  </si>
  <si>
    <t>PAYX</t>
  </si>
  <si>
    <t>PCAR</t>
  </si>
  <si>
    <t>PEG</t>
  </si>
  <si>
    <t>PEP</t>
  </si>
  <si>
    <t>PH</t>
  </si>
  <si>
    <t>PHM</t>
  </si>
  <si>
    <t>PKG</t>
  </si>
  <si>
    <t>PKI</t>
  </si>
  <si>
    <t>PM</t>
  </si>
  <si>
    <t>PNR</t>
  </si>
  <si>
    <t>PNW</t>
  </si>
  <si>
    <t>PPG</t>
  </si>
  <si>
    <t>PPL</t>
  </si>
  <si>
    <t>PRGO</t>
  </si>
  <si>
    <t>PSX</t>
  </si>
  <si>
    <t>PVH</t>
  </si>
  <si>
    <t>PWR</t>
  </si>
  <si>
    <t>PXD</t>
  </si>
  <si>
    <t>QCOM</t>
  </si>
  <si>
    <t>QRVO</t>
  </si>
  <si>
    <t>RCL</t>
  </si>
  <si>
    <t>REGN</t>
  </si>
  <si>
    <t>RHI</t>
  </si>
  <si>
    <t>RL</t>
  </si>
  <si>
    <t>RMD</t>
  </si>
  <si>
    <t>ROK</t>
  </si>
  <si>
    <t>ROL</t>
  </si>
  <si>
    <t>ROP</t>
  </si>
  <si>
    <t>ROST</t>
  </si>
  <si>
    <t>RSG</t>
  </si>
  <si>
    <t>RTN</t>
  </si>
  <si>
    <t>SBUX</t>
  </si>
  <si>
    <t>SEE</t>
  </si>
  <si>
    <t>SHW</t>
  </si>
  <si>
    <t>SJM</t>
  </si>
  <si>
    <t>SLB</t>
  </si>
  <si>
    <t>SNA</t>
  </si>
  <si>
    <t>SNPS</t>
  </si>
  <si>
    <t>SO</t>
  </si>
  <si>
    <t>SRE</t>
  </si>
  <si>
    <t>STE</t>
  </si>
  <si>
    <t>STX</t>
  </si>
  <si>
    <t>STZ</t>
  </si>
  <si>
    <t>SWK</t>
  </si>
  <si>
    <t>SWKS</t>
  </si>
  <si>
    <t>SYK</t>
  </si>
  <si>
    <t>SYY</t>
  </si>
  <si>
    <t>T</t>
  </si>
  <si>
    <t>TAP</t>
  </si>
  <si>
    <t>TDG</t>
  </si>
  <si>
    <t>TEL</t>
  </si>
  <si>
    <t>TFX</t>
  </si>
  <si>
    <t>TGT</t>
  </si>
  <si>
    <t>TIF</t>
  </si>
  <si>
    <t>TJX</t>
  </si>
  <si>
    <t>TMO</t>
  </si>
  <si>
    <t>TMUS</t>
  </si>
  <si>
    <t>TPR</t>
  </si>
  <si>
    <t>TSCO</t>
  </si>
  <si>
    <t>TSN</t>
  </si>
  <si>
    <t>TT</t>
  </si>
  <si>
    <t>TWTR</t>
  </si>
  <si>
    <t>TXN</t>
  </si>
  <si>
    <t>TXT</t>
  </si>
  <si>
    <t>UA</t>
  </si>
  <si>
    <t>UAA</t>
  </si>
  <si>
    <t>UAL</t>
  </si>
  <si>
    <t>UHS</t>
  </si>
  <si>
    <t>ULTA</t>
  </si>
  <si>
    <t>UNH</t>
  </si>
  <si>
    <t>UNP</t>
  </si>
  <si>
    <t>UPS</t>
  </si>
  <si>
    <t>URI</t>
  </si>
  <si>
    <t>V</t>
  </si>
  <si>
    <t>VAR</t>
  </si>
  <si>
    <t>VFC</t>
  </si>
  <si>
    <t>VIAB</t>
  </si>
  <si>
    <t>VLO</t>
  </si>
  <si>
    <t>VMC</t>
  </si>
  <si>
    <t>VRSK</t>
  </si>
  <si>
    <t>VRSN</t>
  </si>
  <si>
    <t>VRTX</t>
  </si>
  <si>
    <t>WAB</t>
  </si>
  <si>
    <t>WAT</t>
  </si>
  <si>
    <t>WBA</t>
  </si>
  <si>
    <t>WDC</t>
  </si>
  <si>
    <t>WEC</t>
  </si>
  <si>
    <t>WHR</t>
  </si>
  <si>
    <t>WMB</t>
  </si>
  <si>
    <t>WRK</t>
  </si>
  <si>
    <t>WYNN</t>
  </si>
  <si>
    <t>XEL</t>
  </si>
  <si>
    <t>XLNX</t>
  </si>
  <si>
    <t>XOM</t>
  </si>
  <si>
    <t>XRAY</t>
  </si>
  <si>
    <t>XRX</t>
  </si>
  <si>
    <t>XYL</t>
  </si>
  <si>
    <t>ZBH</t>
  </si>
  <si>
    <t>ZBRA</t>
  </si>
  <si>
    <t>ZTS</t>
  </si>
  <si>
    <t>In the 'INTRO FSA' Sheet, we introduced the concept of 'Common Sizing' and 'Vertical Analysis'.</t>
  </si>
  <si>
    <t>In this Sheet you are going to execute a data analysis using a PivotTable to explore what is the best size metric to common size Balance Sheet accounts.</t>
  </si>
  <si>
    <t>Income Statement accounts are universally common sized using Revenues as the size metric.</t>
  </si>
  <si>
    <t>The most commonly used size metric for common sizing Balance Sheets is total Assets.</t>
  </si>
  <si>
    <t>This is used because based on the identity Assets = Liabilities + Equity, Assets represent the value to which both sides of the Balance Sheet total.</t>
  </si>
  <si>
    <t>Viewing Multiple Sheets</t>
  </si>
  <si>
    <t>Drag 'Net Income' from the 'Field Name' box to the 'Values' box.</t>
  </si>
  <si>
    <t>Select the 'Design' tab that appears when you click into the PivotTable and eliminate all 'Totals' and 'Subtotals'.</t>
  </si>
  <si>
    <t>Drag 'Revenue' from the 'Field Name' box to the 'Values' box.</t>
  </si>
  <si>
    <t>Drag 'Assets' from the 'Field Name' box to the 'Values' box.</t>
  </si>
  <si>
    <t>Drag 'Equity' from the 'Field Name' box to the 'Values' box.</t>
  </si>
  <si>
    <t>Drag 'Capital' from the 'Field Name' box to the 'Values' box.</t>
  </si>
  <si>
    <t>Drag 'Ticker' from the 'Field Name' box to the 'Rows' box.</t>
  </si>
  <si>
    <t>You now should have a PivotTable of more than 10,000 rows by ticker and year of the select financial data.</t>
  </si>
  <si>
    <t>Correlation measures the degree to which a pair of variables are linearly related.</t>
  </si>
  <si>
    <t>If two variables are exactly related the correlation will be 1.</t>
  </si>
  <si>
    <t>Balance Sheet Common Sizing</t>
  </si>
  <si>
    <t>You will now measure the correlation between 'Net Income' and various size metrics to determine which metric best explains (has the highest correlation with) Net Income.</t>
  </si>
  <si>
    <t>Correlation with 'Sum of Net Income'</t>
  </si>
  <si>
    <t>Create a PivotTable located in cell J11 of the "DATA Common Sizing' Sheet</t>
  </si>
  <si>
    <t>Aligning the Data</t>
  </si>
  <si>
    <t>Measuring Causality</t>
  </si>
  <si>
    <t>We have entered Excel CORREL Functions in row 7, columns K through O of the 'DATA Common Sizing' Sheet.</t>
  </si>
  <si>
    <t>The measure that is the most highly correlated to Net Income is Equity.</t>
  </si>
  <si>
    <t>You will start using the 10,000+ rows of results by company and year.</t>
  </si>
  <si>
    <t>You now have 400+ rows of results summarized by company across all 30+ years.</t>
  </si>
  <si>
    <t>Again, the measure that is the most highly correlated to Net Income is Equity.</t>
  </si>
  <si>
    <t>This further supports rejecting Equity as the basis of common sizing of Balance Sheet accounts.</t>
  </si>
  <si>
    <t>We have used Revenues as the basis of common sizing in this course.</t>
  </si>
  <si>
    <t>What is the Best Common Size Metric?</t>
  </si>
  <si>
    <t xml:space="preserve">However, Equity creates several significant problems: </t>
  </si>
  <si>
    <t>Equity can become very small (creating excessively large ratios when in the denominator) or negative (creating negative ratios)l</t>
  </si>
  <si>
    <t>This represents a good causal relationship.</t>
  </si>
  <si>
    <t>This represents an extremely strong causal relationship.</t>
  </si>
  <si>
    <t>Absolute Row Address, Relative Column Address</t>
  </si>
  <si>
    <t>Remember to force the calculation for the reformatting to change incorrect cells to red.</t>
  </si>
  <si>
    <t xml:space="preserve">Common sizing creates a ratio of a financial metric relative to a size metric that makes the ratios comparable across companies of different size. </t>
  </si>
  <si>
    <t>In this Workbook we are going to outline the broad steps required without providing the details of how to complete them. This is intentional.</t>
  </si>
  <si>
    <t>You will use that data to analyze the most 'causal' Balance Sheet drivers of company profitability, the ultimate measure of performance.</t>
  </si>
  <si>
    <t>Drag 'Year' from the 'Field Name' box to the 'Rows' box below 'Ticker'.</t>
  </si>
  <si>
    <t>Walmart</t>
  </si>
  <si>
    <t>Equity-method investment activity</t>
  </si>
  <si>
    <t>Product and Service Sales</t>
  </si>
  <si>
    <t>Strategic Financial Analysis &amp; Modeling</t>
  </si>
  <si>
    <t>Introducing our Strategic Financial Analysis Model (SFAM)</t>
  </si>
  <si>
    <t>Amazon</t>
  </si>
  <si>
    <t>Boeing</t>
  </si>
  <si>
    <t>Whirlpool</t>
  </si>
  <si>
    <t>Acquired Intangible Assets</t>
  </si>
  <si>
    <t>Accrued Pension Plan Liability</t>
  </si>
  <si>
    <t>McDonald</t>
  </si>
  <si>
    <t>Franchised restaurants-occupancy expenses</t>
  </si>
  <si>
    <t>Food &amp; paper</t>
  </si>
  <si>
    <t>All of the above</t>
  </si>
  <si>
    <t>Exploration expenses, including dry holes</t>
  </si>
  <si>
    <t>Crude oil and product purchases</t>
  </si>
  <si>
    <t>Exxon Mobile</t>
  </si>
  <si>
    <t>General Motors</t>
  </si>
  <si>
    <t>Tesla</t>
  </si>
  <si>
    <t>Disney</t>
  </si>
  <si>
    <t>Direct TV</t>
  </si>
  <si>
    <t>In larger companies, business systems are likely to be very sophisticated software platforms, while smaller firms may rely solely or in-part on manual processes.</t>
  </si>
  <si>
    <t>Companies utilize a general ledger as a central collection and reporting system to compile aggregate financial data.</t>
  </si>
  <si>
    <t>These standards facilitate comparability over time and across companies and industries making financial analysis possible.</t>
  </si>
  <si>
    <t xml:space="preserve"> - treatment of freight out / shipping </t>
  </si>
  <si>
    <t>Investors in international companies, both companies with non-U.S. subsidiaries and individual investors, encounter the differences of IFRS.</t>
  </si>
  <si>
    <t>American Airlines</t>
  </si>
  <si>
    <t>Parks, resorts and other property</t>
  </si>
  <si>
    <t>Film and television costs</t>
  </si>
  <si>
    <t>Television costs and advances</t>
  </si>
  <si>
    <t>Production and manufacturing expenses</t>
  </si>
  <si>
    <t xml:space="preserve">The Great Crash of 1929 resulted in a significant decline in the public's confidence in securities markets. </t>
  </si>
  <si>
    <t>Risk Factors' and 'Management Overview' are major components of the form 10-K.</t>
  </si>
  <si>
    <t>We analyze public financial reports because there are no idiosyncrasies or variability among companies and presentations.</t>
  </si>
  <si>
    <r>
      <t xml:space="preserve"> - performing </t>
    </r>
    <r>
      <rPr>
        <u/>
        <sz val="10"/>
        <color theme="1"/>
        <rFont val="Calibri"/>
        <family val="2"/>
        <scheme val="minor"/>
      </rPr>
      <t>well-defined</t>
    </r>
    <r>
      <rPr>
        <sz val="10"/>
        <color theme="1"/>
        <rFont val="Calibri"/>
        <family val="2"/>
        <scheme val="minor"/>
      </rPr>
      <t xml:space="preserve"> calculations and ratio analyses</t>
    </r>
  </si>
  <si>
    <t>Most Financial Statement Analysis involves the calculation of ratios from the financial data imbedded in the three major financial statements.</t>
  </si>
  <si>
    <t>A ratio is a method of evaluating the relative size of two quantities.</t>
  </si>
  <si>
    <t>In mathematics, this is also referred to as normalization of the data.</t>
  </si>
  <si>
    <t>Solvency (e.g., Debt / Equity, Debt/Capital)</t>
  </si>
  <si>
    <t xml:space="preserve">In our hypothesis of Disruptive Digitization, we are using Financial Statement Analysis to evaluate the financial performance of </t>
  </si>
  <si>
    <t>However, if the objective in common sizing is to establish behavioral comparability across companies, total Assets may not be best size metric.</t>
  </si>
  <si>
    <t>We will now use a statistical analysis called 'correlation' to analyze the causal relationship across the selected data fields.</t>
  </si>
  <si>
    <t>These formula measure the correlation of the data in that column to the 'Net Income' in column K.</t>
  </si>
  <si>
    <t xml:space="preserve">First, notice that the correlation in column K is the correlation of Net Income to itself and therefore there is a perfect fit with a correlation of 1. </t>
  </si>
  <si>
    <t>This data is more 'stable', as aggregating across years has netted the significant year-to-year earnings variability that many companies (especially cyclical ones) experience.</t>
  </si>
  <si>
    <t>This makes interpreting the data confusing.</t>
  </si>
  <si>
    <t>The statistical significance of the relationship between Net Income and Equity has declined significantly over the past half decade (from .90 to .71).</t>
  </si>
  <si>
    <t>This decline in the explanatory power of Equity is likely the results of the accumulation of Intangible Assets and Excess Cash over the past five years.</t>
  </si>
  <si>
    <t>Additional Information on Formulas</t>
  </si>
  <si>
    <t>The formula '='ENTER Release Code'!A1' in the box immediately below results in the cell being set to the value of cell A1 on the 'Enter Release Code' Sheet.</t>
  </si>
  <si>
    <t xml:space="preserve"> - to preannounce that results will not meet expectations set previously</t>
  </si>
  <si>
    <t>Enter the value (not a formula) of the correlation of Net Income to Equity?</t>
  </si>
  <si>
    <t>If you click on the upper leftmost cell of a range you can while depressing the shift key:</t>
  </si>
  <si>
    <t>Automatically extend the range down:</t>
  </si>
  <si>
    <t>On a Mac select command+shift+down key</t>
  </si>
  <si>
    <t>On a Windows machine select cntrl+shift+down key</t>
  </si>
  <si>
    <t>Automatically extend the range right:</t>
  </si>
  <si>
    <t>On a Mac select command+shift+right key</t>
  </si>
  <si>
    <t>On a Windows machine select cntrl+shift+right key</t>
  </si>
  <si>
    <t xml:space="preserve">Clicking on a cell containing result of a formula will display the formula in the formula bar located above the workspace. </t>
  </si>
  <si>
    <t>The following example will demonstrate this.</t>
  </si>
  <si>
    <t>Paste</t>
  </si>
  <si>
    <t>Paste Values</t>
  </si>
  <si>
    <t>Copying/Cutting Formulas</t>
  </si>
  <si>
    <t>Paste the contents of the cell (formula and value) and the format of the cell</t>
  </si>
  <si>
    <t>Paste the contents of the cell (formula and value) only</t>
  </si>
  <si>
    <t>The objective of common sizing is to create a common denominator that makes financial metrics comparable across time and companies.</t>
  </si>
  <si>
    <t>'Absolute addressing' means that the addresses of precedent cells referenced do not change when the cell is copied.</t>
  </si>
  <si>
    <t>Copying/Cutting</t>
  </si>
  <si>
    <t>Excel provides a great deal of flexibility on how a paste is done after a copy/cut.</t>
  </si>
  <si>
    <t>The dropdown in the upper left corner of toolbar (circled in blue below) will expose a broad selection of paste options.</t>
  </si>
  <si>
    <t>The key options are explained in column G.</t>
  </si>
  <si>
    <t>You can also copy/cut and paste a range of cells</t>
  </si>
  <si>
    <t>This is done by selecting the range of cells, cutting or copying the entire selection, and pasting the range where you want.</t>
  </si>
  <si>
    <t>If doing so will overwrite cells which contain either values or formula, Excel will verify that you intended to do so.</t>
  </si>
  <si>
    <t>If you select a single cell Excel will paste the range into a range in which the selected paste cell is the upper left corner of the range.</t>
  </si>
  <si>
    <t>Creating Formulas</t>
  </si>
  <si>
    <t>Pasting Formulas</t>
  </si>
  <si>
    <t>eliminating the arduous task of data entry most financial analysts are required to do before they can perform Financial Statement Analysis.</t>
  </si>
  <si>
    <r>
      <t>The model relies on our pre-selected choices for accounts —</t>
    </r>
    <r>
      <rPr>
        <sz val="9"/>
        <color theme="1"/>
        <rFont val="Calibri"/>
        <family val="2"/>
      </rPr>
      <t xml:space="preserve"> regardless of company — which</t>
    </r>
    <r>
      <rPr>
        <sz val="10"/>
        <color theme="1"/>
        <rFont val="Calibri"/>
        <family val="2"/>
      </rPr>
      <t xml:space="preserve"> makes the comparability required by financial statement analysis possible. </t>
    </r>
  </si>
  <si>
    <t>A financial analyst often creates one form of model for one company and another type of model for another.</t>
  </si>
  <si>
    <t xml:space="preserve">SFAM enables students to quickly flip back and forth between the publicly traded S&amp;P 500 (ex financials). </t>
  </si>
  <si>
    <t>You are going to want to complete this Sheet with the 'DATA Common Sizing' Sheet arranged vertically to the right.</t>
  </si>
  <si>
    <t>The financial data fields selected are extremely basic but, if you are not familiar with them and find this too challenging, feel free to skip this optional homework assignment.</t>
  </si>
  <si>
    <t>when using common sizing to establish comparability the objective is behavior or causality.</t>
  </si>
  <si>
    <t xml:space="preserve">Furthermore, in Financial Statement Analysis when operating ratios such as Inventory Turns or Days of Sales Outstanding (discussed in a later Workbook) are used </t>
  </si>
  <si>
    <t>the common denominator is always Revenues and not Assets.</t>
  </si>
  <si>
    <r>
      <rPr>
        <i/>
        <sz val="10"/>
        <color theme="1"/>
        <rFont val="Calibri"/>
        <family val="2"/>
      </rPr>
      <t>Hint</t>
    </r>
    <r>
      <rPr>
        <sz val="10"/>
        <color theme="1"/>
        <rFont val="Calibri"/>
        <family val="2"/>
      </rPr>
      <t>: Under 'Choose where to place the PivotTable' Excel will default to 'New Worksheet' which we will not choose.</t>
    </r>
  </si>
  <si>
    <t>Instead, choose the 'DATA' Sheet following this one.</t>
  </si>
  <si>
    <t>Jim Chanos - The Onion Analogy</t>
  </si>
  <si>
    <t>If you select a cell address within a formula in the formula bar selecting the F4 function key (simultaneously selecting 'fn' on a Mac) will add a remove '$' from the row and column component of the address.</t>
  </si>
  <si>
    <t>Formatting</t>
  </si>
  <si>
    <t>If you select a range into which to paste the shape of the range must be exactly the same as that of the range that was copies or cut</t>
  </si>
  <si>
    <t>When ranges are large (you will work with ranges of 20,000+ rows later in the course) selecting the range with the cursor can be mechanically difficult.</t>
  </si>
  <si>
    <t>In all of the examples up to this point, we have addressed cells on the same Sheet in which we are entering the formula.</t>
  </si>
  <si>
    <t>Excel supports this by including the name of the other Sheet followed by '!' as part of the address.</t>
  </si>
  <si>
    <t>Hint: the easiest way is to simply enter '=' and then click on the cell on that Sheet.</t>
  </si>
  <si>
    <t>GAAP impacts revenue and expense recognition, Balance Sheet valuation and other key guidelines for financial reporting.</t>
  </si>
  <si>
    <t>Companies must disclose material off-Balance Sheet transactions or obligations.</t>
  </si>
  <si>
    <t xml:space="preserve">Although Assets is the more typical size metric for common sizing because it is naturally the total of the accounts on each side of the Balance Sheet, </t>
  </si>
  <si>
    <t>What is Financial Statement Analysis (FSA)?</t>
  </si>
  <si>
    <t xml:space="preserve"> - two sets of financial statements (refer to the 'INTRO Financial Data' Sheet regarding sets of multiple books)</t>
  </si>
  <si>
    <t>As detailed in the 'INTRO Financial Data' and 'GAAP' Sheets of this Workbook, If a company's stock is publicly traded, its financial statements must adhere to rules established</t>
  </si>
  <si>
    <t>However, it is important to recognize that the vast majority of financial analysts utilize more granular business system or subsidiary ledger data ('INTRO Financial Data' Sheet).</t>
  </si>
  <si>
    <t>This entire Sheet is Challenge Homework.</t>
  </si>
  <si>
    <t>We created a proprietary Excel-based financial model to represent the financials of publicly traded companies with SEC filings.</t>
  </si>
  <si>
    <r>
      <t xml:space="preserve">SFAM </t>
    </r>
    <r>
      <rPr>
        <i/>
        <sz val="10"/>
        <color theme="1"/>
        <rFont val="Calibri"/>
        <family val="2"/>
      </rPr>
      <t>automatically</t>
    </r>
    <r>
      <rPr>
        <sz val="10"/>
        <color theme="1"/>
        <rFont val="Calibri"/>
        <family val="2"/>
      </rPr>
      <t xml:space="preserve"> loads historical company financials from SEC filings into a convenient, easy to use Excel model, </t>
    </r>
  </si>
  <si>
    <t>The model automatically populates the data for the companies in the S&amp;P 500 (ex financials), approximately 400 companies.</t>
  </si>
  <si>
    <t>At any time, students can dive into the logic underlying this model because all of the formulas have been left exposed.</t>
  </si>
  <si>
    <t>These exposed formulas will become more interesting as students begin the sections on Modeling and Forecasting.</t>
  </si>
  <si>
    <t>Revenues from franchised restaurants</t>
  </si>
  <si>
    <t>The period following World War I saw a surge in securities activity with little regulation of securities markets.</t>
  </si>
  <si>
    <t xml:space="preserve">"It is estimated that of the $50 billion in new securities offered during this period, half became worthless." </t>
  </si>
  <si>
    <t xml:space="preserve">External stakeholders use Financial Statement Analysis to better understand the financial health, financial performance, value of a business and/or risk. </t>
  </si>
  <si>
    <t xml:space="preserve">Financial Analysts create specific models that to reflect the nature or function of a business (i.e., fulfillment costs on Amazon's Income Statement). </t>
  </si>
  <si>
    <t xml:space="preserve">This enables students to look at the calculations of the ratios explored in this Workbook and the connections between accounts. </t>
  </si>
  <si>
    <t>The formula '="Yes"' in the box immediately below sets the cell to text string 'Yes' (look at the ribbon above to see the actual formula in the cell).</t>
  </si>
  <si>
    <t>Both the precedent and dependent relationships are moved.</t>
  </si>
  <si>
    <t xml:space="preserve">Note that pasting not only moved the formula but it also moved the formatting. You will shortly learn how to select to move the value, format, formula or combinations of these. </t>
  </si>
  <si>
    <t>Paste the value of the cell but not the formula or format of the cell</t>
  </si>
  <si>
    <t>Paste the format of the cell but not the formula or value of the cell</t>
  </si>
  <si>
    <t xml:space="preserve">So far we have focused on copying/cutting and pasting a single cell. </t>
  </si>
  <si>
    <t>The 'DATA Common Sizing' Sheet contains selected financial data on the S&amp;P 500 ex Financials since 1989.</t>
  </si>
  <si>
    <t>If you choose to, format all of the above totals using the 'Number…' option on the 'PivotTable Field' menu for each field. The analysis will work if you do not format the cells.</t>
  </si>
  <si>
    <t>In this case we have not used PivotTables to aggregate data but rather to reformat it. Reformatting large datasets is a very valuable use of PivotTables.</t>
  </si>
  <si>
    <t>If there are absolutely no relationship between two variables the correlation will be 0.</t>
  </si>
  <si>
    <t>While Revenues is no more causally linked to Net Income than Assets, it is simpler to use the same metric for the Balance Sheet as is used for the Income Statement.</t>
  </si>
  <si>
    <t>It is essential for the Financial Analyst to identify and qualify the source of the financial data used.</t>
  </si>
  <si>
    <t>Legendary short seller Jim Chanos discusses the significance of bottoms up research relying on financial statements in the video below.</t>
  </si>
  <si>
    <t xml:space="preserve">Thus, rationalizing the financial accounts from the customized financial statements to perform financial statement analysis can be complicated and time consuming. </t>
  </si>
  <si>
    <t>The following exercise is intended to challenge your understanding of how Excel addressing (relative and absolute) works when 'Cut' or 'Copied'.</t>
  </si>
  <si>
    <t>This is called 'Relative addressing' because the cells addressed are updated to address the same relative cells (number of cells across or down) as the cell being copied.</t>
  </si>
  <si>
    <t>https://www.aicpa.org/interestareas/frc/accountingfinancialreporting/xbrl/howxbrlworks.html#:~:text=XBRL%20enables%20preparers%20to%20utilize,(this%20is%20called%20rendering).</t>
  </si>
  <si>
    <t>In the following exercise you will calculate what Excel would calculate for each of the following scenarios.</t>
  </si>
  <si>
    <t>Percent one decimal point</t>
  </si>
  <si>
    <t>quantity ordered and shipped by line item, date shipped, freight carrier, weight, date received, number of packages, bill of lading number, etc.</t>
  </si>
  <si>
    <t>Typically, data from the subsidiary ledgers is posted or reconciled to the general ledger, which serves as the master set of accounts recording the businesses transactions.</t>
  </si>
  <si>
    <t>We will explore these concepts in greater detail when we review the Income Statement, Balance Sheet and Cash Flow Statement in Workbooks 4 and 5.</t>
  </si>
  <si>
    <t>If you copy a single cell and paste it into a range, Excel will replicate that cell throughout the range.</t>
  </si>
  <si>
    <t>If you copy a vertical range (a series of cells in the same column) and paste it into a horizontal range (a series of cells in the same row) the copies cells will be repeated.</t>
  </si>
  <si>
    <t>Excel will repeat copied cells when logical:</t>
  </si>
  <si>
    <t>This was simple because a value does not involve addressing between cells.</t>
  </si>
  <si>
    <t>Each cell with a formula (versus a value) has precedents (other cells based on which the selected cell are based) and dependents (cells whose formula are based on the selected cell)</t>
  </si>
  <si>
    <r>
      <rPr>
        <i/>
        <sz val="10"/>
        <color theme="1"/>
        <rFont val="Calibri"/>
        <family val="2"/>
        <scheme val="minor"/>
      </rPr>
      <t>Hint</t>
    </r>
    <r>
      <rPr>
        <sz val="10"/>
        <color theme="1"/>
        <rFont val="Calibri"/>
        <family val="2"/>
        <scheme val="minor"/>
      </rPr>
      <t>: As with copying a cell containing a value there are multiple ways to complete the paste (scissor icon on 'Home' tab, Ctl X on keyboard, mouse).</t>
    </r>
  </si>
  <si>
    <r>
      <rPr>
        <i/>
        <sz val="10"/>
        <color theme="1"/>
        <rFont val="Calibri"/>
        <family val="2"/>
        <scheme val="minor"/>
      </rPr>
      <t>Hint</t>
    </r>
    <r>
      <rPr>
        <sz val="10"/>
        <color theme="1"/>
        <rFont val="Calibri"/>
        <family val="2"/>
        <scheme val="minor"/>
      </rPr>
      <t>: there are multiple ways to complete the copy (copy icon on 'Home' tab, Ctl C on keyboard, mouse).</t>
    </r>
  </si>
  <si>
    <t>Excel permits you to insert '$' before either the Column Letter or Row Number, or both, to avoid this automatic updating of addressing when copied and pasted.</t>
  </si>
  <si>
    <t>'Relative addressing' means that the addresses precedent cells referenced in a formula will be copied to reference cells similarly positioned to the cell being copied.</t>
  </si>
  <si>
    <t>Now remove 'Year' from the 'Rows' box and return it to the 'Field Name' box.</t>
  </si>
  <si>
    <t>Drag 'Year' to the 'Filter' box and select the past 5 years of data. Enter the value (not a formula) of the correlation between Net Income and Equity.</t>
  </si>
  <si>
    <t>XBRL enables preparers to utilize software to tag all financial items in their business reports to the elements within a taxonomy (AICPA).</t>
  </si>
  <si>
    <t>Managerial accounting books are the internal records used for the day-to-day management of the business.</t>
  </si>
  <si>
    <t>Note: Accountants use Debit (Dr) and Credit (Cr).</t>
  </si>
  <si>
    <t xml:space="preserve">You can also copy or cut a cell containing a formula, which moves it from one cell to another cell. </t>
  </si>
  <si>
    <t>The difference between copying and cutting is the logic of how Excel handles linkages to other cells addressed in a formula and in other cells' addressing of the cell in which the formula resides.</t>
  </si>
  <si>
    <t>When a cell with a formula is 'cut' the addresses related to the cell moves to the new cell into which the cut cell is pasted.</t>
  </si>
  <si>
    <r>
      <rPr>
        <i/>
        <sz val="10"/>
        <color theme="1"/>
        <rFont val="Calibri"/>
        <family val="2"/>
        <scheme val="minor"/>
      </rPr>
      <t>Hint</t>
    </r>
    <r>
      <rPr>
        <sz val="10"/>
        <color theme="1"/>
        <rFont val="Calibri"/>
        <family val="2"/>
        <scheme val="minor"/>
      </rPr>
      <t>: As with pasting a cell containing a value there are multiple ways to complete the paste ('Home' tab, Ctl V on keyboard, mouse)</t>
    </r>
  </si>
  <si>
    <t>If you copy a horizontal range (a series of cells in the same row) and paste it into a horizontal range (a series of cells in the same column) the copies cells will be repeated.</t>
  </si>
  <si>
    <t>We have intentionally protected the above cells so that you will have to independently think through Excel's logic rather than use it.</t>
  </si>
  <si>
    <t>If the sole objective is to identify the common denominator that best explains financial behavior, the analysis you performed suggests that Equity should be that common denominator for Balance Sheet metrics.</t>
  </si>
  <si>
    <t>The following questions ask you to use the financial statements to identify the company in the Form 10-K.</t>
  </si>
  <si>
    <t>The correlation of Net Income to Revenues, Assets and Capital are very similar to each other but lower than to Equity.</t>
  </si>
  <si>
    <t>Facebook</t>
  </si>
  <si>
    <t>Enter your SFAM ID (For CUNY enter your Employee Code)</t>
  </si>
  <si>
    <t>Warning:</t>
  </si>
  <si>
    <t>If you change your SFAM ID after you have begun working on the Workbook you will alter the randomization.</t>
  </si>
  <si>
    <t>Create a formula in the green cell immediately below to cell A4 of the 'ENTER SFAM ID' Sheet.</t>
  </si>
  <si>
    <t>B</t>
  </si>
  <si>
    <t>C</t>
  </si>
  <si>
    <t>G</t>
  </si>
  <si>
    <t>H</t>
  </si>
  <si>
    <t>J</t>
  </si>
  <si>
    <t>L</t>
  </si>
  <si>
    <t>M</t>
  </si>
  <si>
    <t>N</t>
  </si>
  <si>
    <t>O</t>
  </si>
  <si>
    <t>P</t>
  </si>
  <si>
    <t>Q</t>
  </si>
  <si>
    <t>R</t>
  </si>
  <si>
    <t>S</t>
  </si>
  <si>
    <t>U</t>
  </si>
  <si>
    <t>W</t>
  </si>
  <si>
    <t>X</t>
  </si>
  <si>
    <t>Y</t>
  </si>
  <si>
    <t>Z</t>
  </si>
  <si>
    <t>Financial Statement Analysis (Section III, Workbooks 3-6)</t>
  </si>
  <si>
    <t>Modeling &amp; Forecasting (Section IV, Workbooks 7-10)</t>
  </si>
  <si>
    <r>
      <t xml:space="preserve">An accrual occurs when revenues or expenses are recorded </t>
    </r>
    <r>
      <rPr>
        <u/>
        <sz val="10"/>
        <color theme="0"/>
        <rFont val="Calibri"/>
        <family val="2"/>
      </rPr>
      <t>with the absence of the exchange of cash</t>
    </r>
    <r>
      <rPr>
        <sz val="10"/>
        <color theme="0"/>
        <rFont val="Calibri"/>
        <family val="2"/>
      </rPr>
      <t>.</t>
    </r>
  </si>
  <si>
    <t>E</t>
  </si>
  <si>
    <t>Part I Review (Workbook 1)</t>
  </si>
  <si>
    <t>Forecasting (Workbook 8)</t>
  </si>
  <si>
    <t>Equity Valuation (Workbook 11)</t>
  </si>
  <si>
    <t>Mergers &amp; Acquisitions (Workbook 12)</t>
  </si>
  <si>
    <t>Fixed Income Valuation (Workbook 13)</t>
  </si>
  <si>
    <t>Risk Management (Workbook 14)</t>
  </si>
  <si>
    <t>Portfolio Construction (Workbook 15)</t>
  </si>
  <si>
    <t>Valuation &amp; Risk (Section V/VI, Workbooks 11-15)</t>
  </si>
  <si>
    <t>We explored a detailed list of constituents in the introductory workbook.</t>
  </si>
  <si>
    <t>Ford F-150</t>
  </si>
  <si>
    <t>Tesla Model 3</t>
  </si>
  <si>
    <t>MSRP</t>
  </si>
  <si>
    <t>Lamborghini Veneno</t>
  </si>
  <si>
    <t>Length</t>
  </si>
  <si>
    <t>Top Speed</t>
  </si>
  <si>
    <t>Toyota Corolla</t>
  </si>
  <si>
    <t>MPG</t>
  </si>
  <si>
    <t>0-60 seconds</t>
  </si>
  <si>
    <t>Which automobile would you select if you need to carry a lot of material?</t>
  </si>
  <si>
    <t>Which automobile would you select if you wanted to be environmentally sound?</t>
  </si>
  <si>
    <t>Which automobile would you select if you wanted to race?</t>
  </si>
  <si>
    <t>Which automobile would you select if you could get it for free?</t>
  </si>
  <si>
    <t>Would you select the same car if you had to pay the manufacturers suggested retail price (MSRP)</t>
  </si>
  <si>
    <t>Yes</t>
  </si>
  <si>
    <t>No</t>
  </si>
  <si>
    <r>
      <t>Cargo Space ft</t>
    </r>
    <r>
      <rPr>
        <vertAlign val="superscript"/>
        <sz val="10"/>
        <color theme="1"/>
        <rFont val="Calibri"/>
        <family val="2"/>
      </rPr>
      <t>3</t>
    </r>
  </si>
  <si>
    <t>The following table provides information on four different automobiles:</t>
  </si>
  <si>
    <t>By analogy, one compares similar cars when making purchasing decisions.</t>
  </si>
  <si>
    <t>Grocery stores have 60 days to pay for goods, are paid in cash and enjoy extremely high inventory turns.</t>
  </si>
  <si>
    <t>While a grocery store with very high margins would be great, competition generally keeps that from existing.</t>
  </si>
  <si>
    <t>Financial Statement Analysis provides an understanding of historical financial performance and current financial status of a company.</t>
  </si>
  <si>
    <t xml:space="preserve"> - comparing the financial metrics of one company to those of similar companies</t>
  </si>
  <si>
    <t>The 'DATA ANALYSIS Common Sizing' Sheet in this Workbook presents how to create comparability across companies.</t>
  </si>
  <si>
    <t>It is common to compare a Toyota Camary to a Honda Accord or to a Ford Malibu.</t>
  </si>
  <si>
    <t>EXHIBIT: KEY METRICS OF SELECTED AUTOMOBILES</t>
  </si>
  <si>
    <t>An important approach to providing context is comparing companies to similar companies or comparables.</t>
  </si>
  <si>
    <t>Sectors and Industries designations are a standard basis to select Comparables.</t>
  </si>
  <si>
    <t>The  Global Industry Classification System (GICS), established by the financial community, defines 13 major Sectors with a subordinate classification of Industries.</t>
  </si>
  <si>
    <t>With an understanding of financial profiles you are better positioned to identify inconsistencies, factors that do not fit with the expected story for companies with similar profiles.</t>
  </si>
  <si>
    <t>In the Financial Analysis section of this course we examine the range of financial profiles.</t>
  </si>
  <si>
    <t xml:space="preserve">Later in the course, we look at the strategic causes of these financial profiles. </t>
  </si>
  <si>
    <t>The SEC requires that all public statements about historic performance include the following warning: 'past results are no guarantee of future performance'.</t>
  </si>
  <si>
    <t>This is because history generally does not exactly repeat.</t>
  </si>
  <si>
    <r>
      <t xml:space="preserve">Relying on the </t>
    </r>
    <r>
      <rPr>
        <u/>
        <sz val="10"/>
        <color theme="1"/>
        <rFont val="Calibri"/>
        <family val="2"/>
      </rPr>
      <t xml:space="preserve">historic financial data </t>
    </r>
    <r>
      <rPr>
        <sz val="10"/>
        <color theme="1"/>
        <rFont val="Calibri"/>
        <family val="2"/>
      </rPr>
      <t>in the three major financial statements, financial statement analysis includes:</t>
    </r>
  </si>
  <si>
    <t xml:space="preserve"> - assessing the current financial position of a company</t>
  </si>
  <si>
    <r>
      <t xml:space="preserve">Financial Analysts transform this </t>
    </r>
    <r>
      <rPr>
        <b/>
        <sz val="10"/>
        <color theme="1"/>
        <rFont val="Calibri"/>
        <family val="2"/>
      </rPr>
      <t>raw data</t>
    </r>
    <r>
      <rPr>
        <sz val="10"/>
        <color theme="1"/>
        <rFont val="Calibri"/>
        <family val="2"/>
      </rPr>
      <t xml:space="preserve"> into </t>
    </r>
    <r>
      <rPr>
        <b/>
        <sz val="10"/>
        <color theme="1"/>
        <rFont val="Calibri"/>
        <family val="2"/>
      </rPr>
      <t>financial information</t>
    </r>
    <r>
      <rPr>
        <sz val="10"/>
        <color theme="1"/>
        <rFont val="Calibri"/>
        <family val="2"/>
      </rPr>
      <t xml:space="preserve"> that they use to perform their Financial Statement Analysis</t>
    </r>
  </si>
  <si>
    <t>Historical financial Statements provide the raw data (expressed in dollars or other currencies) from which the Financial Analyst performs Financial Statement Analysis (FSA).</t>
  </si>
  <si>
    <t>Financial Position</t>
  </si>
  <si>
    <t>GAAP Ratios</t>
  </si>
  <si>
    <t>Common FSA Ratios</t>
  </si>
  <si>
    <t>Bestpoke FSA Ratios</t>
  </si>
  <si>
    <t>There are three main types of ratios used by Financial Analysts.</t>
  </si>
  <si>
    <t>A ratio may be a growth rate, a calculation of metric that measures activity levels or a proportion.</t>
  </si>
  <si>
    <r>
      <t xml:space="preserve">Vertical analysis permits the analysis of the </t>
    </r>
    <r>
      <rPr>
        <u/>
        <sz val="10"/>
        <color rgb="FF000000"/>
        <rFont val="Calibri"/>
        <family val="2"/>
      </rPr>
      <t>relative proportions</t>
    </r>
    <r>
      <rPr>
        <sz val="10"/>
        <color rgb="FF000000"/>
        <rFont val="Calibri"/>
        <family val="2"/>
      </rPr>
      <t xml:space="preserve"> of accounts in a single accounting period, in addition to facilitating comparisons across </t>
    </r>
  </si>
  <si>
    <t>For example, an analyst might examine the proportion of Current Assets to Total Assets.</t>
  </si>
  <si>
    <t xml:space="preserve">There are frequently used ratios by Financial Analysts performing Financial Statement Analysis.  </t>
  </si>
  <si>
    <t>Examples include: growth rates and CAGRs, Gross Margins. EBITDA Margins and Tax Rates.</t>
  </si>
  <si>
    <t xml:space="preserve">These are standard ratios often used in Liquidity, Solvency or Performance analyses explored in Accounting classes. </t>
  </si>
  <si>
    <t xml:space="preserve">Typical examples include the Net Margin, Current Ratio, Debt-to-Equity Ratio and Return on Equity. </t>
  </si>
  <si>
    <t>The names a company uses to describe its accounts may vary based on the nature of its business.</t>
  </si>
  <si>
    <t>Financial Analysts may choose to use a 'bespoke' ratio based on the company-specific names or items in its financial statements.</t>
  </si>
  <si>
    <t>An example might be an Amazon analyst examining Adjusted Gross Margin ex Shipping, which eliminates the shipping costs from the Cost of Sales.</t>
  </si>
  <si>
    <t>In this analysis, we create ratios of financial figures relative to revenues to improve comparability.</t>
  </si>
  <si>
    <t xml:space="preserve">The composite of ratios collected about an individual company defines its financial position. </t>
  </si>
  <si>
    <t>Focus on any single financial ratio (e.g., Return on Equity) can be misleading; it is this aggregate view of many ratios that provide a true picture of the financial condition of the business.</t>
  </si>
  <si>
    <t>Financial Analysts are like financial detectives using clues hidden in financial statements to develop a deeper understanding of its financial position.</t>
  </si>
  <si>
    <t xml:space="preserve">Throughout the next several Workbooks, we use the Strategic Financial Analysis Model (SFAM) we designed to bring together company financial statements </t>
  </si>
  <si>
    <t>and all of the commonly used financial ratios Financial Analysts rely on to determine the Financial Position of a company.</t>
  </si>
  <si>
    <t>It describe the current financial condition of the company.</t>
  </si>
  <si>
    <t>Importantly, the Financial Position derived from Financial Statement Analysis is a snapshot in time.</t>
  </si>
  <si>
    <r>
      <t xml:space="preserve">It </t>
    </r>
    <r>
      <rPr>
        <u/>
        <sz val="10"/>
        <color theme="1"/>
        <rFont val="Calibri"/>
        <family val="2"/>
      </rPr>
      <t>does not</t>
    </r>
    <r>
      <rPr>
        <sz val="10"/>
        <color theme="1"/>
        <rFont val="Calibri"/>
        <family val="2"/>
      </rPr>
      <t xml:space="preserve"> predict the future. </t>
    </r>
  </si>
  <si>
    <t>The Financial Position of the company can provide insight into future results but it does not accurately predict future performance.</t>
  </si>
  <si>
    <t xml:space="preserve">In later Workbooks, we introduce Fundamental Analysis, which takes a deeper dive into the factors that may influence future results. </t>
  </si>
  <si>
    <t>Financial Analysts use 'Fundamental Analysis' to create meaningful and more accurate forecasts.</t>
  </si>
  <si>
    <t>Performance (e.g., Return on Assets, Return on Equity, Capital Turnover Ratios</t>
  </si>
  <si>
    <t xml:space="preserve">Depreciation and </t>
  </si>
  <si>
    <t xml:space="preserve">  Amortization</t>
  </si>
  <si>
    <t>&amp; Balance Sheet (Workbook 5)</t>
  </si>
  <si>
    <t>Expense Ratios, Rates (Depreciation / PP&amp;E)</t>
  </si>
  <si>
    <t>Financial Statement Analyses Put Financial Data into Context</t>
  </si>
  <si>
    <t>For example, the knowledge that a company generated $100 million in Net Income is not particularly informative unless we know context —</t>
  </si>
  <si>
    <t>prior year and/or average historical Net Income, the relationship to Revenues this year and in past years.</t>
  </si>
  <si>
    <t>There are economic relationships between financial ratios.</t>
  </si>
  <si>
    <t>Financial Analysts should understand these economic relationships which describe a financial profile.</t>
  </si>
  <si>
    <t xml:space="preserve">For example, Internet advertising companies have high growth rates, high Gross Margins and invest significantly in R&amp;D and SG&amp;A. </t>
  </si>
  <si>
    <t>(b) expand  customer acquisition, which yields network effects that drive barriers to entry and expand Gross Margins.</t>
  </si>
  <si>
    <t>For example, it would be surprising to see a company in this industry with 30% growth rates, 80% Gross Margins, no R&amp;D and only 5% SG&amp;A percentage of revenue.</t>
  </si>
  <si>
    <t>on a more modern technology platform which required less investment.</t>
  </si>
  <si>
    <t xml:space="preserve">As we indicated earlier, it is important to look at the whole of a company's financial ratios.  </t>
  </si>
  <si>
    <t>that do not fit with the norms of the financial profile of the company or its industry.</t>
  </si>
  <si>
    <t>Financial Profiles are Derived from the Typical Economic Relationships Between Financial Ratios</t>
  </si>
  <si>
    <t>Comparables Analysis</t>
  </si>
  <si>
    <t xml:space="preserve">When comparison with direct competitors is not possible or less targeted, it is performed relative to other companies with similar Financial Profiles.  </t>
  </si>
  <si>
    <t xml:space="preserve">For example, when Google went public it was compared with a peer group including Yahoo! and eBay (high growth companies with Internet business models) </t>
  </si>
  <si>
    <t>The prior examples of internet advertising and grocery stores provided depicted similar financial behavior across companies in the same industry.</t>
  </si>
  <si>
    <t>There are industries in which there are a lot of very similar companies: electric utilities, banks, insurance companies.</t>
  </si>
  <si>
    <t>Comparables analysis across companies with similar financial profiles also requires choosing the right ratios for the peer group comparison.</t>
  </si>
  <si>
    <t>The choice of ratios simplifies comparisons and enables the analyst to contrast "apples with apples".</t>
  </si>
  <si>
    <t>That is why we analyze the complete financial position of a company in FSA.</t>
  </si>
  <si>
    <t>Lessons Learned:</t>
  </si>
  <si>
    <t>Individual metrics or ratios can lead the analyst in one direction or another;  you cannot analyze any single one in isolation.</t>
  </si>
  <si>
    <t>Comparables analysis works best for companies with similar financial profiles.</t>
  </si>
  <si>
    <t>It is illogical to compare a Lamborghini with a Ford F-150 truck.</t>
  </si>
  <si>
    <t>Our aim is to make you familiar with the financial ratios that provide a  set of clues that tell a story about the company.</t>
  </si>
  <si>
    <t>It describes the company's historic operating strategy and execution.</t>
  </si>
  <si>
    <t>A deeper dive into the Financial Profile finds significant operating expense investments to:</t>
  </si>
  <si>
    <r>
      <t xml:space="preserve">Understanding the economic relationship between metrics helps Financial Analysts identify the unexpected </t>
    </r>
    <r>
      <rPr>
        <sz val="10"/>
        <color theme="1"/>
        <rFont val="Grotesque"/>
        <family val="2"/>
        <charset val="1"/>
      </rPr>
      <t>—</t>
    </r>
    <r>
      <rPr>
        <sz val="10"/>
        <color theme="1"/>
        <rFont val="Calibri"/>
        <family val="2"/>
      </rPr>
      <t xml:space="preserve"> the inconsistencies and anomalies</t>
    </r>
  </si>
  <si>
    <t>rather than legacy advertising behemoths such as WPP or Publicis, which had very different growth rates and financial models.</t>
  </si>
  <si>
    <t>It was easier to create a comparable for Door Dash because Uber was already publicly traded with available financial filings, but when Uber filed for its IPO comps were challenging.</t>
  </si>
  <si>
    <t>Years ago, as a Booking.com (Priceline) analyst, it was surprising to see its competitors spend significantly in R&amp;D where it did not; Priceline had acquired Booking.com which relied</t>
  </si>
  <si>
    <t>It is common to compare a Ford F-150 to a Chevy Silverado or to a Toyota Tacoma.</t>
  </si>
  <si>
    <t xml:space="preserve">When analyzing a company, a financial analyst must look at ALL of its financial ratios to get an holistic picture of the company's financial status. </t>
  </si>
  <si>
    <t>Typically, companies within a single industry share common economic relationships between ratios and have similar financial profiles.</t>
  </si>
  <si>
    <t xml:space="preserve">(a) differentiate their products, inhibiting price-based competition and establish barriers to entry raising Gross Margins; and </t>
  </si>
  <si>
    <t>In another example, grocery stores require little (to negative) capital and have very low profit margins.</t>
  </si>
  <si>
    <t>Competition (or its lack) generally creates economic relationships between financial ratios within an industry.</t>
  </si>
  <si>
    <t>Such groupings of similar companies are called 'peer universes'.</t>
  </si>
  <si>
    <t>Another example might be an Expedia analyst looking at Net Revenues/Bookings to examine the proportion of total travel bookings (travel purchases of air tickets or hotel rooms)</t>
  </si>
  <si>
    <t xml:space="preserve">that translate into Net Revenues (the commissions generated from travel sales, which are its revenues after paying the airline for the air ticket or hotelier for the room). </t>
  </si>
  <si>
    <t>It is increasingly difficult to identify good comparable as the economy continues to move from fungible (undifferentiated) commodities, to substitutable manufactured products (e.g., automobiles), to highly differentiated services.</t>
  </si>
  <si>
    <t>The economic relationships between financial ratios describe a financial profile.</t>
  </si>
  <si>
    <t>Comparable Analysis of a company compares one ratio for the company to others.</t>
  </si>
  <si>
    <t>A ratio is an absolute measure independent of size.</t>
  </si>
  <si>
    <t>A financial position compares the financial ratios  of two companies.</t>
  </si>
  <si>
    <t>Financial ratios are always independent with no economic relationship.</t>
  </si>
  <si>
    <t>When industry comparables are unavailable, financial analysts may use comparables with a similar financial profile.</t>
  </si>
  <si>
    <t>Comparables Analysis is always based on peer group from the same industry.</t>
  </si>
  <si>
    <t>Comparables Analysis is an approach to providing context by comparisons wth a peer group of companies.</t>
  </si>
  <si>
    <t>As a result your answers will be wrong.</t>
  </si>
  <si>
    <t xml:space="preserve">While Reg FD was meant to make trading fairer for ordinary investors, a negative outcome was that by concentrating all material disclosures to a </t>
  </si>
  <si>
    <t>If you are given a warning to "Double Check Your ID" please verify it and select "Yes".</t>
  </si>
  <si>
    <t>Horizontal analysis uses common sizing to compare metrics over time.</t>
  </si>
  <si>
    <t>Vertical analysis uses common sizing to compare metrics across companies.</t>
  </si>
  <si>
    <t xml:space="preserve">You need to replicate the logic that Excel would apply.  </t>
  </si>
  <si>
    <t>The objective is to make sure you understand how Excel updates addressing using different functions (cut, paste, copy) and the impact of “$” on these.</t>
  </si>
  <si>
    <t>Row Labels</t>
  </si>
  <si>
    <t>(All)</t>
  </si>
  <si>
    <t>Sum of Net Income</t>
  </si>
  <si>
    <t>Sum of Revenues</t>
  </si>
  <si>
    <t>Sum of Assets</t>
  </si>
  <si>
    <t>Sum of Equity</t>
  </si>
  <si>
    <t>Sum of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</si>
</sst>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_);_(* \(#,##0\);_(* &quot;-&quot;??_);_(@_)"/>
    <numFmt numFmtId="166" formatCode="&quot;$&quot;#,##0"/>
    <numFmt numFmtId="167" formatCode="_(* #,##0.0_);_(* \(#,##0.0\);_(* &quot;-&quot;??_);_(@_)"/>
    <numFmt numFmtId="168" formatCode="[$-409]dd\-mmm\-yy;@"/>
  </numFmts>
  <fonts count="161">
    <font>
      <sz val="12"/>
      <color theme="1"/>
      <name val="Calibri"/>
      <family val="2"/>
      <scheme val="minor"/>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1"/>
      <color theme="1"/>
      <name val="Calibri"/>
      <family val="2"/>
      <scheme val="minor"/>
    </font>
    <font>
      <sz val="10"/>
      <color theme="1"/>
      <name val="Calibri"/>
      <family val="2"/>
    </font>
    <font>
      <sz val="10"/>
      <color theme="1"/>
      <name val="Calibri"/>
      <family val="2"/>
      <scheme val="minor"/>
    </font>
    <font>
      <b/>
      <sz val="10"/>
      <color theme="1"/>
      <name val="Calibri"/>
      <family val="2"/>
      <scheme val="minor"/>
    </font>
    <font>
      <sz val="10"/>
      <color rgb="FF222222"/>
      <name val="Calibri"/>
      <family val="2"/>
      <scheme val="minor"/>
    </font>
    <font>
      <sz val="11"/>
      <color theme="1"/>
      <name val="Calibri"/>
      <family val="2"/>
      <scheme val="minor"/>
    </font>
    <font>
      <sz val="12"/>
      <color theme="1"/>
      <name val="Calibri"/>
      <family val="2"/>
      <scheme val="minor"/>
    </font>
    <font>
      <sz val="10"/>
      <color rgb="FFFF0000"/>
      <name val="Calibri"/>
      <family val="2"/>
      <scheme val="minor"/>
    </font>
    <font>
      <sz val="10"/>
      <color theme="1"/>
      <name val="Calibri (Body)_x0000_"/>
    </font>
    <font>
      <b/>
      <u/>
      <sz val="10"/>
      <color theme="1"/>
      <name val="Calibri"/>
      <family val="2"/>
      <scheme val="minor"/>
    </font>
    <font>
      <b/>
      <sz val="12"/>
      <color theme="1"/>
      <name val="Calibri"/>
      <family val="2"/>
      <scheme val="minor"/>
    </font>
    <font>
      <u/>
      <sz val="12"/>
      <color theme="10"/>
      <name val="Calibri"/>
      <family val="2"/>
      <scheme val="minor"/>
    </font>
    <font>
      <u/>
      <sz val="10"/>
      <color theme="10"/>
      <name val="Calibri"/>
      <family val="2"/>
      <scheme val="minor"/>
    </font>
    <font>
      <sz val="10"/>
      <color rgb="FF000000"/>
      <name val="Calibri"/>
      <family val="2"/>
    </font>
    <font>
      <i/>
      <sz val="10"/>
      <color theme="1"/>
      <name val="Calibri"/>
      <family val="2"/>
      <scheme val="minor"/>
    </font>
    <font>
      <sz val="10"/>
      <color indexed="8"/>
      <name val="Calibri"/>
      <family val="2"/>
    </font>
    <font>
      <sz val="10"/>
      <name val="Calibri"/>
      <family val="2"/>
    </font>
    <font>
      <sz val="8"/>
      <name val="Calibri"/>
      <family val="2"/>
    </font>
    <font>
      <sz val="8"/>
      <color theme="1"/>
      <name val="Calibri"/>
      <family val="2"/>
      <scheme val="minor"/>
    </font>
    <font>
      <b/>
      <sz val="14"/>
      <color indexed="8"/>
      <name val="Calibri"/>
      <family val="2"/>
    </font>
    <font>
      <i/>
      <sz val="10"/>
      <color indexed="8"/>
      <name val="Calibri"/>
      <family val="2"/>
    </font>
    <font>
      <u/>
      <sz val="10"/>
      <color theme="1"/>
      <name val="Calibri"/>
      <family val="2"/>
      <scheme val="minor"/>
    </font>
    <font>
      <sz val="10"/>
      <color rgb="FFFF0000"/>
      <name val="Calibri"/>
      <family val="2"/>
    </font>
    <font>
      <sz val="8"/>
      <color theme="1"/>
      <name val="Calibri (Body)_x0000_"/>
    </font>
    <font>
      <sz val="14"/>
      <color theme="1"/>
      <name val="Calibri (Body)_x0000_"/>
    </font>
    <font>
      <b/>
      <sz val="10"/>
      <color indexed="8"/>
      <name val="Calibri"/>
      <family val="2"/>
    </font>
    <font>
      <sz val="12"/>
      <color indexed="8"/>
      <name val="Calibri"/>
      <family val="2"/>
    </font>
    <font>
      <sz val="8"/>
      <color indexed="8"/>
      <name val="Calibri"/>
      <family val="2"/>
    </font>
    <font>
      <b/>
      <sz val="12"/>
      <color indexed="8"/>
      <name val="Calibri"/>
      <family val="2"/>
    </font>
    <font>
      <b/>
      <sz val="10"/>
      <name val="Calibri"/>
      <family val="2"/>
    </font>
    <font>
      <sz val="10"/>
      <color indexed="10"/>
      <name val="Calibri"/>
      <family val="2"/>
    </font>
    <font>
      <sz val="10"/>
      <color indexed="63"/>
      <name val="Calibri"/>
      <family val="2"/>
    </font>
    <font>
      <u/>
      <sz val="12"/>
      <color indexed="30"/>
      <name val="Calibri"/>
      <family val="2"/>
    </font>
    <font>
      <b/>
      <sz val="10"/>
      <color indexed="63"/>
      <name val="Calibri"/>
      <family val="2"/>
    </font>
    <font>
      <b/>
      <sz val="11"/>
      <color theme="1"/>
      <name val="Calibri"/>
      <family val="2"/>
      <scheme val="minor"/>
    </font>
    <font>
      <sz val="10"/>
      <color indexed="8"/>
      <name val="Calibri"/>
      <family val="2"/>
      <scheme val="minor"/>
    </font>
    <font>
      <sz val="10"/>
      <name val="Arial"/>
      <family val="2"/>
    </font>
    <font>
      <sz val="10"/>
      <color theme="0"/>
      <name val="Calibri"/>
      <family val="2"/>
      <scheme val="minor"/>
    </font>
    <font>
      <b/>
      <sz val="10"/>
      <color theme="1"/>
      <name val="Calibri"/>
      <family val="2"/>
    </font>
    <font>
      <b/>
      <sz val="12"/>
      <color theme="1"/>
      <name val="Calibri"/>
      <family val="2"/>
    </font>
    <font>
      <u/>
      <sz val="10"/>
      <color theme="1"/>
      <name val="Calibri"/>
      <family val="2"/>
    </font>
    <font>
      <sz val="8"/>
      <color theme="1"/>
      <name val="Calibri"/>
      <family val="2"/>
    </font>
    <font>
      <i/>
      <sz val="10"/>
      <color theme="1"/>
      <name val="Calibri"/>
      <family val="2"/>
    </font>
    <font>
      <sz val="10"/>
      <color rgb="FF333333"/>
      <name val="Helvetica"/>
      <family val="2"/>
    </font>
    <font>
      <sz val="10"/>
      <color rgb="FFFF0000"/>
      <name val="Arial"/>
      <family val="2"/>
    </font>
    <font>
      <sz val="10"/>
      <color rgb="FFFF0000"/>
      <name val="Proxima-nova"/>
    </font>
    <font>
      <sz val="9"/>
      <color rgb="FF4B4B49"/>
      <name val="Arial"/>
      <family val="2"/>
    </font>
    <font>
      <b/>
      <u/>
      <sz val="10"/>
      <color indexed="8"/>
      <name val="Calibri"/>
      <family val="2"/>
    </font>
    <font>
      <sz val="10"/>
      <color rgb="FF222222"/>
      <name val="Arial"/>
      <family val="2"/>
    </font>
    <font>
      <b/>
      <sz val="10"/>
      <color rgb="FF6A6A6A"/>
      <name val="Arial"/>
      <family val="2"/>
    </font>
    <font>
      <sz val="10"/>
      <color theme="1"/>
      <name val="Helvetica"/>
      <family val="2"/>
    </font>
    <font>
      <b/>
      <sz val="10"/>
      <color rgb="FFFF0000"/>
      <name val="Calibri"/>
      <family val="2"/>
    </font>
    <font>
      <u/>
      <sz val="10"/>
      <color rgb="FF000000"/>
      <name val="Calibri"/>
      <family val="2"/>
    </font>
    <font>
      <b/>
      <sz val="12"/>
      <color rgb="FFFF0000"/>
      <name val="Calibri"/>
      <family val="2"/>
    </font>
    <font>
      <sz val="14"/>
      <color rgb="FFFF0000"/>
      <name val="Helvetica Neue"/>
      <family val="2"/>
    </font>
    <font>
      <sz val="8"/>
      <name val="Verdana"/>
      <family val="2"/>
    </font>
    <font>
      <b/>
      <sz val="10"/>
      <color indexed="30"/>
      <name val="Calibri"/>
      <family val="2"/>
    </font>
    <font>
      <sz val="10"/>
      <color indexed="30"/>
      <name val="Calibri"/>
      <family val="2"/>
    </font>
    <font>
      <sz val="15"/>
      <color theme="1"/>
      <name val="Arial"/>
      <family val="2"/>
    </font>
    <font>
      <sz val="8"/>
      <color rgb="FF0070C0"/>
      <name val="Calibri"/>
      <family val="2"/>
      <scheme val="minor"/>
    </font>
    <font>
      <u/>
      <sz val="8"/>
      <color rgb="FF0070C0"/>
      <name val="Calibri"/>
      <family val="2"/>
      <scheme val="minor"/>
    </font>
    <font>
      <sz val="10"/>
      <color rgb="FF2D2D2D"/>
      <name val="Arial"/>
      <family val="2"/>
    </font>
    <font>
      <sz val="10"/>
      <color rgb="FF231F20"/>
      <name val="Calibri"/>
      <family val="2"/>
      <scheme val="minor"/>
    </font>
    <font>
      <u/>
      <sz val="10"/>
      <color rgb="FF000000"/>
      <name val="Calibri"/>
      <family val="2"/>
      <scheme val="minor"/>
    </font>
    <font>
      <sz val="10"/>
      <color indexed="62"/>
      <name val="Calibri"/>
      <family val="2"/>
    </font>
    <font>
      <sz val="16"/>
      <color rgb="FF444444"/>
      <name val="Arial"/>
      <family val="2"/>
    </font>
    <font>
      <sz val="17"/>
      <color theme="1"/>
      <name val="Times New Roman"/>
      <family val="1"/>
    </font>
    <font>
      <u/>
      <sz val="10"/>
      <color indexed="8"/>
      <name val="Calibri"/>
      <family val="2"/>
    </font>
    <font>
      <sz val="13"/>
      <color indexed="8"/>
      <name val="Calibri"/>
      <family val="2"/>
    </font>
    <font>
      <b/>
      <sz val="12"/>
      <color indexed="63"/>
      <name val="Calibri"/>
      <family val="2"/>
    </font>
    <font>
      <sz val="14"/>
      <color rgb="FF222222"/>
      <name val="Arial"/>
      <family val="2"/>
    </font>
    <font>
      <sz val="18"/>
      <color rgb="FF111111"/>
      <name val="Arial"/>
      <family val="2"/>
    </font>
    <font>
      <sz val="13"/>
      <color rgb="FF000000"/>
      <name val="Helvetica"/>
      <family val="2"/>
    </font>
    <font>
      <sz val="9"/>
      <color rgb="FF000000"/>
      <name val="Helvetica"/>
      <family val="2"/>
    </font>
    <font>
      <i/>
      <sz val="10"/>
      <color rgb="FF000000"/>
      <name val="Calibri"/>
      <family val="2"/>
    </font>
    <font>
      <sz val="8"/>
      <color rgb="FF333333"/>
      <name val="Arial"/>
      <family val="2"/>
    </font>
    <font>
      <sz val="8"/>
      <color indexed="8"/>
      <name val="Calibri (Body)_x0000_"/>
    </font>
    <font>
      <u/>
      <sz val="8"/>
      <color theme="10"/>
      <name val="Calibri (Body)_x0000_"/>
    </font>
    <font>
      <sz val="8"/>
      <color rgb="FF222222"/>
      <name val="Arial"/>
      <family val="2"/>
    </font>
    <font>
      <u/>
      <sz val="8"/>
      <color theme="10"/>
      <name val="Calibri"/>
      <family val="2"/>
      <scheme val="minor"/>
    </font>
    <font>
      <sz val="13"/>
      <color rgb="FF000000"/>
      <name val="Arial"/>
      <family val="2"/>
    </font>
    <font>
      <sz val="10"/>
      <color indexed="8"/>
      <name val="Calibri (Body)_x0000_"/>
    </font>
    <font>
      <sz val="12"/>
      <color theme="1"/>
      <name val="Calibri"/>
      <family val="2"/>
    </font>
    <font>
      <sz val="11"/>
      <color theme="1"/>
      <name val="Calibri"/>
      <family val="2"/>
    </font>
    <font>
      <b/>
      <sz val="10"/>
      <color rgb="FF222222"/>
      <name val="Calibri"/>
      <family val="2"/>
    </font>
    <font>
      <b/>
      <sz val="10"/>
      <color rgb="FF000000"/>
      <name val="Calibri"/>
      <family val="2"/>
    </font>
    <font>
      <sz val="12"/>
      <color rgb="FFFF0000"/>
      <name val="Calibri"/>
      <family val="2"/>
      <scheme val="minor"/>
    </font>
    <font>
      <sz val="8"/>
      <color rgb="FF000000"/>
      <name val="Arial"/>
      <family val="2"/>
    </font>
    <font>
      <i/>
      <sz val="8"/>
      <color rgb="FF000000"/>
      <name val="Calibri"/>
      <family val="2"/>
    </font>
    <font>
      <sz val="10"/>
      <color theme="0"/>
      <name val="Calibri"/>
      <family val="2"/>
    </font>
    <font>
      <sz val="12"/>
      <color rgb="FFFF0000"/>
      <name val="Arial"/>
      <family val="2"/>
    </font>
    <font>
      <u/>
      <sz val="10"/>
      <color theme="10"/>
      <name val="Calibri"/>
      <family val="2"/>
    </font>
    <font>
      <sz val="10"/>
      <color rgb="FF000000"/>
      <name val="Calibri"/>
      <family val="2"/>
      <scheme val="minor"/>
    </font>
    <font>
      <sz val="9"/>
      <color theme="1"/>
      <name val="Calibri"/>
      <family val="2"/>
    </font>
    <font>
      <sz val="8"/>
      <color rgb="FF111111"/>
      <name val="Roboto"/>
    </font>
    <font>
      <sz val="8"/>
      <color rgb="FFFF0000"/>
      <name val="Calibri"/>
      <family val="2"/>
    </font>
    <font>
      <sz val="10"/>
      <color theme="1"/>
      <name val="Arial"/>
      <family val="2"/>
    </font>
    <font>
      <sz val="10"/>
      <name val="Calibri (Body)_x0000_"/>
    </font>
    <font>
      <sz val="12"/>
      <name val="Calibri (Body)_x0000_"/>
    </font>
    <font>
      <sz val="12"/>
      <color theme="0"/>
      <name val="Calibri"/>
      <family val="2"/>
      <scheme val="minor"/>
    </font>
    <font>
      <sz val="8"/>
      <color theme="0"/>
      <name val="Calibri"/>
      <family val="2"/>
    </font>
    <font>
      <sz val="10"/>
      <color theme="0"/>
      <name val="Calibri (Body)_x0000_"/>
    </font>
    <font>
      <sz val="12"/>
      <color theme="1"/>
      <name val="Calibri (Body)_x0000_"/>
    </font>
    <font>
      <sz val="12"/>
      <color theme="0"/>
      <name val="Calibri (Body)_x0000_"/>
    </font>
    <font>
      <sz val="8"/>
      <color theme="0"/>
      <name val="Calibri (Body)_x0000_"/>
    </font>
    <font>
      <sz val="8"/>
      <color theme="0"/>
      <name val="Calibri"/>
      <family val="2"/>
      <scheme val="minor"/>
    </font>
    <font>
      <u/>
      <sz val="10"/>
      <color theme="0"/>
      <name val="Calibri"/>
      <family val="2"/>
    </font>
    <font>
      <sz val="10"/>
      <name val="Calibri"/>
      <family val="2"/>
      <scheme val="minor"/>
    </font>
    <font>
      <sz val="12"/>
      <name val="Calibri"/>
      <family val="2"/>
      <scheme val="minor"/>
    </font>
    <font>
      <vertAlign val="superscript"/>
      <sz val="10"/>
      <color theme="1"/>
      <name val="Calibri"/>
      <family val="2"/>
    </font>
    <font>
      <sz val="12"/>
      <color rgb="FFFF0000"/>
      <name val="Calibri"/>
      <family val="2"/>
    </font>
    <font>
      <sz val="12"/>
      <color theme="0"/>
      <name val="Calibri"/>
      <family val="2"/>
    </font>
    <font>
      <b/>
      <sz val="10"/>
      <color rgb="FF7030A0"/>
      <name val="Calibri"/>
      <family val="2"/>
    </font>
    <font>
      <b/>
      <i/>
      <sz val="10"/>
      <color theme="1"/>
      <name val="Calibri"/>
      <family val="2"/>
      <scheme val="minor"/>
    </font>
    <font>
      <sz val="10"/>
      <color theme="1"/>
      <name val="Grotesque"/>
      <family val="2"/>
      <charset val="1"/>
    </font>
    <font>
      <sz val="11"/>
      <color rgb="FF000000"/>
      <name val="Calibri"/>
      <family val="2"/>
      <scheme val="minor"/>
    </font>
    <font>
      <sz val="10"/>
      <color theme="1"/>
      <name val="Arial Unicode MS"/>
      <family val="2"/>
    </font>
  </fonts>
  <fills count="16">
    <fill>
      <patternFill patternType="none"/>
    </fill>
    <fill>
      <patternFill patternType="gray125"/>
    </fill>
    <fill>
      <patternFill patternType="solid">
        <fgColor rgb="FFF9FC6B"/>
        <bgColor indexed="64"/>
      </patternFill>
    </fill>
    <fill>
      <patternFill patternType="solid">
        <fgColor rgb="FFFFFF00"/>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indexed="22"/>
        <bgColor indexed="64"/>
      </patternFill>
    </fill>
    <fill>
      <patternFill patternType="solid">
        <fgColor rgb="FFFFFDA9"/>
        <bgColor indexed="64"/>
      </patternFill>
    </fill>
    <fill>
      <patternFill patternType="solid">
        <fgColor rgb="FFFFFD78"/>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tint="-0.34998626667073579"/>
        <bgColor indexed="64"/>
      </patternFill>
    </fill>
    <fill>
      <patternFill patternType="solid">
        <fgColor indexed="44"/>
        <bgColor indexed="64"/>
      </patternFill>
    </fill>
    <fill>
      <patternFill patternType="solid">
        <fgColor indexed="47"/>
        <bgColor indexed="64"/>
      </patternFill>
    </fill>
    <fill>
      <patternFill patternType="solid">
        <fgColor rgb="FFFFD8FF"/>
        <bgColor indexed="64"/>
      </patternFill>
    </fill>
    <fill>
      <patternFill patternType="solid">
        <fgColor theme="0"/>
        <bgColor indexed="64"/>
      </patternFill>
    </fill>
  </fills>
  <borders count="4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4">
    <xf numFmtId="0" fontId="0" fillId="0" borderId="0"/>
    <xf numFmtId="0" fontId="49" fillId="0" borderId="0"/>
    <xf numFmtId="43" fontId="50" fillId="0" borderId="0" applyFont="0" applyFill="0" applyBorder="0" applyAlignment="0" applyProtection="0"/>
    <xf numFmtId="9" fontId="50" fillId="0" borderId="0" applyFont="0" applyFill="0" applyBorder="0" applyAlignment="0" applyProtection="0"/>
    <xf numFmtId="0" fontId="55" fillId="0" borderId="0" applyNumberFormat="0" applyFill="0" applyBorder="0" applyAlignment="0" applyProtection="0"/>
    <xf numFmtId="0" fontId="70" fillId="0" borderId="0"/>
    <xf numFmtId="0" fontId="76" fillId="0" borderId="0" applyNumberFormat="0" applyFill="0" applyBorder="0" applyAlignment="0" applyProtection="0"/>
    <xf numFmtId="44" fontId="50" fillId="0" borderId="0" applyFont="0" applyFill="0" applyBorder="0" applyAlignment="0" applyProtection="0"/>
    <xf numFmtId="0" fontId="80" fillId="0" borderId="0"/>
    <xf numFmtId="0" fontId="49" fillId="0" borderId="0"/>
    <xf numFmtId="0" fontId="46" fillId="0" borderId="0"/>
    <xf numFmtId="43" fontId="49" fillId="0" borderId="0" applyFont="0" applyFill="0" applyBorder="0" applyAlignment="0" applyProtection="0"/>
    <xf numFmtId="0" fontId="45" fillId="0" borderId="0"/>
    <xf numFmtId="43" fontId="46" fillId="0" borderId="0" applyFont="0" applyFill="0" applyBorder="0" applyAlignment="0" applyProtection="0"/>
    <xf numFmtId="0" fontId="46" fillId="0" borderId="0"/>
    <xf numFmtId="0" fontId="50" fillId="0" borderId="0"/>
    <xf numFmtId="9" fontId="50" fillId="0" borderId="0" applyFont="0" applyFill="0" applyBorder="0" applyAlignment="0" applyProtection="0"/>
    <xf numFmtId="0" fontId="50" fillId="0" borderId="0"/>
    <xf numFmtId="0" fontId="44" fillId="0" borderId="0"/>
    <xf numFmtId="0" fontId="55" fillId="0" borderId="0" applyNumberFormat="0" applyFill="0" applyBorder="0" applyAlignment="0" applyProtection="0"/>
    <xf numFmtId="0" fontId="42" fillId="0" borderId="0"/>
    <xf numFmtId="0" fontId="70" fillId="0" borderId="0"/>
    <xf numFmtId="0" fontId="27" fillId="0" borderId="0"/>
    <xf numFmtId="0" fontId="22" fillId="0" borderId="0"/>
  </cellStyleXfs>
  <cellXfs count="669">
    <xf numFmtId="0" fontId="0" fillId="0" borderId="0" xfId="0"/>
    <xf numFmtId="0" fontId="46" fillId="2" borderId="1" xfId="0" applyFont="1" applyFill="1" applyBorder="1" applyProtection="1">
      <protection locked="0"/>
    </xf>
    <xf numFmtId="164" fontId="46" fillId="2" borderId="1" xfId="3" applyNumberFormat="1" applyFont="1" applyFill="1" applyBorder="1" applyProtection="1">
      <protection locked="0"/>
    </xf>
    <xf numFmtId="167" fontId="46" fillId="2" borderId="1" xfId="2" applyNumberFormat="1" applyFont="1" applyFill="1" applyBorder="1" applyProtection="1">
      <protection locked="0"/>
    </xf>
    <xf numFmtId="165" fontId="46" fillId="2" borderId="1" xfId="2" applyNumberFormat="1" applyFont="1" applyFill="1" applyBorder="1" applyProtection="1">
      <protection locked="0"/>
    </xf>
    <xf numFmtId="0" fontId="81" fillId="0" borderId="0" xfId="0" applyFont="1"/>
    <xf numFmtId="0" fontId="46" fillId="0" borderId="0" xfId="10"/>
    <xf numFmtId="9" fontId="46" fillId="2" borderId="1" xfId="3" applyFont="1" applyFill="1" applyBorder="1" applyProtection="1">
      <protection locked="0"/>
    </xf>
    <xf numFmtId="0" fontId="46" fillId="8" borderId="1" xfId="0" applyFont="1" applyFill="1" applyBorder="1" applyProtection="1">
      <protection locked="0"/>
    </xf>
    <xf numFmtId="0" fontId="43" fillId="0" borderId="0" xfId="12" applyFont="1"/>
    <xf numFmtId="0" fontId="43" fillId="0" borderId="0" xfId="10" applyFont="1"/>
    <xf numFmtId="0" fontId="43" fillId="0" borderId="0" xfId="14" applyFont="1"/>
    <xf numFmtId="14" fontId="43" fillId="0" borderId="0" xfId="10" applyNumberFormat="1" applyFont="1"/>
    <xf numFmtId="0" fontId="82" fillId="0" borderId="0" xfId="10" applyFont="1"/>
    <xf numFmtId="9" fontId="43" fillId="0" borderId="0" xfId="3" applyFont="1"/>
    <xf numFmtId="168" fontId="46" fillId="8" borderId="1" xfId="17" applyNumberFormat="1" applyFont="1" applyFill="1" applyBorder="1" applyAlignment="1" applyProtection="1">
      <alignment horizontal="center"/>
      <protection locked="0"/>
    </xf>
    <xf numFmtId="0" fontId="59" fillId="0" borderId="0" xfId="10" applyFont="1"/>
    <xf numFmtId="0" fontId="41" fillId="0" borderId="0" xfId="14" applyFont="1"/>
    <xf numFmtId="0" fontId="41" fillId="0" borderId="0" xfId="0" applyFont="1" applyProtection="1">
      <protection locked="0"/>
    </xf>
    <xf numFmtId="0" fontId="41" fillId="0" borderId="0" xfId="0" applyFont="1" applyProtection="1">
      <protection hidden="1"/>
    </xf>
    <xf numFmtId="0" fontId="40" fillId="0" borderId="0" xfId="14" applyFont="1"/>
    <xf numFmtId="0" fontId="40" fillId="0" borderId="0" xfId="0" applyFont="1" applyProtection="1">
      <protection hidden="1"/>
    </xf>
    <xf numFmtId="0" fontId="50" fillId="0" borderId="0" xfId="17"/>
    <xf numFmtId="0" fontId="133" fillId="0" borderId="0" xfId="0" applyFont="1" applyAlignment="1">
      <alignment horizontal="left" indent="2"/>
    </xf>
    <xf numFmtId="0" fontId="52" fillId="0" borderId="0" xfId="0" applyFont="1"/>
    <xf numFmtId="0" fontId="82" fillId="0" borderId="0" xfId="0" applyFont="1" applyAlignment="1">
      <alignment horizontal="left"/>
    </xf>
    <xf numFmtId="0" fontId="46" fillId="0" borderId="1" xfId="0" applyFont="1" applyBorder="1" applyProtection="1">
      <protection locked="0"/>
    </xf>
    <xf numFmtId="0" fontId="46" fillId="0" borderId="1" xfId="0" applyFont="1" applyBorder="1" applyAlignment="1">
      <alignment horizontal="center"/>
    </xf>
    <xf numFmtId="0" fontId="46" fillId="0" borderId="1" xfId="0" applyFont="1" applyBorder="1"/>
    <xf numFmtId="14" fontId="46" fillId="0" borderId="1" xfId="0" applyNumberFormat="1" applyFont="1" applyBorder="1"/>
    <xf numFmtId="0" fontId="63" fillId="0" borderId="0" xfId="17" applyFont="1"/>
    <xf numFmtId="0" fontId="71" fillId="0" borderId="0" xfId="0" applyFont="1"/>
    <xf numFmtId="0" fontId="59" fillId="0" borderId="0" xfId="0" applyFont="1"/>
    <xf numFmtId="0" fontId="59" fillId="0" borderId="0" xfId="17" applyFont="1"/>
    <xf numFmtId="0" fontId="45" fillId="0" borderId="0" xfId="12"/>
    <xf numFmtId="0" fontId="71" fillId="0" borderId="0" xfId="17" applyFont="1"/>
    <xf numFmtId="0" fontId="66" fillId="0" borderId="0" xfId="17" applyFont="1"/>
    <xf numFmtId="0" fontId="83" fillId="0" borderId="4" xfId="17" applyFont="1" applyBorder="1"/>
    <xf numFmtId="0" fontId="46" fillId="0" borderId="5" xfId="10" applyBorder="1"/>
    <xf numFmtId="0" fontId="46" fillId="0" borderId="6" xfId="10" applyBorder="1"/>
    <xf numFmtId="0" fontId="42" fillId="0" borderId="7" xfId="17" applyFont="1" applyBorder="1"/>
    <xf numFmtId="0" fontId="50" fillId="0" borderId="8" xfId="17" applyBorder="1"/>
    <xf numFmtId="0" fontId="42" fillId="7" borderId="9" xfId="17" applyFont="1" applyFill="1" applyBorder="1"/>
    <xf numFmtId="0" fontId="50" fillId="7" borderId="10" xfId="17" applyFill="1" applyBorder="1"/>
    <xf numFmtId="0" fontId="50" fillId="7" borderId="11" xfId="17" applyFill="1" applyBorder="1"/>
    <xf numFmtId="0" fontId="83" fillId="0" borderId="0" xfId="17" applyFont="1"/>
    <xf numFmtId="0" fontId="97" fillId="0" borderId="0" xfId="17" applyFont="1"/>
    <xf numFmtId="0" fontId="36" fillId="0" borderId="0" xfId="17" applyFont="1" applyAlignment="1">
      <alignment horizontal="left"/>
    </xf>
    <xf numFmtId="0" fontId="37" fillId="0" borderId="0" xfId="17" applyFont="1" applyAlignment="1">
      <alignment horizontal="left"/>
    </xf>
    <xf numFmtId="0" fontId="37" fillId="0" borderId="0" xfId="17" applyFont="1" applyAlignment="1">
      <alignment horizontal="left" indent="2"/>
    </xf>
    <xf numFmtId="0" fontId="42" fillId="0" borderId="0" xfId="17" applyFont="1" applyAlignment="1">
      <alignment horizontal="left" indent="6"/>
    </xf>
    <xf numFmtId="0" fontId="42" fillId="0" borderId="0" xfId="17" applyFont="1"/>
    <xf numFmtId="0" fontId="37" fillId="0" borderId="0" xfId="17" applyFont="1" applyAlignment="1">
      <alignment horizontal="left" indent="4"/>
    </xf>
    <xf numFmtId="0" fontId="59" fillId="0" borderId="0" xfId="17" applyFont="1" applyAlignment="1">
      <alignment horizontal="left"/>
    </xf>
    <xf numFmtId="0" fontId="42" fillId="0" borderId="0" xfId="17" applyFont="1" applyAlignment="1">
      <alignment horizontal="left" indent="2"/>
    </xf>
    <xf numFmtId="0" fontId="82" fillId="0" borderId="0" xfId="17" applyFont="1"/>
    <xf numFmtId="0" fontId="42" fillId="0" borderId="0" xfId="17" applyFont="1" applyAlignment="1">
      <alignment horizontal="left"/>
    </xf>
    <xf numFmtId="0" fontId="42" fillId="0" borderId="0" xfId="17" applyFont="1" applyAlignment="1">
      <alignment horizontal="left" indent="4"/>
    </xf>
    <xf numFmtId="0" fontId="59" fillId="0" borderId="0" xfId="17" applyFont="1" applyAlignment="1">
      <alignment horizontal="left" indent="4"/>
    </xf>
    <xf numFmtId="0" fontId="59" fillId="0" borderId="0" xfId="17" applyFont="1" applyAlignment="1">
      <alignment horizontal="left" indent="2"/>
    </xf>
    <xf numFmtId="0" fontId="29" fillId="0" borderId="0" xfId="17" applyFont="1" applyAlignment="1">
      <alignment horizontal="left"/>
    </xf>
    <xf numFmtId="0" fontId="95" fillId="0" borderId="0" xfId="17" applyFont="1"/>
    <xf numFmtId="0" fontId="64" fillId="0" borderId="0" xfId="17" applyFont="1" applyAlignment="1">
      <alignment horizontal="left" indent="2"/>
    </xf>
    <xf numFmtId="0" fontId="66" fillId="0" borderId="0" xfId="17" applyFont="1" applyAlignment="1">
      <alignment horizontal="left" indent="1"/>
    </xf>
    <xf numFmtId="0" fontId="59" fillId="0" borderId="0" xfId="17" applyFont="1" applyAlignment="1">
      <alignment horizontal="center"/>
    </xf>
    <xf numFmtId="0" fontId="31" fillId="0" borderId="0" xfId="0" applyFont="1" applyAlignment="1">
      <alignment horizontal="left" indent="2"/>
    </xf>
    <xf numFmtId="0" fontId="90" fillId="0" borderId="0" xfId="17" applyFont="1"/>
    <xf numFmtId="0" fontId="89" fillId="0" borderId="0" xfId="17" applyFont="1"/>
    <xf numFmtId="0" fontId="59" fillId="0" borderId="0" xfId="17" applyFont="1" applyAlignment="1">
      <alignment horizontal="left" indent="6"/>
    </xf>
    <xf numFmtId="0" fontId="88" fillId="0" borderId="0" xfId="17" applyFont="1"/>
    <xf numFmtId="0" fontId="59" fillId="0" borderId="0" xfId="17" applyFont="1" applyAlignment="1">
      <alignment horizontal="left" indent="8"/>
    </xf>
    <xf numFmtId="0" fontId="87" fillId="0" borderId="0" xfId="17" applyFont="1"/>
    <xf numFmtId="0" fontId="36" fillId="0" borderId="0" xfId="17" applyFont="1" applyAlignment="1">
      <alignment horizontal="left" indent="6"/>
    </xf>
    <xf numFmtId="0" fontId="59" fillId="0" borderId="0" xfId="17" quotePrefix="1" applyFont="1"/>
    <xf numFmtId="0" fontId="54" fillId="8" borderId="0" xfId="10" applyFont="1" applyFill="1" applyAlignment="1">
      <alignment horizontal="left"/>
    </xf>
    <xf numFmtId="0" fontId="46" fillId="8" borderId="0" xfId="10" applyFill="1"/>
    <xf numFmtId="0" fontId="86" fillId="0" borderId="0" xfId="17" applyFont="1" applyAlignment="1">
      <alignment horizontal="left" indent="2"/>
    </xf>
    <xf numFmtId="0" fontId="59" fillId="0" borderId="0" xfId="17" applyFont="1" applyAlignment="1">
      <alignment horizontal="left" indent="1"/>
    </xf>
    <xf numFmtId="0" fontId="59" fillId="0" borderId="0" xfId="18" applyFont="1"/>
    <xf numFmtId="0" fontId="60" fillId="0" borderId="0" xfId="18" applyFont="1" applyAlignment="1">
      <alignment horizontal="left"/>
    </xf>
    <xf numFmtId="49" fontId="60" fillId="0" borderId="0" xfId="18" applyNumberFormat="1" applyFont="1" applyAlignment="1">
      <alignment horizontal="left" indent="1"/>
    </xf>
    <xf numFmtId="0" fontId="60" fillId="0" borderId="0" xfId="18" applyFont="1" applyAlignment="1">
      <alignment horizontal="center"/>
    </xf>
    <xf numFmtId="0" fontId="72" fillId="0" borderId="0" xfId="18" applyFont="1"/>
    <xf numFmtId="0" fontId="69" fillId="4" borderId="24" xfId="17" applyFont="1" applyFill="1" applyBorder="1"/>
    <xf numFmtId="0" fontId="69" fillId="0" borderId="0" xfId="17" applyFont="1"/>
    <xf numFmtId="0" fontId="59" fillId="4" borderId="25" xfId="17" applyFont="1" applyFill="1" applyBorder="1"/>
    <xf numFmtId="0" fontId="59" fillId="4" borderId="26" xfId="17" applyFont="1" applyFill="1" applyBorder="1"/>
    <xf numFmtId="0" fontId="60" fillId="4" borderId="25" xfId="18" applyFont="1" applyFill="1" applyBorder="1" applyAlignment="1">
      <alignment horizontal="left" indent="1"/>
    </xf>
    <xf numFmtId="0" fontId="60" fillId="4" borderId="26" xfId="18" applyFont="1" applyFill="1" applyBorder="1" applyAlignment="1">
      <alignment horizontal="left" indent="2"/>
    </xf>
    <xf numFmtId="0" fontId="69" fillId="0" borderId="12" xfId="17" applyFont="1" applyBorder="1"/>
    <xf numFmtId="0" fontId="60" fillId="12" borderId="15" xfId="18" applyFont="1" applyFill="1" applyBorder="1" applyAlignment="1">
      <alignment horizontal="left"/>
    </xf>
    <xf numFmtId="0" fontId="60" fillId="13" borderId="15" xfId="18" applyFont="1" applyFill="1" applyBorder="1" applyAlignment="1">
      <alignment horizontal="left" indent="1"/>
    </xf>
    <xf numFmtId="0" fontId="60" fillId="6" borderId="15" xfId="18" applyFont="1" applyFill="1" applyBorder="1" applyAlignment="1">
      <alignment horizontal="left" indent="2"/>
    </xf>
    <xf numFmtId="0" fontId="60" fillId="14" borderId="17" xfId="18" applyFont="1" applyFill="1" applyBorder="1" applyAlignment="1">
      <alignment horizontal="left" indent="3"/>
    </xf>
    <xf numFmtId="0" fontId="61" fillId="0" borderId="0" xfId="18" applyFont="1" applyAlignment="1">
      <alignment horizontal="left"/>
    </xf>
    <xf numFmtId="0" fontId="73" fillId="4" borderId="24" xfId="18" applyFont="1" applyFill="1" applyBorder="1" applyAlignment="1">
      <alignment horizontal="left"/>
    </xf>
    <xf numFmtId="0" fontId="60" fillId="4" borderId="25" xfId="18" applyFont="1" applyFill="1" applyBorder="1" applyAlignment="1">
      <alignment horizontal="left"/>
    </xf>
    <xf numFmtId="0" fontId="73" fillId="4" borderId="25" xfId="18" applyFont="1" applyFill="1" applyBorder="1" applyAlignment="1">
      <alignment horizontal="left"/>
    </xf>
    <xf numFmtId="0" fontId="60" fillId="4" borderId="26" xfId="18" applyFont="1" applyFill="1" applyBorder="1" applyAlignment="1">
      <alignment horizontal="left"/>
    </xf>
    <xf numFmtId="0" fontId="73" fillId="0" borderId="27" xfId="18" applyFont="1" applyBorder="1" applyAlignment="1">
      <alignment horizontal="center" vertical="center"/>
    </xf>
    <xf numFmtId="0" fontId="73" fillId="0" borderId="20" xfId="18" applyFont="1" applyBorder="1" applyAlignment="1">
      <alignment horizontal="center" vertical="center"/>
    </xf>
    <xf numFmtId="0" fontId="69" fillId="0" borderId="0" xfId="18" applyFont="1" applyAlignment="1">
      <alignment horizontal="center"/>
    </xf>
    <xf numFmtId="0" fontId="101" fillId="0" borderId="0" xfId="18" applyFont="1"/>
    <xf numFmtId="0" fontId="60" fillId="12" borderId="0" xfId="18" applyFont="1" applyFill="1" applyAlignment="1">
      <alignment horizontal="left"/>
    </xf>
    <xf numFmtId="0" fontId="59" fillId="0" borderId="0" xfId="18" applyFont="1" applyAlignment="1">
      <alignment vertical="center"/>
    </xf>
    <xf numFmtId="0" fontId="60" fillId="13" borderId="0" xfId="18" applyFont="1" applyFill="1" applyAlignment="1">
      <alignment horizontal="left" indent="1"/>
    </xf>
    <xf numFmtId="0" fontId="100" fillId="0" borderId="0" xfId="18" applyFont="1" applyAlignment="1">
      <alignment vertical="center"/>
    </xf>
    <xf numFmtId="0" fontId="60" fillId="6" borderId="0" xfId="18" applyFont="1" applyFill="1" applyAlignment="1">
      <alignment horizontal="left" indent="2"/>
    </xf>
    <xf numFmtId="0" fontId="74" fillId="0" borderId="0" xfId="18" applyFont="1" applyAlignment="1">
      <alignment vertical="center"/>
    </xf>
    <xf numFmtId="0" fontId="60" fillId="0" borderId="0" xfId="18" applyFont="1" applyAlignment="1">
      <alignment horizontal="left" vertical="center" indent="1"/>
    </xf>
    <xf numFmtId="0" fontId="60" fillId="14" borderId="0" xfId="18" applyFont="1" applyFill="1" applyAlignment="1">
      <alignment horizontal="left" indent="3"/>
    </xf>
    <xf numFmtId="0" fontId="60" fillId="0" borderId="0" xfId="18" applyFont="1" applyAlignment="1">
      <alignment vertical="center"/>
    </xf>
    <xf numFmtId="0" fontId="59" fillId="14" borderId="0" xfId="18" applyFont="1" applyFill="1" applyAlignment="1">
      <alignment horizontal="left" indent="3"/>
    </xf>
    <xf numFmtId="0" fontId="44" fillId="0" borderId="0" xfId="18"/>
    <xf numFmtId="0" fontId="59" fillId="13" borderId="0" xfId="18" applyFont="1" applyFill="1" applyAlignment="1">
      <alignment horizontal="left" indent="1"/>
    </xf>
    <xf numFmtId="0" fontId="59" fillId="6" borderId="0" xfId="18" applyFont="1" applyFill="1" applyAlignment="1">
      <alignment horizontal="left" indent="2"/>
    </xf>
    <xf numFmtId="0" fontId="59" fillId="14" borderId="0" xfId="18" applyFont="1" applyFill="1" applyAlignment="1">
      <alignment horizontal="left" indent="4"/>
    </xf>
    <xf numFmtId="0" fontId="59" fillId="12" borderId="0" xfId="18" applyFont="1" applyFill="1" applyAlignment="1">
      <alignment horizontal="left"/>
    </xf>
    <xf numFmtId="0" fontId="59" fillId="0" borderId="0" xfId="18" applyFont="1" applyAlignment="1">
      <alignment horizontal="left"/>
    </xf>
    <xf numFmtId="49" fontId="59" fillId="0" borderId="0" xfId="18" applyNumberFormat="1" applyFont="1" applyAlignment="1">
      <alignment horizontal="center"/>
    </xf>
    <xf numFmtId="0" fontId="71" fillId="0" borderId="0" xfId="18" applyFont="1" applyAlignment="1">
      <alignment vertical="center"/>
    </xf>
    <xf numFmtId="0" fontId="61" fillId="0" borderId="0" xfId="18" applyFont="1" applyAlignment="1">
      <alignment horizontal="left" vertical="center" indent="1"/>
    </xf>
    <xf numFmtId="49" fontId="71" fillId="0" borderId="0" xfId="18" applyNumberFormat="1" applyFont="1" applyAlignment="1">
      <alignment horizontal="center"/>
    </xf>
    <xf numFmtId="0" fontId="71" fillId="0" borderId="0" xfId="18" applyFont="1" applyAlignment="1">
      <alignment horizontal="left"/>
    </xf>
    <xf numFmtId="0" fontId="71" fillId="0" borderId="0" xfId="18" applyFont="1"/>
    <xf numFmtId="49" fontId="61" fillId="0" borderId="0" xfId="18" applyNumberFormat="1" applyFont="1" applyAlignment="1">
      <alignment horizontal="left" indent="1"/>
    </xf>
    <xf numFmtId="0" fontId="61" fillId="0" borderId="0" xfId="18" applyFont="1" applyAlignment="1">
      <alignment horizontal="center"/>
    </xf>
    <xf numFmtId="0" fontId="98" fillId="0" borderId="0" xfId="17" applyFont="1"/>
    <xf numFmtId="0" fontId="59" fillId="0" borderId="0" xfId="0" applyFont="1" applyAlignment="1">
      <alignment horizontal="left" indent="2"/>
    </xf>
    <xf numFmtId="0" fontId="38" fillId="0" borderId="0" xfId="0" applyFont="1"/>
    <xf numFmtId="0" fontId="59" fillId="0" borderId="0" xfId="0" applyFont="1" applyAlignment="1">
      <alignment horizontal="left" indent="4"/>
    </xf>
    <xf numFmtId="0" fontId="72" fillId="0" borderId="0" xfId="17" applyFont="1"/>
    <xf numFmtId="0" fontId="38" fillId="0" borderId="0" xfId="0" applyFont="1" applyAlignment="1">
      <alignment horizontal="left" indent="4"/>
    </xf>
    <xf numFmtId="0" fontId="38" fillId="0" borderId="0" xfId="0" applyFont="1" applyAlignment="1">
      <alignment horizontal="left" indent="8"/>
    </xf>
    <xf numFmtId="0" fontId="60" fillId="0" borderId="0" xfId="17" applyFont="1"/>
    <xf numFmtId="0" fontId="66" fillId="0" borderId="0" xfId="17" applyFont="1" applyAlignment="1">
      <alignment horizontal="left" indent="2"/>
    </xf>
    <xf numFmtId="0" fontId="82" fillId="0" borderId="0" xfId="17" applyFont="1" applyAlignment="1">
      <alignment horizontal="left"/>
    </xf>
    <xf numFmtId="0" fontId="42" fillId="0" borderId="0" xfId="17" quotePrefix="1" applyFont="1" applyAlignment="1">
      <alignment horizontal="left" indent="6"/>
    </xf>
    <xf numFmtId="0" fontId="108" fillId="0" borderId="0" xfId="17" applyFont="1"/>
    <xf numFmtId="0" fontId="106" fillId="0" borderId="0" xfId="17" applyFont="1"/>
    <xf numFmtId="0" fontId="112" fillId="0" borderId="0" xfId="17" applyFont="1"/>
    <xf numFmtId="0" fontId="79" fillId="0" borderId="0" xfId="17" applyFont="1"/>
    <xf numFmtId="0" fontId="79" fillId="0" borderId="0" xfId="17" applyFont="1" applyAlignment="1">
      <alignment horizontal="left" indent="2"/>
    </xf>
    <xf numFmtId="0" fontId="105" fillId="0" borderId="0" xfId="17" applyFont="1"/>
    <xf numFmtId="0" fontId="69" fillId="0" borderId="0" xfId="17" applyFont="1" applyAlignment="1">
      <alignment horizontal="left"/>
    </xf>
    <xf numFmtId="0" fontId="75" fillId="0" borderId="0" xfId="17" applyFont="1"/>
    <xf numFmtId="0" fontId="104" fillId="0" borderId="0" xfId="19" applyFont="1" applyFill="1" applyBorder="1" applyAlignment="1" applyProtection="1">
      <alignment horizontal="left" vertical="center" indent="2"/>
    </xf>
    <xf numFmtId="0" fontId="103" fillId="0" borderId="0" xfId="17" applyFont="1"/>
    <xf numFmtId="0" fontId="103" fillId="0" borderId="0" xfId="17" applyFont="1" applyAlignment="1">
      <alignment horizontal="left" vertical="center"/>
    </xf>
    <xf numFmtId="0" fontId="103" fillId="0" borderId="0" xfId="17" applyFont="1" applyAlignment="1">
      <alignment horizontal="left" vertical="center" wrapText="1"/>
    </xf>
    <xf numFmtId="0" fontId="103" fillId="0" borderId="0" xfId="17" applyFont="1" applyAlignment="1">
      <alignment horizontal="left" indent="2"/>
    </xf>
    <xf numFmtId="0" fontId="59" fillId="0" borderId="0" xfId="17" applyFont="1" applyAlignment="1">
      <alignment horizontal="left" vertical="center"/>
    </xf>
    <xf numFmtId="0" fontId="59" fillId="0" borderId="0" xfId="17" applyFont="1" applyAlignment="1">
      <alignment horizontal="center" vertical="center" wrapText="1"/>
    </xf>
    <xf numFmtId="0" fontId="46" fillId="0" borderId="0" xfId="17" applyFont="1"/>
    <xf numFmtId="0" fontId="46" fillId="15" borderId="12" xfId="17" applyFont="1" applyFill="1" applyBorder="1" applyAlignment="1">
      <alignment horizontal="left" vertical="center" wrapText="1"/>
    </xf>
    <xf numFmtId="0" fontId="46" fillId="15" borderId="13" xfId="17" applyFont="1" applyFill="1" applyBorder="1" applyAlignment="1">
      <alignment horizontal="left" vertical="center" wrapText="1"/>
    </xf>
    <xf numFmtId="0" fontId="46" fillId="15" borderId="14" xfId="17" applyFont="1" applyFill="1" applyBorder="1" applyAlignment="1">
      <alignment horizontal="left" vertical="center" wrapText="1"/>
    </xf>
    <xf numFmtId="0" fontId="102" fillId="0" borderId="0" xfId="17" applyFont="1"/>
    <xf numFmtId="0" fontId="85" fillId="0" borderId="0" xfId="17" applyFont="1" applyAlignment="1">
      <alignment horizontal="left" vertical="center"/>
    </xf>
    <xf numFmtId="0" fontId="42" fillId="0" borderId="0" xfId="17" applyFont="1" applyAlignment="1">
      <alignment horizontal="left" vertical="center"/>
    </xf>
    <xf numFmtId="0" fontId="46" fillId="0" borderId="0" xfId="17" applyFont="1" applyAlignment="1">
      <alignment horizontal="left" vertical="center" wrapText="1"/>
    </xf>
    <xf numFmtId="0" fontId="31" fillId="0" borderId="0" xfId="20" applyFont="1"/>
    <xf numFmtId="0" fontId="42" fillId="0" borderId="0" xfId="20"/>
    <xf numFmtId="0" fontId="36" fillId="0" borderId="0" xfId="20" applyFont="1"/>
    <xf numFmtId="0" fontId="123" fillId="0" borderId="0" xfId="4" applyFont="1" applyProtection="1"/>
    <xf numFmtId="0" fontId="86" fillId="0" borderId="0" xfId="17" applyFont="1"/>
    <xf numFmtId="0" fontId="113" fillId="0" borderId="0" xfId="17" applyFont="1"/>
    <xf numFmtId="0" fontId="77" fillId="0" borderId="0" xfId="17" applyFont="1"/>
    <xf numFmtId="0" fontId="82" fillId="4" borderId="0" xfId="17" applyFont="1" applyFill="1"/>
    <xf numFmtId="0" fontId="42" fillId="4" borderId="0" xfId="17" applyFont="1" applyFill="1"/>
    <xf numFmtId="0" fontId="59" fillId="4" borderId="0" xfId="17" applyFont="1" applyFill="1" applyAlignment="1">
      <alignment horizontal="left"/>
    </xf>
    <xf numFmtId="0" fontId="42" fillId="4" borderId="0" xfId="17" applyFont="1" applyFill="1" applyAlignment="1">
      <alignment horizontal="center"/>
    </xf>
    <xf numFmtId="0" fontId="59" fillId="4" borderId="0" xfId="17" applyFont="1" applyFill="1"/>
    <xf numFmtId="0" fontId="59" fillId="4" borderId="0" xfId="17" applyFont="1" applyFill="1" applyAlignment="1">
      <alignment horizontal="center"/>
    </xf>
    <xf numFmtId="0" fontId="42" fillId="4" borderId="0" xfId="17" applyFont="1" applyFill="1" applyAlignment="1">
      <alignment horizontal="left"/>
    </xf>
    <xf numFmtId="0" fontId="72" fillId="0" borderId="0" xfId="0" applyFont="1"/>
    <xf numFmtId="0" fontId="108" fillId="0" borderId="0" xfId="0" applyFont="1"/>
    <xf numFmtId="0" fontId="74" fillId="0" borderId="0" xfId="0" applyFont="1"/>
    <xf numFmtId="0" fontId="38" fillId="0" borderId="0" xfId="0" applyFont="1" applyAlignment="1">
      <alignment horizontal="left" indent="2"/>
    </xf>
    <xf numFmtId="0" fontId="91" fillId="0" borderId="0" xfId="0" applyFont="1"/>
    <xf numFmtId="0" fontId="38" fillId="0" borderId="0" xfId="0" applyFont="1" applyAlignment="1">
      <alignment horizontal="left"/>
    </xf>
    <xf numFmtId="0" fontId="86" fillId="0" borderId="0" xfId="0" applyFont="1" applyAlignment="1">
      <alignment horizontal="left" indent="2"/>
    </xf>
    <xf numFmtId="0" fontId="66" fillId="0" borderId="0" xfId="0" applyFont="1"/>
    <xf numFmtId="0" fontId="38" fillId="0" borderId="0" xfId="0" applyFont="1" applyAlignment="1">
      <alignment horizontal="left" indent="6"/>
    </xf>
    <xf numFmtId="0" fontId="59" fillId="0" borderId="0" xfId="0" applyFont="1" applyAlignment="1">
      <alignment horizontal="left" indent="6"/>
    </xf>
    <xf numFmtId="0" fontId="31" fillId="0" borderId="0" xfId="0" applyFont="1"/>
    <xf numFmtId="0" fontId="36" fillId="0" borderId="0" xfId="0" applyFont="1"/>
    <xf numFmtId="0" fontId="128" fillId="0" borderId="0" xfId="0" applyFont="1"/>
    <xf numFmtId="0" fontId="130" fillId="0" borderId="0" xfId="0" applyFont="1"/>
    <xf numFmtId="0" fontId="83" fillId="0" borderId="0" xfId="12" applyFont="1"/>
    <xf numFmtId="0" fontId="37" fillId="0" borderId="0" xfId="12" applyFont="1"/>
    <xf numFmtId="0" fontId="37" fillId="0" borderId="0" xfId="0" applyFont="1"/>
    <xf numFmtId="0" fontId="36" fillId="0" borderId="0" xfId="12" applyFont="1"/>
    <xf numFmtId="0" fontId="33" fillId="0" borderId="0" xfId="12" applyFont="1"/>
    <xf numFmtId="0" fontId="36" fillId="0" borderId="0" xfId="12" applyFont="1" applyAlignment="1">
      <alignment horizontal="left"/>
    </xf>
    <xf numFmtId="0" fontId="30" fillId="0" borderId="0" xfId="12" applyFont="1" applyAlignment="1">
      <alignment horizontal="left"/>
    </xf>
    <xf numFmtId="0" fontId="37" fillId="0" borderId="0" xfId="12" applyFont="1" applyAlignment="1">
      <alignment horizontal="left"/>
    </xf>
    <xf numFmtId="0" fontId="85" fillId="0" borderId="0" xfId="12" applyFont="1"/>
    <xf numFmtId="0" fontId="36" fillId="0" borderId="0" xfId="12" applyFont="1" applyAlignment="1">
      <alignment horizontal="left" indent="2"/>
    </xf>
    <xf numFmtId="0" fontId="46" fillId="0" borderId="0" xfId="0" quotePrefix="1" applyFont="1" applyAlignment="1">
      <alignment horizontal="left" indent="2"/>
    </xf>
    <xf numFmtId="0" fontId="54" fillId="0" borderId="0" xfId="0" quotePrefix="1" applyFont="1" applyAlignment="1">
      <alignment horizontal="left"/>
    </xf>
    <xf numFmtId="0" fontId="29" fillId="0" borderId="0" xfId="0" applyFont="1"/>
    <xf numFmtId="0" fontId="82" fillId="0" borderId="0" xfId="0" applyFont="1"/>
    <xf numFmtId="0" fontId="82" fillId="15" borderId="12" xfId="0" applyFont="1" applyFill="1" applyBorder="1"/>
    <xf numFmtId="0" fontId="36" fillId="15" borderId="13" xfId="0" applyFont="1" applyFill="1" applyBorder="1"/>
    <xf numFmtId="0" fontId="82" fillId="15" borderId="13" xfId="0" applyFont="1" applyFill="1" applyBorder="1"/>
    <xf numFmtId="0" fontId="52" fillId="15" borderId="13" xfId="0" applyFont="1" applyFill="1" applyBorder="1"/>
    <xf numFmtId="0" fontId="36" fillId="15" borderId="14" xfId="0" applyFont="1" applyFill="1" applyBorder="1"/>
    <xf numFmtId="0" fontId="36" fillId="15" borderId="15" xfId="0" applyFont="1" applyFill="1" applyBorder="1"/>
    <xf numFmtId="0" fontId="36" fillId="15" borderId="0" xfId="0" applyFont="1" applyFill="1"/>
    <xf numFmtId="0" fontId="52" fillId="15" borderId="0" xfId="0" applyFont="1" applyFill="1"/>
    <xf numFmtId="0" fontId="36" fillId="15" borderId="16" xfId="0" applyFont="1" applyFill="1" applyBorder="1"/>
    <xf numFmtId="0" fontId="35" fillId="15" borderId="0" xfId="0" applyFont="1" applyFill="1"/>
    <xf numFmtId="0" fontId="29" fillId="15" borderId="0" xfId="0" applyFont="1" applyFill="1"/>
    <xf numFmtId="0" fontId="35" fillId="15" borderId="15" xfId="0" applyFont="1" applyFill="1" applyBorder="1"/>
    <xf numFmtId="0" fontId="35" fillId="15" borderId="15" xfId="0" applyFont="1" applyFill="1" applyBorder="1" applyAlignment="1">
      <alignment horizontal="left" indent="2"/>
    </xf>
    <xf numFmtId="0" fontId="36" fillId="15" borderId="17" xfId="0" applyFont="1" applyFill="1" applyBorder="1"/>
    <xf numFmtId="0" fontId="36" fillId="15" borderId="18" xfId="0" applyFont="1" applyFill="1" applyBorder="1"/>
    <xf numFmtId="0" fontId="52" fillId="15" borderId="18" xfId="0" applyFont="1" applyFill="1" applyBorder="1"/>
    <xf numFmtId="0" fontId="34" fillId="15" borderId="18" xfId="0" applyFont="1" applyFill="1" applyBorder="1"/>
    <xf numFmtId="0" fontId="36" fillId="15" borderId="19" xfId="0" applyFont="1" applyFill="1" applyBorder="1"/>
    <xf numFmtId="0" fontId="85" fillId="0" borderId="0" xfId="0" applyFont="1"/>
    <xf numFmtId="0" fontId="129" fillId="0" borderId="0" xfId="0" applyFont="1"/>
    <xf numFmtId="0" fontId="57" fillId="0" borderId="0" xfId="0" applyFont="1"/>
    <xf numFmtId="0" fontId="57" fillId="0" borderId="0" xfId="0" applyFont="1" applyAlignment="1">
      <alignment horizontal="left" indent="2"/>
    </xf>
    <xf numFmtId="0" fontId="57" fillId="0" borderId="0" xfId="0" applyFont="1" applyAlignment="1">
      <alignment horizontal="left" indent="4"/>
    </xf>
    <xf numFmtId="0" fontId="52" fillId="15" borderId="22" xfId="0" applyFont="1" applyFill="1" applyBorder="1"/>
    <xf numFmtId="0" fontId="52" fillId="0" borderId="0" xfId="0" applyFont="1" applyAlignment="1">
      <alignment horizontal="left" indent="2"/>
    </xf>
    <xf numFmtId="0" fontId="67" fillId="0" borderId="0" xfId="0" applyFont="1"/>
    <xf numFmtId="0" fontId="47" fillId="0" borderId="0" xfId="0" applyFont="1"/>
    <xf numFmtId="0" fontId="46" fillId="0" borderId="0" xfId="0" applyFont="1"/>
    <xf numFmtId="0" fontId="33" fillId="0" borderId="0" xfId="12" applyFont="1" applyAlignment="1">
      <alignment horizontal="left" indent="2"/>
    </xf>
    <xf numFmtId="0" fontId="33" fillId="0" borderId="0" xfId="12" applyFont="1" applyAlignment="1">
      <alignment horizontal="left" indent="4"/>
    </xf>
    <xf numFmtId="0" fontId="33" fillId="0" borderId="0" xfId="12" applyFont="1" applyAlignment="1">
      <alignment horizontal="left" indent="6"/>
    </xf>
    <xf numFmtId="0" fontId="57" fillId="0" borderId="0" xfId="20" applyFont="1" applyAlignment="1">
      <alignment horizontal="left" indent="4"/>
    </xf>
    <xf numFmtId="0" fontId="57" fillId="0" borderId="0" xfId="20" applyFont="1" applyAlignment="1">
      <alignment horizontal="left" indent="6"/>
    </xf>
    <xf numFmtId="0" fontId="83" fillId="0" borderId="0" xfId="12" applyFont="1" applyAlignment="1">
      <alignment horizontal="left"/>
    </xf>
    <xf numFmtId="0" fontId="33" fillId="0" borderId="0" xfId="12" applyFont="1" applyAlignment="1">
      <alignment horizontal="left"/>
    </xf>
    <xf numFmtId="0" fontId="57" fillId="0" borderId="0" xfId="10" applyFont="1"/>
    <xf numFmtId="0" fontId="126" fillId="0" borderId="0" xfId="0" applyFont="1"/>
    <xf numFmtId="0" fontId="57" fillId="0" borderId="0" xfId="20" applyFont="1" applyAlignment="1">
      <alignment horizontal="left" indent="2"/>
    </xf>
    <xf numFmtId="0" fontId="57" fillId="0" borderId="0" xfId="10" applyFont="1" applyAlignment="1">
      <alignment horizontal="left" indent="2"/>
    </xf>
    <xf numFmtId="0" fontId="69" fillId="0" borderId="0" xfId="0" applyFont="1"/>
    <xf numFmtId="0" fontId="62" fillId="0" borderId="0" xfId="0" applyFont="1"/>
    <xf numFmtId="0" fontId="72" fillId="0" borderId="4" xfId="0" applyFont="1" applyBorder="1"/>
    <xf numFmtId="0" fontId="46" fillId="0" borderId="5" xfId="0" applyFont="1" applyBorder="1"/>
    <xf numFmtId="0" fontId="46" fillId="0" borderId="6" xfId="0" applyFont="1" applyBorder="1"/>
    <xf numFmtId="0" fontId="46" fillId="0" borderId="7" xfId="0" applyFont="1" applyBorder="1"/>
    <xf numFmtId="0" fontId="46" fillId="0" borderId="8" xfId="0" applyFont="1" applyBorder="1"/>
    <xf numFmtId="0" fontId="45" fillId="0" borderId="7" xfId="12" applyBorder="1"/>
    <xf numFmtId="0" fontId="45" fillId="0" borderId="8" xfId="12" applyBorder="1"/>
    <xf numFmtId="0" fontId="45" fillId="7" borderId="7" xfId="12" applyFill="1" applyBorder="1"/>
    <xf numFmtId="0" fontId="45" fillId="7" borderId="0" xfId="12" applyFill="1"/>
    <xf numFmtId="0" fontId="45" fillId="7" borderId="8" xfId="12" applyFill="1" applyBorder="1"/>
    <xf numFmtId="0" fontId="45" fillId="9" borderId="9" xfId="12" applyFill="1" applyBorder="1"/>
    <xf numFmtId="0" fontId="45" fillId="9" borderId="10" xfId="12" applyFill="1" applyBorder="1"/>
    <xf numFmtId="0" fontId="45" fillId="9" borderId="11" xfId="12" applyFill="1" applyBorder="1"/>
    <xf numFmtId="0" fontId="46" fillId="0" borderId="0" xfId="0" applyFont="1" applyAlignment="1">
      <alignment horizontal="left" indent="2"/>
    </xf>
    <xf numFmtId="0" fontId="46" fillId="0" borderId="0" xfId="0" applyFont="1" applyAlignment="1">
      <alignment horizontal="left"/>
    </xf>
    <xf numFmtId="0" fontId="46" fillId="4" borderId="0" xfId="0" applyFont="1" applyFill="1"/>
    <xf numFmtId="8" fontId="46" fillId="0" borderId="0" xfId="0" applyNumberFormat="1" applyFont="1"/>
    <xf numFmtId="0" fontId="51" fillId="0" borderId="0" xfId="0" applyFont="1"/>
    <xf numFmtId="0" fontId="46" fillId="5" borderId="0" xfId="0" applyFont="1" applyFill="1"/>
    <xf numFmtId="14" fontId="46" fillId="4" borderId="0" xfId="0" applyNumberFormat="1" applyFont="1" applyFill="1"/>
    <xf numFmtId="14" fontId="46" fillId="0" borderId="0" xfId="0" applyNumberFormat="1" applyFont="1"/>
    <xf numFmtId="0" fontId="56" fillId="0" borderId="0" xfId="4" applyFont="1" applyAlignment="1" applyProtection="1">
      <alignment horizontal="left" indent="2"/>
    </xf>
    <xf numFmtId="0" fontId="46" fillId="0" borderId="0" xfId="0" quotePrefix="1" applyFont="1"/>
    <xf numFmtId="0" fontId="46" fillId="0" borderId="0" xfId="0" applyFont="1" applyAlignment="1">
      <alignment wrapText="1"/>
    </xf>
    <xf numFmtId="0" fontId="47" fillId="0" borderId="0" xfId="0" applyFont="1" applyAlignment="1">
      <alignment horizontal="center" wrapText="1"/>
    </xf>
    <xf numFmtId="0" fontId="46" fillId="4" borderId="0" xfId="0" quotePrefix="1" applyFont="1" applyFill="1" applyAlignment="1">
      <alignment horizontal="center"/>
    </xf>
    <xf numFmtId="0" fontId="46" fillId="0" borderId="0" xfId="0" applyFont="1" applyAlignment="1">
      <alignment horizontal="right"/>
    </xf>
    <xf numFmtId="0" fontId="53" fillId="0" borderId="0" xfId="0" applyFont="1" applyAlignment="1">
      <alignment horizontal="left"/>
    </xf>
    <xf numFmtId="0" fontId="53" fillId="0" borderId="0" xfId="0" applyFont="1"/>
    <xf numFmtId="0" fontId="46" fillId="0" borderId="0" xfId="0" quotePrefix="1" applyFont="1" applyAlignment="1">
      <alignment horizontal="left"/>
    </xf>
    <xf numFmtId="0" fontId="47" fillId="0" borderId="0" xfId="0" applyFont="1" applyAlignment="1">
      <alignment horizontal="left" wrapText="1"/>
    </xf>
    <xf numFmtId="166" fontId="46" fillId="0" borderId="0" xfId="0" applyNumberFormat="1" applyFont="1" applyAlignment="1">
      <alignment horizontal="center"/>
    </xf>
    <xf numFmtId="9" fontId="46" fillId="0" borderId="0" xfId="3" applyFont="1" applyProtection="1"/>
    <xf numFmtId="164" fontId="46" fillId="0" borderId="0" xfId="3" applyNumberFormat="1" applyFont="1" applyProtection="1"/>
    <xf numFmtId="0" fontId="46" fillId="0" borderId="0" xfId="0" quotePrefix="1" applyFont="1" applyAlignment="1">
      <alignment horizontal="center"/>
    </xf>
    <xf numFmtId="166" fontId="65" fillId="0" borderId="0" xfId="0" applyNumberFormat="1" applyFont="1" applyAlignment="1">
      <alignment horizontal="center"/>
    </xf>
    <xf numFmtId="0" fontId="54" fillId="8" borderId="0" xfId="0" applyFont="1" applyFill="1"/>
    <xf numFmtId="0" fontId="0" fillId="8" borderId="0" xfId="0" applyFill="1"/>
    <xf numFmtId="0" fontId="46" fillId="11" borderId="0" xfId="0" applyFont="1" applyFill="1"/>
    <xf numFmtId="0" fontId="54" fillId="9" borderId="0" xfId="0" applyFont="1" applyFill="1"/>
    <xf numFmtId="0" fontId="0" fillId="9" borderId="0" xfId="0" applyFill="1"/>
    <xf numFmtId="0" fontId="47" fillId="0" borderId="0" xfId="0" applyFont="1" applyAlignment="1">
      <alignment horizontal="center"/>
    </xf>
    <xf numFmtId="165" fontId="46" fillId="0" borderId="0" xfId="2" applyNumberFormat="1" applyFont="1" applyFill="1" applyBorder="1" applyProtection="1"/>
    <xf numFmtId="0" fontId="46" fillId="0" borderId="0" xfId="0" applyFont="1" applyAlignment="1">
      <alignment horizontal="center"/>
    </xf>
    <xf numFmtId="0" fontId="58" fillId="0" borderId="0" xfId="0" applyFont="1"/>
    <xf numFmtId="0" fontId="134" fillId="0" borderId="0" xfId="0" applyFont="1"/>
    <xf numFmtId="0" fontId="82" fillId="0" borderId="0" xfId="12" applyFont="1" applyAlignment="1">
      <alignment horizontal="center"/>
    </xf>
    <xf numFmtId="0" fontId="78" fillId="0" borderId="0" xfId="12" applyFont="1" applyAlignment="1">
      <alignment horizontal="center"/>
    </xf>
    <xf numFmtId="0" fontId="0" fillId="0" borderId="0" xfId="0" applyAlignment="1">
      <alignment horizontal="center"/>
    </xf>
    <xf numFmtId="0" fontId="0" fillId="0" borderId="0" xfId="11" applyNumberFormat="1" applyFont="1" applyAlignment="1" applyProtection="1">
      <alignment horizontal="center"/>
    </xf>
    <xf numFmtId="165" fontId="0" fillId="0" borderId="0" xfId="11" applyNumberFormat="1" applyFont="1" applyProtection="1"/>
    <xf numFmtId="165" fontId="0" fillId="0" borderId="0" xfId="11" applyNumberFormat="1" applyFont="1" applyFill="1" applyProtection="1"/>
    <xf numFmtId="43" fontId="47" fillId="0" borderId="0" xfId="2" applyFont="1" applyProtection="1"/>
    <xf numFmtId="0" fontId="54" fillId="0" borderId="0" xfId="0" applyFont="1"/>
    <xf numFmtId="0" fontId="46" fillId="0" borderId="0" xfId="17" quotePrefix="1" applyFont="1"/>
    <xf numFmtId="0" fontId="52" fillId="0" borderId="0" xfId="17" applyFont="1"/>
    <xf numFmtId="0" fontId="125" fillId="0" borderId="0" xfId="17" applyFont="1" applyAlignment="1">
      <alignment horizontal="left" indent="2"/>
    </xf>
    <xf numFmtId="0" fontId="39" fillId="0" borderId="0" xfId="17" applyFont="1" applyAlignment="1">
      <alignment horizontal="left"/>
    </xf>
    <xf numFmtId="0" fontId="46" fillId="0" borderId="0" xfId="17" quotePrefix="1" applyFont="1" applyAlignment="1">
      <alignment horizontal="left" indent="2"/>
    </xf>
    <xf numFmtId="0" fontId="52" fillId="0" borderId="0" xfId="17" applyFont="1" applyAlignment="1">
      <alignment horizontal="left" indent="2"/>
    </xf>
    <xf numFmtId="0" fontId="27" fillId="0" borderId="0" xfId="17" applyFont="1" applyAlignment="1">
      <alignment horizontal="left" indent="4"/>
    </xf>
    <xf numFmtId="0" fontId="27" fillId="0" borderId="0" xfId="17" applyFont="1"/>
    <xf numFmtId="0" fontId="46" fillId="15" borderId="12" xfId="17" applyFont="1" applyFill="1" applyBorder="1" applyAlignment="1">
      <alignment horizontal="left" vertical="center"/>
    </xf>
    <xf numFmtId="0" fontId="136" fillId="0" borderId="0" xfId="0" applyFont="1" applyAlignment="1">
      <alignment horizontal="left" indent="2"/>
    </xf>
    <xf numFmtId="0" fontId="27" fillId="0" borderId="0" xfId="0" applyFont="1"/>
    <xf numFmtId="0" fontId="27" fillId="4" borderId="0" xfId="0" applyFont="1" applyFill="1"/>
    <xf numFmtId="0" fontId="27" fillId="0" borderId="0" xfId="22" applyAlignment="1">
      <alignment horizontal="left"/>
    </xf>
    <xf numFmtId="0" fontId="27" fillId="0" borderId="0" xfId="22" applyAlignment="1">
      <alignment horizontal="left" indent="2"/>
    </xf>
    <xf numFmtId="0" fontId="52" fillId="0" borderId="0" xfId="22" applyFont="1" applyAlignment="1">
      <alignment horizontal="left" indent="4"/>
    </xf>
    <xf numFmtId="49" fontId="73" fillId="15" borderId="14" xfId="18" applyNumberFormat="1" applyFont="1" applyFill="1" applyBorder="1" applyAlignment="1">
      <alignment horizontal="left" indent="1"/>
    </xf>
    <xf numFmtId="49" fontId="60" fillId="15" borderId="16" xfId="18" applyNumberFormat="1" applyFont="1" applyFill="1" applyBorder="1" applyAlignment="1">
      <alignment horizontal="center"/>
    </xf>
    <xf numFmtId="49" fontId="60" fillId="15" borderId="19" xfId="18" applyNumberFormat="1" applyFont="1" applyFill="1" applyBorder="1" applyAlignment="1">
      <alignment horizontal="center"/>
    </xf>
    <xf numFmtId="0" fontId="73" fillId="15" borderId="27" xfId="18" applyFont="1" applyFill="1" applyBorder="1" applyAlignment="1">
      <alignment horizontal="left" vertical="center" indent="1"/>
    </xf>
    <xf numFmtId="0" fontId="73" fillId="15" borderId="27" xfId="18" applyFont="1" applyFill="1" applyBorder="1" applyAlignment="1">
      <alignment horizontal="center" vertical="center"/>
    </xf>
    <xf numFmtId="49" fontId="60" fillId="15" borderId="0" xfId="18" applyNumberFormat="1" applyFont="1" applyFill="1" applyAlignment="1">
      <alignment horizontal="left" indent="1"/>
    </xf>
    <xf numFmtId="0" fontId="60" fillId="15" borderId="0" xfId="18" applyFont="1" applyFill="1" applyAlignment="1">
      <alignment horizontal="center"/>
    </xf>
    <xf numFmtId="0" fontId="60" fillId="15" borderId="0" xfId="18" applyFont="1" applyFill="1" applyAlignment="1">
      <alignment horizontal="left" vertical="center" indent="1"/>
    </xf>
    <xf numFmtId="0" fontId="74" fillId="15" borderId="0" xfId="18" applyFont="1" applyFill="1" applyAlignment="1">
      <alignment horizontal="center"/>
    </xf>
    <xf numFmtId="0" fontId="60" fillId="15" borderId="0" xfId="18" applyFont="1" applyFill="1" applyAlignment="1">
      <alignment horizontal="left" indent="1"/>
    </xf>
    <xf numFmtId="0" fontId="59" fillId="15" borderId="0" xfId="18" applyFont="1" applyFill="1" applyAlignment="1">
      <alignment horizontal="left" vertical="center" indent="1"/>
    </xf>
    <xf numFmtId="49" fontId="59" fillId="15" borderId="0" xfId="18" applyNumberFormat="1" applyFont="1" applyFill="1" applyAlignment="1">
      <alignment horizontal="center"/>
    </xf>
    <xf numFmtId="0" fontId="99" fillId="15" borderId="0" xfId="18" applyFont="1" applyFill="1" applyAlignment="1">
      <alignment horizontal="left" vertical="center" indent="1"/>
    </xf>
    <xf numFmtId="0" fontId="28" fillId="0" borderId="0" xfId="12" applyFont="1" applyAlignment="1">
      <alignment horizontal="left"/>
    </xf>
    <xf numFmtId="0" fontId="26" fillId="0" borderId="0" xfId="0" applyFont="1"/>
    <xf numFmtId="0" fontId="26" fillId="0" borderId="0" xfId="0" applyFont="1" applyAlignment="1">
      <alignment horizontal="left" indent="2"/>
    </xf>
    <xf numFmtId="0" fontId="133" fillId="0" borderId="0" xfId="0" applyFont="1"/>
    <xf numFmtId="0" fontId="26" fillId="0" borderId="0" xfId="0" applyFont="1" applyAlignment="1">
      <alignment horizontal="left"/>
    </xf>
    <xf numFmtId="0" fontId="26" fillId="0" borderId="0" xfId="0" applyFont="1" applyAlignment="1">
      <alignment horizontal="left" indent="4"/>
    </xf>
    <xf numFmtId="0" fontId="26" fillId="0" borderId="0" xfId="17" applyFont="1"/>
    <xf numFmtId="0" fontId="55" fillId="0" borderId="0" xfId="4" applyFill="1" applyAlignment="1" applyProtection="1">
      <alignment horizontal="left"/>
    </xf>
    <xf numFmtId="0" fontId="25" fillId="0" borderId="0" xfId="0" applyFont="1" applyAlignment="1">
      <alignment horizontal="left" indent="2"/>
    </xf>
    <xf numFmtId="0" fontId="25" fillId="0" borderId="0" xfId="0" applyFont="1" applyAlignment="1">
      <alignment horizontal="left" indent="4"/>
    </xf>
    <xf numFmtId="0" fontId="24" fillId="0" borderId="0" xfId="22" applyFont="1"/>
    <xf numFmtId="44" fontId="24" fillId="0" borderId="0" xfId="7" applyFont="1" applyProtection="1"/>
    <xf numFmtId="0" fontId="37" fillId="15" borderId="20" xfId="12" applyFont="1" applyFill="1" applyBorder="1"/>
    <xf numFmtId="0" fontId="37" fillId="15" borderId="21" xfId="0" applyFont="1" applyFill="1" applyBorder="1"/>
    <xf numFmtId="0" fontId="37" fillId="15" borderId="22" xfId="0" applyFont="1" applyFill="1" applyBorder="1"/>
    <xf numFmtId="0" fontId="23" fillId="0" borderId="0" xfId="17" applyFont="1" applyAlignment="1">
      <alignment horizontal="left" indent="4"/>
    </xf>
    <xf numFmtId="0" fontId="23" fillId="0" borderId="0" xfId="0" applyFont="1" applyAlignment="1">
      <alignment horizontal="left" indent="4"/>
    </xf>
    <xf numFmtId="0" fontId="83" fillId="0" borderId="4" xfId="12" applyFont="1" applyBorder="1"/>
    <xf numFmtId="0" fontId="0" fillId="0" borderId="5" xfId="0" applyBorder="1"/>
    <xf numFmtId="0" fontId="0" fillId="0" borderId="5" xfId="0" applyBorder="1" applyAlignment="1">
      <alignment horizontal="center"/>
    </xf>
    <xf numFmtId="165" fontId="0" fillId="0" borderId="5" xfId="2" applyNumberFormat="1" applyFont="1" applyBorder="1"/>
    <xf numFmtId="0" fontId="0" fillId="0" borderId="6" xfId="0" applyBorder="1"/>
    <xf numFmtId="0" fontId="22" fillId="9" borderId="9" xfId="23" applyFill="1" applyBorder="1"/>
    <xf numFmtId="0" fontId="59" fillId="9" borderId="10" xfId="12" applyFont="1" applyFill="1" applyBorder="1"/>
    <xf numFmtId="0" fontId="59" fillId="9" borderId="11" xfId="12" applyFont="1" applyFill="1" applyBorder="1"/>
    <xf numFmtId="0" fontId="21" fillId="0" borderId="0" xfId="0" applyFont="1"/>
    <xf numFmtId="0" fontId="60" fillId="0" borderId="0" xfId="0" applyFont="1" applyAlignment="1">
      <alignment horizontal="left" indent="2"/>
    </xf>
    <xf numFmtId="0" fontId="19" fillId="0" borderId="0" xfId="12" applyFont="1" applyAlignment="1">
      <alignment horizontal="left"/>
    </xf>
    <xf numFmtId="0" fontId="19" fillId="0" borderId="0" xfId="0" applyFont="1" applyAlignment="1">
      <alignment horizontal="left" indent="2"/>
    </xf>
    <xf numFmtId="0" fontId="44" fillId="0" borderId="0" xfId="0" applyFont="1" applyAlignment="1">
      <alignment vertical="center"/>
    </xf>
    <xf numFmtId="0" fontId="18" fillId="0" borderId="0" xfId="0" applyFont="1" applyAlignment="1">
      <alignment horizontal="left" indent="2"/>
    </xf>
    <xf numFmtId="0" fontId="27" fillId="0" borderId="1" xfId="0" applyFont="1" applyBorder="1" applyProtection="1">
      <protection locked="0"/>
    </xf>
    <xf numFmtId="0" fontId="16" fillId="0" borderId="0" xfId="0" applyFont="1"/>
    <xf numFmtId="0" fontId="52" fillId="0" borderId="0" xfId="22" applyFont="1" applyAlignment="1">
      <alignment horizontal="left" indent="2"/>
    </xf>
    <xf numFmtId="0" fontId="52" fillId="0" borderId="0" xfId="22" applyFont="1" applyAlignment="1">
      <alignment horizontal="left"/>
    </xf>
    <xf numFmtId="0" fontId="46" fillId="0" borderId="0" xfId="0" applyFont="1" applyAlignment="1">
      <alignment horizontal="left" indent="4"/>
    </xf>
    <xf numFmtId="0" fontId="46" fillId="0" borderId="0" xfId="0" applyFont="1" applyProtection="1">
      <protection locked="0"/>
    </xf>
    <xf numFmtId="0" fontId="16" fillId="0" borderId="0" xfId="0" applyFont="1" applyAlignment="1">
      <alignment horizontal="left" indent="2"/>
    </xf>
    <xf numFmtId="14" fontId="14" fillId="0" borderId="0" xfId="0" applyNumberFormat="1" applyFont="1"/>
    <xf numFmtId="0" fontId="14" fillId="0" borderId="0" xfId="0" applyFont="1"/>
    <xf numFmtId="43" fontId="14" fillId="0" borderId="0" xfId="13" applyFont="1"/>
    <xf numFmtId="165" fontId="14" fillId="0" borderId="0" xfId="13" applyNumberFormat="1" applyFont="1"/>
    <xf numFmtId="0" fontId="13" fillId="0" borderId="0" xfId="17" applyFont="1" applyAlignment="1">
      <alignment horizontal="left" indent="4"/>
    </xf>
    <xf numFmtId="0" fontId="139" fillId="0" borderId="0" xfId="17" applyFont="1" applyAlignment="1">
      <alignment horizontal="left" indent="1"/>
    </xf>
    <xf numFmtId="0" fontId="123" fillId="0" borderId="0" xfId="4" applyFont="1" applyFill="1" applyAlignment="1" applyProtection="1">
      <alignment horizontal="left" indent="4"/>
    </xf>
    <xf numFmtId="0" fontId="17" fillId="0" borderId="0" xfId="17" applyFont="1"/>
    <xf numFmtId="0" fontId="138" fillId="0" borderId="0" xfId="0" applyFont="1"/>
    <xf numFmtId="0" fontId="15" fillId="0" borderId="0" xfId="17" applyFont="1" applyAlignment="1">
      <alignment horizontal="left"/>
    </xf>
    <xf numFmtId="0" fontId="12" fillId="0" borderId="0" xfId="0" applyFont="1" applyAlignment="1">
      <alignment horizontal="left"/>
    </xf>
    <xf numFmtId="0" fontId="31" fillId="0" borderId="0" xfId="20" applyFont="1" applyAlignment="1">
      <alignment horizontal="left" indent="2"/>
    </xf>
    <xf numFmtId="0" fontId="11" fillId="0" borderId="0" xfId="0" applyFont="1" applyAlignment="1">
      <alignment horizontal="left" indent="2"/>
    </xf>
    <xf numFmtId="8" fontId="65" fillId="0" borderId="0" xfId="0" applyNumberFormat="1" applyFont="1"/>
    <xf numFmtId="8" fontId="65" fillId="0" borderId="1" xfId="0" applyNumberFormat="1" applyFont="1" applyBorder="1"/>
    <xf numFmtId="8" fontId="53" fillId="0" borderId="0" xfId="0" applyNumberFormat="1" applyFont="1" applyAlignment="1">
      <alignment horizontal="center"/>
    </xf>
    <xf numFmtId="8" fontId="53" fillId="0" borderId="0" xfId="0" applyNumberFormat="1" applyFont="1" applyAlignment="1">
      <alignment horizontal="center" wrapText="1"/>
    </xf>
    <xf numFmtId="8" fontId="46" fillId="4" borderId="0" xfId="0" applyNumberFormat="1" applyFont="1" applyFill="1"/>
    <xf numFmtId="0" fontId="10" fillId="0" borderId="0" xfId="12" applyFont="1"/>
    <xf numFmtId="0" fontId="10" fillId="0" borderId="0" xfId="0" applyFont="1"/>
    <xf numFmtId="0" fontId="140" fillId="0" borderId="0" xfId="8" applyFont="1"/>
    <xf numFmtId="0" fontId="140" fillId="0" borderId="0" xfId="8" applyFont="1" applyAlignment="1">
      <alignment horizontal="center"/>
    </xf>
    <xf numFmtId="43" fontId="46" fillId="0" borderId="0" xfId="2" applyFont="1"/>
    <xf numFmtId="164" fontId="46" fillId="0" borderId="0" xfId="3" applyNumberFormat="1" applyFont="1" applyFill="1" applyBorder="1" applyProtection="1"/>
    <xf numFmtId="9" fontId="46" fillId="0" borderId="0" xfId="3" applyFont="1" applyFill="1" applyBorder="1" applyProtection="1"/>
    <xf numFmtId="8" fontId="46" fillId="0" borderId="0" xfId="10" applyNumberFormat="1"/>
    <xf numFmtId="8" fontId="46" fillId="9" borderId="2" xfId="0" applyNumberFormat="1" applyFont="1" applyFill="1" applyBorder="1" applyProtection="1">
      <protection locked="0"/>
    </xf>
    <xf numFmtId="8" fontId="46" fillId="9" borderId="1" xfId="0" applyNumberFormat="1" applyFont="1" applyFill="1" applyBorder="1" applyProtection="1">
      <protection locked="0"/>
    </xf>
    <xf numFmtId="8" fontId="46" fillId="9" borderId="3" xfId="0" applyNumberFormat="1" applyFont="1" applyFill="1" applyBorder="1" applyProtection="1">
      <protection locked="0"/>
    </xf>
    <xf numFmtId="2" fontId="46" fillId="0" borderId="0" xfId="10" applyNumberFormat="1"/>
    <xf numFmtId="0" fontId="10" fillId="0" borderId="0" xfId="13" applyNumberFormat="1" applyFont="1" applyFill="1"/>
    <xf numFmtId="0" fontId="47" fillId="0" borderId="0" xfId="10" applyFont="1"/>
    <xf numFmtId="49" fontId="20" fillId="0" borderId="0" xfId="14" applyNumberFormat="1" applyFont="1"/>
    <xf numFmtId="0" fontId="9" fillId="0" borderId="0" xfId="14" applyFont="1"/>
    <xf numFmtId="0" fontId="9" fillId="0" borderId="0" xfId="10" applyFont="1"/>
    <xf numFmtId="0" fontId="9" fillId="0" borderId="0" xfId="12" applyFont="1"/>
    <xf numFmtId="0" fontId="8" fillId="0" borderId="0" xfId="14" applyFont="1"/>
    <xf numFmtId="49" fontId="8" fillId="0" borderId="0" xfId="14" applyNumberFormat="1" applyFont="1" applyAlignment="1">
      <alignment horizontal="right"/>
    </xf>
    <xf numFmtId="0" fontId="8" fillId="0" borderId="0" xfId="14" applyFont="1" applyAlignment="1">
      <alignment horizontal="right"/>
    </xf>
    <xf numFmtId="0" fontId="7" fillId="0" borderId="0" xfId="10" applyFont="1"/>
    <xf numFmtId="0" fontId="6" fillId="0" borderId="0" xfId="17" applyFont="1"/>
    <xf numFmtId="0" fontId="81" fillId="0" borderId="0" xfId="10" applyFont="1"/>
    <xf numFmtId="0" fontId="143" fillId="0" borderId="0" xfId="17" applyFont="1"/>
    <xf numFmtId="0" fontId="133" fillId="0" borderId="0" xfId="17" applyFont="1"/>
    <xf numFmtId="0" fontId="144" fillId="0" borderId="0" xfId="17" applyFont="1"/>
    <xf numFmtId="0" fontId="145" fillId="0" borderId="0" xfId="0" applyFont="1"/>
    <xf numFmtId="0" fontId="133" fillId="0" borderId="0" xfId="10" applyFont="1"/>
    <xf numFmtId="0" fontId="133" fillId="0" borderId="0" xfId="17" applyFont="1" applyAlignment="1">
      <alignment horizontal="left"/>
    </xf>
    <xf numFmtId="0" fontId="52" fillId="0" borderId="0" xfId="10" applyFont="1"/>
    <xf numFmtId="0" fontId="146" fillId="0" borderId="0" xfId="17" applyFont="1"/>
    <xf numFmtId="0" fontId="67" fillId="0" borderId="0" xfId="17" applyFont="1"/>
    <xf numFmtId="0" fontId="145" fillId="0" borderId="0" xfId="17" applyFont="1"/>
    <xf numFmtId="0" fontId="145" fillId="0" borderId="0" xfId="10" applyFont="1"/>
    <xf numFmtId="0" fontId="147" fillId="0" borderId="0" xfId="17" applyFont="1"/>
    <xf numFmtId="0" fontId="148" fillId="0" borderId="0" xfId="17" applyFont="1"/>
    <xf numFmtId="0" fontId="145" fillId="0" borderId="0" xfId="17" applyFont="1" applyAlignment="1">
      <alignment horizontal="left"/>
    </xf>
    <xf numFmtId="0" fontId="81" fillId="0" borderId="0" xfId="17" applyFont="1"/>
    <xf numFmtId="0" fontId="149" fillId="0" borderId="0" xfId="17" applyFont="1"/>
    <xf numFmtId="0" fontId="133" fillId="0" borderId="0" xfId="17" applyFont="1" applyAlignment="1">
      <alignment vertical="center"/>
    </xf>
    <xf numFmtId="0" fontId="133" fillId="0" borderId="0" xfId="17" applyFont="1" applyAlignment="1">
      <alignment horizontal="left" vertical="center"/>
    </xf>
    <xf numFmtId="0" fontId="133" fillId="0" borderId="0" xfId="20" applyFont="1"/>
    <xf numFmtId="0" fontId="145" fillId="0" borderId="0" xfId="20" applyFont="1"/>
    <xf numFmtId="0" fontId="133" fillId="0" borderId="0" xfId="17" quotePrefix="1" applyFont="1"/>
    <xf numFmtId="0" fontId="52" fillId="0" borderId="0" xfId="12" applyFont="1"/>
    <xf numFmtId="0" fontId="52" fillId="0" borderId="0" xfId="0" applyFont="1" applyAlignment="1">
      <alignment wrapText="1"/>
    </xf>
    <xf numFmtId="0" fontId="146" fillId="0" borderId="0" xfId="0" applyFont="1"/>
    <xf numFmtId="0" fontId="52" fillId="0" borderId="0" xfId="22" applyFont="1"/>
    <xf numFmtId="0" fontId="141" fillId="0" borderId="0" xfId="0" applyFont="1"/>
    <xf numFmtId="0" fontId="151" fillId="0" borderId="0" xfId="0" applyFont="1"/>
    <xf numFmtId="0" fontId="141" fillId="0" borderId="0" xfId="12" applyFont="1"/>
    <xf numFmtId="0" fontId="60" fillId="0" borderId="0" xfId="12" applyFont="1"/>
    <xf numFmtId="0" fontId="141" fillId="0" borderId="0" xfId="0" applyFont="1" applyAlignment="1">
      <alignment wrapText="1"/>
    </xf>
    <xf numFmtId="0" fontId="151" fillId="0" borderId="0" xfId="0" applyFont="1" applyAlignment="1">
      <alignment wrapText="1"/>
    </xf>
    <xf numFmtId="0" fontId="60" fillId="0" borderId="0" xfId="0" applyFont="1"/>
    <xf numFmtId="0" fontId="142" fillId="0" borderId="0" xfId="0" applyFont="1"/>
    <xf numFmtId="0" fontId="152" fillId="0" borderId="0" xfId="0" applyFont="1"/>
    <xf numFmtId="0" fontId="141" fillId="0" borderId="0" xfId="22" applyFont="1"/>
    <xf numFmtId="0" fontId="60" fillId="0" borderId="0" xfId="22" applyFont="1"/>
    <xf numFmtId="0" fontId="5" fillId="0" borderId="0" xfId="10" applyFont="1"/>
    <xf numFmtId="0" fontId="5" fillId="0" borderId="0" xfId="14" applyFont="1"/>
    <xf numFmtId="0" fontId="4" fillId="9" borderId="1" xfId="0" applyFont="1" applyFill="1" applyBorder="1" applyProtection="1">
      <protection locked="0"/>
    </xf>
    <xf numFmtId="2" fontId="4" fillId="9" borderId="1" xfId="0" applyNumberFormat="1" applyFont="1" applyFill="1" applyBorder="1" applyProtection="1">
      <protection locked="0"/>
    </xf>
    <xf numFmtId="8" fontId="47" fillId="0" borderId="0" xfId="0" applyNumberFormat="1" applyFont="1" applyAlignment="1">
      <alignment horizontal="center" wrapText="1"/>
    </xf>
    <xf numFmtId="0" fontId="141" fillId="10" borderId="0" xfId="0" applyFont="1" applyFill="1"/>
    <xf numFmtId="8" fontId="46" fillId="0" borderId="0" xfId="0" applyNumberFormat="1" applyFont="1" applyAlignment="1">
      <alignment horizontal="left"/>
    </xf>
    <xf numFmtId="8" fontId="46" fillId="0" borderId="0" xfId="0" applyNumberFormat="1" applyFont="1" applyAlignment="1">
      <alignment horizontal="left" indent="2"/>
    </xf>
    <xf numFmtId="49" fontId="3" fillId="0" borderId="0" xfId="14" applyNumberFormat="1" applyFont="1" applyAlignment="1">
      <alignment horizontal="right"/>
    </xf>
    <xf numFmtId="0" fontId="2" fillId="0" borderId="0" xfId="10" applyFont="1"/>
    <xf numFmtId="0" fontId="2" fillId="0" borderId="0" xfId="0" applyFont="1"/>
    <xf numFmtId="0" fontId="2" fillId="0" borderId="0" xfId="0" applyFont="1" applyAlignment="1">
      <alignment horizontal="center"/>
    </xf>
    <xf numFmtId="0" fontId="69" fillId="0" borderId="4" xfId="17" applyFont="1" applyBorder="1" applyAlignment="1">
      <alignment horizontal="center"/>
    </xf>
    <xf numFmtId="0" fontId="59" fillId="0" borderId="5" xfId="17" applyFont="1" applyBorder="1"/>
    <xf numFmtId="0" fontId="69" fillId="0" borderId="5" xfId="17" applyFont="1" applyBorder="1"/>
    <xf numFmtId="0" fontId="59" fillId="0" borderId="6" xfId="17" applyFont="1" applyBorder="1"/>
    <xf numFmtId="0" fontId="59" fillId="0" borderId="20" xfId="17" applyFont="1" applyBorder="1"/>
    <xf numFmtId="0" fontId="59" fillId="0" borderId="21" xfId="17" applyFont="1" applyBorder="1"/>
    <xf numFmtId="0" fontId="59" fillId="0" borderId="32" xfId="17" applyFont="1" applyBorder="1"/>
    <xf numFmtId="0" fontId="59" fillId="0" borderId="30" xfId="17" applyFont="1" applyBorder="1"/>
    <xf numFmtId="0" fontId="59" fillId="0" borderId="29" xfId="17" applyFont="1" applyBorder="1"/>
    <xf numFmtId="0" fontId="59" fillId="0" borderId="28" xfId="17" applyFont="1" applyBorder="1"/>
    <xf numFmtId="0" fontId="94" fillId="0" borderId="0" xfId="17" applyFont="1"/>
    <xf numFmtId="0" fontId="42" fillId="0" borderId="0" xfId="17" applyFont="1" applyAlignment="1">
      <alignment horizontal="left" indent="8"/>
    </xf>
    <xf numFmtId="0" fontId="93" fillId="0" borderId="0" xfId="17" applyFont="1"/>
    <xf numFmtId="0" fontId="92" fillId="0" borderId="0" xfId="17" applyFont="1"/>
    <xf numFmtId="0" fontId="59" fillId="0" borderId="12" xfId="17" applyFont="1" applyBorder="1"/>
    <xf numFmtId="0" fontId="59" fillId="0" borderId="13" xfId="17" applyFont="1" applyBorder="1"/>
    <xf numFmtId="0" fontId="59" fillId="0" borderId="13" xfId="17" applyFont="1" applyBorder="1" applyAlignment="1">
      <alignment horizontal="center"/>
    </xf>
    <xf numFmtId="0" fontId="59" fillId="0" borderId="14" xfId="17" applyFont="1" applyBorder="1"/>
    <xf numFmtId="0" fontId="59" fillId="0" borderId="15" xfId="17" applyFont="1" applyBorder="1"/>
    <xf numFmtId="0" fontId="59" fillId="0" borderId="16" xfId="17" applyFont="1" applyBorder="1"/>
    <xf numFmtId="0" fontId="59" fillId="0" borderId="17" xfId="17" applyFont="1" applyBorder="1"/>
    <xf numFmtId="0" fontId="59" fillId="0" borderId="18" xfId="17" applyFont="1" applyBorder="1"/>
    <xf numFmtId="0" fontId="59" fillId="0" borderId="18" xfId="17" applyFont="1" applyBorder="1" applyAlignment="1">
      <alignment horizontal="left"/>
    </xf>
    <xf numFmtId="0" fontId="59" fillId="0" borderId="19" xfId="17" applyFont="1" applyBorder="1"/>
    <xf numFmtId="0" fontId="16" fillId="0" borderId="0" xfId="17" applyFont="1" applyAlignment="1">
      <alignment horizontal="left" indent="4"/>
    </xf>
    <xf numFmtId="0" fontId="69" fillId="0" borderId="13" xfId="17" applyFont="1" applyBorder="1"/>
    <xf numFmtId="0" fontId="91" fillId="0" borderId="15" xfId="17" applyFont="1" applyBorder="1"/>
    <xf numFmtId="0" fontId="91" fillId="0" borderId="0" xfId="17" applyFont="1"/>
    <xf numFmtId="0" fontId="71" fillId="0" borderId="15" xfId="17" applyFont="1" applyBorder="1" applyAlignment="1">
      <alignment wrapText="1"/>
    </xf>
    <xf numFmtId="0" fontId="71" fillId="0" borderId="0" xfId="17" applyFont="1" applyAlignment="1">
      <alignment wrapText="1"/>
    </xf>
    <xf numFmtId="0" fontId="66" fillId="0" borderId="16" xfId="17" applyFont="1" applyBorder="1"/>
    <xf numFmtId="0" fontId="110" fillId="0" borderId="0" xfId="17" applyFont="1"/>
    <xf numFmtId="0" fontId="109" fillId="0" borderId="0" xfId="17" applyFont="1"/>
    <xf numFmtId="0" fontId="48" fillId="0" borderId="0" xfId="17" applyFont="1" applyAlignment="1">
      <alignment horizontal="left" indent="4"/>
    </xf>
    <xf numFmtId="0" fontId="52" fillId="0" borderId="0" xfId="17" applyFont="1" applyAlignment="1">
      <alignment horizontal="left" indent="6"/>
    </xf>
    <xf numFmtId="0" fontId="46" fillId="0" borderId="0" xfId="17" applyFont="1" applyAlignment="1">
      <alignment horizontal="left" indent="6"/>
    </xf>
    <xf numFmtId="0" fontId="46" fillId="0" borderId="0" xfId="17" applyFont="1" applyAlignment="1">
      <alignment horizontal="left" indent="8"/>
    </xf>
    <xf numFmtId="0" fontId="46" fillId="0" borderId="0" xfId="17" applyFont="1" applyAlignment="1">
      <alignment horizontal="left" indent="4"/>
    </xf>
    <xf numFmtId="0" fontId="74" fillId="0" borderId="19" xfId="17" applyFont="1" applyBorder="1"/>
    <xf numFmtId="0" fontId="79" fillId="0" borderId="0" xfId="17" applyFont="1" applyAlignment="1">
      <alignment horizontal="left" indent="4"/>
    </xf>
    <xf numFmtId="0" fontId="114" fillId="0" borderId="0" xfId="17" applyFont="1"/>
    <xf numFmtId="0" fontId="124" fillId="0" borderId="0" xfId="17" applyFont="1"/>
    <xf numFmtId="0" fontId="123" fillId="0" borderId="0" xfId="4" applyFont="1" applyFill="1" applyProtection="1"/>
    <xf numFmtId="0" fontId="131" fillId="0" borderId="0" xfId="17" applyFont="1"/>
    <xf numFmtId="0" fontId="64" fillId="0" borderId="0" xfId="17" applyFont="1"/>
    <xf numFmtId="0" fontId="123" fillId="0" borderId="0" xfId="19" applyFont="1" applyFill="1" applyProtection="1"/>
    <xf numFmtId="0" fontId="122" fillId="0" borderId="0" xfId="17" applyFont="1"/>
    <xf numFmtId="0" fontId="121" fillId="0" borderId="0" xfId="19" applyFont="1" applyFill="1" applyProtection="1"/>
    <xf numFmtId="0" fontId="120" fillId="0" borderId="0" xfId="17" applyFont="1"/>
    <xf numFmtId="0" fontId="116" fillId="0" borderId="0" xfId="17" applyFont="1"/>
    <xf numFmtId="0" fontId="117" fillId="0" borderId="0" xfId="17" applyFont="1"/>
    <xf numFmtId="0" fontId="119" fillId="0" borderId="0" xfId="17" applyFont="1"/>
    <xf numFmtId="0" fontId="115" fillId="0" borderId="0" xfId="17" applyFont="1"/>
    <xf numFmtId="0" fontId="75" fillId="0" borderId="0" xfId="17" applyFont="1" applyAlignment="1">
      <alignment horizontal="left"/>
    </xf>
    <xf numFmtId="0" fontId="75" fillId="0" borderId="0" xfId="17" applyFont="1" applyAlignment="1">
      <alignment horizontal="left" indent="2"/>
    </xf>
    <xf numFmtId="0" fontId="91" fillId="0" borderId="12" xfId="17" applyFont="1" applyBorder="1"/>
    <xf numFmtId="0" fontId="91" fillId="0" borderId="13" xfId="17" applyFont="1" applyBorder="1"/>
    <xf numFmtId="0" fontId="59" fillId="0" borderId="15" xfId="17" applyFont="1" applyBorder="1" applyAlignment="1">
      <alignment horizontal="left"/>
    </xf>
    <xf numFmtId="0" fontId="60" fillId="0" borderId="0" xfId="0" applyFont="1" applyAlignment="1">
      <alignment horizontal="left"/>
    </xf>
    <xf numFmtId="0" fontId="46" fillId="8" borderId="1" xfId="3" applyNumberFormat="1" applyFont="1" applyFill="1" applyBorder="1" applyProtection="1">
      <protection locked="0"/>
    </xf>
    <xf numFmtId="0" fontId="2" fillId="10" borderId="0" xfId="10" applyFont="1" applyFill="1"/>
    <xf numFmtId="0" fontId="2" fillId="0" borderId="0" xfId="14" applyFont="1"/>
    <xf numFmtId="0" fontId="2" fillId="0" borderId="0" xfId="12" applyFont="1" applyAlignment="1">
      <alignment horizontal="left" indent="2"/>
    </xf>
    <xf numFmtId="0" fontId="2" fillId="0" borderId="4" xfId="0" applyFont="1" applyBorder="1"/>
    <xf numFmtId="0" fontId="2" fillId="0" borderId="5" xfId="0" applyFont="1" applyBorder="1"/>
    <xf numFmtId="0" fontId="2" fillId="0" borderId="5" xfId="0" applyFont="1" applyBorder="1" applyAlignment="1">
      <alignment horizontal="center" wrapText="1"/>
    </xf>
    <xf numFmtId="0" fontId="2" fillId="0" borderId="6" xfId="0" applyFont="1" applyBorder="1" applyAlignment="1">
      <alignment horizontal="center" wrapText="1"/>
    </xf>
    <xf numFmtId="0" fontId="2" fillId="0" borderId="7" xfId="0" applyFont="1" applyBorder="1"/>
    <xf numFmtId="0" fontId="2" fillId="0" borderId="12" xfId="0" applyFont="1" applyBorder="1"/>
    <xf numFmtId="0" fontId="2" fillId="0" borderId="13" xfId="0" applyFont="1" applyBorder="1"/>
    <xf numFmtId="6" fontId="2" fillId="0" borderId="36" xfId="0" applyNumberFormat="1" applyFont="1" applyBorder="1"/>
    <xf numFmtId="0" fontId="2" fillId="0" borderId="15" xfId="0" applyFont="1" applyBorder="1"/>
    <xf numFmtId="6" fontId="2" fillId="0" borderId="8" xfId="0" applyNumberFormat="1" applyFont="1" applyBorder="1"/>
    <xf numFmtId="0" fontId="2" fillId="0" borderId="9" xfId="0" applyFont="1" applyBorder="1"/>
    <xf numFmtId="0" fontId="2" fillId="0" borderId="10" xfId="0" applyFont="1" applyBorder="1"/>
    <xf numFmtId="0" fontId="2" fillId="0" borderId="37" xfId="0" applyFont="1" applyBorder="1"/>
    <xf numFmtId="6" fontId="2" fillId="0" borderId="11" xfId="0" applyNumberFormat="1" applyFont="1" applyBorder="1"/>
    <xf numFmtId="0" fontId="1" fillId="0" borderId="0" xfId="0" applyFont="1"/>
    <xf numFmtId="0" fontId="156" fillId="0" borderId="0" xfId="0" applyFont="1"/>
    <xf numFmtId="0" fontId="1" fillId="0" borderId="0" xfId="12" applyFont="1" applyAlignment="1">
      <alignment horizontal="left"/>
    </xf>
    <xf numFmtId="0" fontId="2" fillId="0" borderId="0" xfId="12" applyFont="1" applyAlignment="1">
      <alignment horizontal="left"/>
    </xf>
    <xf numFmtId="0" fontId="83" fillId="0" borderId="0" xfId="0" applyFont="1"/>
    <xf numFmtId="0" fontId="36" fillId="0" borderId="0" xfId="0" applyFont="1" applyAlignment="1">
      <alignment horizontal="left"/>
    </xf>
    <xf numFmtId="0" fontId="52" fillId="0" borderId="0" xfId="0" applyFont="1" applyAlignment="1">
      <alignment horizontal="left"/>
    </xf>
    <xf numFmtId="0" fontId="2" fillId="0" borderId="0" xfId="0" applyFont="1" applyAlignment="1">
      <alignment horizontal="left" indent="2"/>
    </xf>
    <xf numFmtId="0" fontId="66" fillId="0" borderId="0" xfId="0" applyFont="1" applyProtection="1">
      <protection hidden="1"/>
    </xf>
    <xf numFmtId="0" fontId="133" fillId="0" borderId="0" xfId="0" applyFont="1" applyProtection="1">
      <protection hidden="1"/>
    </xf>
    <xf numFmtId="0" fontId="154" fillId="0" borderId="0" xfId="0" applyFont="1"/>
    <xf numFmtId="0" fontId="154" fillId="0" borderId="0" xfId="0" applyFont="1" applyProtection="1">
      <protection hidden="1"/>
    </xf>
    <xf numFmtId="0" fontId="155" fillId="0" borderId="0" xfId="0" applyFont="1" applyProtection="1">
      <protection hidden="1"/>
    </xf>
    <xf numFmtId="0" fontId="1" fillId="15" borderId="0" xfId="0" applyFont="1" applyFill="1" applyAlignment="1">
      <alignment horizontal="left" indent="2"/>
    </xf>
    <xf numFmtId="0" fontId="1" fillId="15" borderId="0" xfId="0" applyFont="1" applyFill="1"/>
    <xf numFmtId="0" fontId="1" fillId="15" borderId="15" xfId="0" applyFont="1" applyFill="1" applyBorder="1"/>
    <xf numFmtId="0" fontId="60" fillId="15" borderId="0" xfId="0" applyFont="1" applyFill="1"/>
    <xf numFmtId="0" fontId="1" fillId="0" borderId="0" xfId="0" applyFont="1" applyAlignment="1">
      <alignment horizontal="left" indent="2"/>
    </xf>
    <xf numFmtId="0" fontId="1" fillId="0" borderId="0" xfId="12" applyFont="1" applyAlignment="1">
      <alignment horizontal="left" indent="2"/>
    </xf>
    <xf numFmtId="0" fontId="1" fillId="0" borderId="0" xfId="0" applyFont="1" applyAlignment="1">
      <alignment horizontal="left"/>
    </xf>
    <xf numFmtId="0" fontId="2" fillId="0" borderId="0" xfId="0" quotePrefix="1" applyFont="1" applyAlignment="1">
      <alignment horizontal="left" indent="2"/>
    </xf>
    <xf numFmtId="0" fontId="59" fillId="0" borderId="0" xfId="0" applyFont="1" applyAlignment="1">
      <alignment horizontal="left"/>
    </xf>
    <xf numFmtId="0" fontId="2" fillId="0" borderId="0" xfId="0" applyFont="1" applyAlignment="1">
      <alignment horizontal="left" indent="4"/>
    </xf>
    <xf numFmtId="0" fontId="1" fillId="0" borderId="0" xfId="0" applyFont="1" applyAlignment="1">
      <alignment horizontal="left" indent="4"/>
    </xf>
    <xf numFmtId="0" fontId="2" fillId="0" borderId="0" xfId="0" applyFont="1" applyAlignment="1">
      <alignment horizontal="left"/>
    </xf>
    <xf numFmtId="0" fontId="29" fillId="0" borderId="0" xfId="0" applyFont="1" applyAlignment="1">
      <alignment horizontal="left" indent="2"/>
    </xf>
    <xf numFmtId="0" fontId="1" fillId="0" borderId="0" xfId="12" applyFont="1" applyAlignment="1">
      <alignment horizontal="left" indent="1"/>
    </xf>
    <xf numFmtId="0" fontId="35" fillId="0" borderId="0" xfId="12" applyFont="1" applyAlignment="1">
      <alignment horizontal="left"/>
    </xf>
    <xf numFmtId="0" fontId="33" fillId="0" borderId="0" xfId="0" applyFont="1"/>
    <xf numFmtId="0" fontId="35" fillId="0" borderId="0" xfId="0" applyFont="1"/>
    <xf numFmtId="0" fontId="32" fillId="0" borderId="0" xfId="0" applyFont="1" applyAlignment="1">
      <alignment horizontal="left" indent="2"/>
    </xf>
    <xf numFmtId="0" fontId="157" fillId="0" borderId="0" xfId="0" applyFont="1" applyAlignment="1">
      <alignment horizontal="left" indent="2"/>
    </xf>
    <xf numFmtId="0" fontId="46" fillId="0" borderId="0" xfId="0" applyFont="1" applyAlignment="1">
      <alignment horizontal="left" indent="6"/>
    </xf>
    <xf numFmtId="0" fontId="84" fillId="0" borderId="0" xfId="0" applyFont="1"/>
    <xf numFmtId="0" fontId="1" fillId="0" borderId="0" xfId="10" applyFont="1"/>
    <xf numFmtId="0" fontId="1" fillId="10" borderId="0" xfId="10" applyFont="1" applyFill="1"/>
    <xf numFmtId="0" fontId="1" fillId="0" borderId="0" xfId="17" applyFont="1"/>
    <xf numFmtId="43" fontId="43" fillId="0" borderId="0" xfId="2" applyFont="1"/>
    <xf numFmtId="44" fontId="47" fillId="0" borderId="0" xfId="7" applyFont="1" applyFill="1"/>
    <xf numFmtId="0" fontId="2" fillId="8" borderId="1" xfId="0" applyFont="1" applyFill="1" applyBorder="1" applyAlignment="1" applyProtection="1">
      <alignment horizontal="center"/>
      <protection locked="0"/>
    </xf>
    <xf numFmtId="0" fontId="46" fillId="3" borderId="0" xfId="0" applyFont="1" applyFill="1"/>
    <xf numFmtId="0" fontId="159" fillId="0" borderId="0" xfId="0" applyFont="1"/>
    <xf numFmtId="0" fontId="95" fillId="0" borderId="0" xfId="0" applyFont="1"/>
    <xf numFmtId="0" fontId="160" fillId="0" borderId="38" xfId="0" applyFont="1" applyBorder="1" applyAlignment="1">
      <alignment wrapText="1"/>
    </xf>
    <xf numFmtId="0" fontId="160" fillId="0" borderId="39" xfId="0" applyFont="1" applyBorder="1" applyAlignment="1">
      <alignment wrapText="1"/>
    </xf>
    <xf numFmtId="0" fontId="1" fillId="3" borderId="2" xfId="17" applyFont="1" applyFill="1" applyBorder="1" applyAlignment="1" applyProtection="1">
      <alignment horizontal="center"/>
      <protection locked="0"/>
    </xf>
    <xf numFmtId="0" fontId="6" fillId="3" borderId="3" xfId="17" applyFont="1" applyFill="1" applyBorder="1" applyAlignment="1" applyProtection="1">
      <alignment horizontal="center"/>
      <protection locked="0"/>
    </xf>
    <xf numFmtId="0" fontId="59" fillId="0" borderId="33" xfId="17" applyFont="1" applyBorder="1" applyAlignment="1">
      <alignment horizontal="center" vertical="center"/>
    </xf>
    <xf numFmtId="0" fontId="59" fillId="0" borderId="34" xfId="17" applyFont="1" applyBorder="1" applyAlignment="1">
      <alignment horizontal="center" vertical="center"/>
    </xf>
    <xf numFmtId="0" fontId="59" fillId="0" borderId="20" xfId="17" applyFont="1" applyBorder="1" applyAlignment="1">
      <alignment horizontal="center" vertical="center"/>
    </xf>
    <xf numFmtId="0" fontId="59" fillId="0" borderId="22" xfId="17" applyFont="1" applyBorder="1" applyAlignment="1">
      <alignment horizontal="center" vertical="center"/>
    </xf>
    <xf numFmtId="0" fontId="69" fillId="0" borderId="35" xfId="17" applyFont="1" applyBorder="1" applyAlignment="1">
      <alignment horizontal="center"/>
    </xf>
    <xf numFmtId="0" fontId="59" fillId="0" borderId="7" xfId="17" applyFont="1" applyBorder="1" applyAlignment="1">
      <alignment horizontal="center" vertical="center"/>
    </xf>
    <xf numFmtId="0" fontId="59" fillId="0" borderId="9" xfId="17" applyFont="1" applyBorder="1" applyAlignment="1">
      <alignment horizontal="center" vertical="center"/>
    </xf>
    <xf numFmtId="0" fontId="59" fillId="0" borderId="30" xfId="17" applyFont="1" applyBorder="1" applyAlignment="1">
      <alignment horizontal="center" vertical="center"/>
    </xf>
    <xf numFmtId="0" fontId="59" fillId="0" borderId="31" xfId="17" applyFont="1" applyBorder="1" applyAlignment="1">
      <alignment horizontal="center" vertical="center"/>
    </xf>
    <xf numFmtId="0" fontId="42" fillId="15" borderId="12" xfId="17" applyFont="1" applyFill="1" applyBorder="1" applyAlignment="1">
      <alignment horizontal="center" vertical="center"/>
    </xf>
    <xf numFmtId="0" fontId="42" fillId="15" borderId="13" xfId="17" applyFont="1" applyFill="1" applyBorder="1" applyAlignment="1">
      <alignment horizontal="center" vertical="center"/>
    </xf>
    <xf numFmtId="0" fontId="42" fillId="15" borderId="14" xfId="17" applyFont="1" applyFill="1" applyBorder="1" applyAlignment="1">
      <alignment horizontal="center" vertical="center"/>
    </xf>
    <xf numFmtId="0" fontId="42" fillId="15" borderId="15" xfId="17" applyFont="1" applyFill="1" applyBorder="1" applyAlignment="1">
      <alignment horizontal="center" vertical="center"/>
    </xf>
    <xf numFmtId="0" fontId="42" fillId="15" borderId="0" xfId="17" applyFont="1" applyFill="1" applyAlignment="1">
      <alignment horizontal="center" vertical="center"/>
    </xf>
    <xf numFmtId="0" fontId="42" fillId="15" borderId="16" xfId="17" applyFont="1" applyFill="1" applyBorder="1" applyAlignment="1">
      <alignment horizontal="center" vertical="center"/>
    </xf>
    <xf numFmtId="0" fontId="42" fillId="15" borderId="17" xfId="17" applyFont="1" applyFill="1" applyBorder="1" applyAlignment="1">
      <alignment horizontal="center" vertical="center"/>
    </xf>
    <xf numFmtId="0" fontId="42" fillId="15" borderId="18" xfId="17" applyFont="1" applyFill="1" applyBorder="1" applyAlignment="1">
      <alignment horizontal="center" vertical="center"/>
    </xf>
    <xf numFmtId="0" fontId="42" fillId="15" borderId="19" xfId="17" applyFont="1" applyFill="1" applyBorder="1" applyAlignment="1">
      <alignment horizontal="center" vertical="center"/>
    </xf>
    <xf numFmtId="0" fontId="46" fillId="15" borderId="12" xfId="17" applyFont="1" applyFill="1" applyBorder="1" applyAlignment="1">
      <alignment horizontal="left" vertical="center" wrapText="1"/>
    </xf>
    <xf numFmtId="0" fontId="46" fillId="15" borderId="13" xfId="17" applyFont="1" applyFill="1" applyBorder="1" applyAlignment="1">
      <alignment horizontal="left" vertical="center" wrapText="1"/>
    </xf>
    <xf numFmtId="0" fontId="46" fillId="15" borderId="14" xfId="17" applyFont="1" applyFill="1" applyBorder="1" applyAlignment="1">
      <alignment horizontal="left" vertical="center" wrapText="1"/>
    </xf>
    <xf numFmtId="0" fontId="46" fillId="15" borderId="15" xfId="17" applyFont="1" applyFill="1" applyBorder="1" applyAlignment="1">
      <alignment horizontal="left" vertical="center" wrapText="1"/>
    </xf>
    <xf numFmtId="0" fontId="46" fillId="15" borderId="0" xfId="17" applyFont="1" applyFill="1" applyAlignment="1">
      <alignment horizontal="left" vertical="center" wrapText="1"/>
    </xf>
    <xf numFmtId="0" fontId="46" fillId="15" borderId="16" xfId="17" applyFont="1" applyFill="1" applyBorder="1" applyAlignment="1">
      <alignment horizontal="left" vertical="center" wrapText="1"/>
    </xf>
    <xf numFmtId="0" fontId="46" fillId="15" borderId="17" xfId="17" applyFont="1" applyFill="1" applyBorder="1" applyAlignment="1">
      <alignment horizontal="left" vertical="center" wrapText="1"/>
    </xf>
    <xf numFmtId="0" fontId="46" fillId="15" borderId="18" xfId="17" applyFont="1" applyFill="1" applyBorder="1" applyAlignment="1">
      <alignment horizontal="left" vertical="center" wrapText="1"/>
    </xf>
    <xf numFmtId="0" fontId="46" fillId="15" borderId="19" xfId="17" applyFont="1" applyFill="1" applyBorder="1" applyAlignment="1">
      <alignment horizontal="left" vertical="center" wrapText="1"/>
    </xf>
    <xf numFmtId="0" fontId="82" fillId="15" borderId="18" xfId="17" applyFont="1" applyFill="1" applyBorder="1" applyAlignment="1">
      <alignment horizontal="left" vertical="center"/>
    </xf>
    <xf numFmtId="0" fontId="47" fillId="15" borderId="0" xfId="17" applyFont="1" applyFill="1" applyAlignment="1">
      <alignment horizontal="left" vertical="center"/>
    </xf>
    <xf numFmtId="0" fontId="42" fillId="15" borderId="20" xfId="17" applyFont="1" applyFill="1" applyBorder="1" applyAlignment="1">
      <alignment horizontal="center" vertical="center"/>
    </xf>
    <xf numFmtId="0" fontId="42" fillId="15" borderId="21" xfId="17" applyFont="1" applyFill="1" applyBorder="1" applyAlignment="1">
      <alignment horizontal="center" vertical="center"/>
    </xf>
    <xf numFmtId="0" fontId="42" fillId="15" borderId="22" xfId="17" applyFont="1" applyFill="1" applyBorder="1" applyAlignment="1">
      <alignment horizontal="center" vertical="center"/>
    </xf>
    <xf numFmtId="0" fontId="46" fillId="15" borderId="20" xfId="17" applyFont="1" applyFill="1" applyBorder="1" applyAlignment="1">
      <alignment horizontal="left" vertical="center"/>
    </xf>
    <xf numFmtId="0" fontId="46" fillId="15" borderId="21" xfId="17" applyFont="1" applyFill="1" applyBorder="1" applyAlignment="1">
      <alignment horizontal="left" vertical="center"/>
    </xf>
    <xf numFmtId="0" fontId="46" fillId="15" borderId="22" xfId="17" applyFont="1" applyFill="1" applyBorder="1" applyAlignment="1">
      <alignment horizontal="left" vertical="center"/>
    </xf>
    <xf numFmtId="0" fontId="46" fillId="15" borderId="20" xfId="17" applyFont="1" applyFill="1" applyBorder="1" applyAlignment="1">
      <alignment horizontal="left" vertical="center" wrapText="1"/>
    </xf>
    <xf numFmtId="0" fontId="46" fillId="15" borderId="21" xfId="17" applyFont="1" applyFill="1" applyBorder="1" applyAlignment="1">
      <alignment horizontal="left" vertical="center" wrapText="1"/>
    </xf>
    <xf numFmtId="0" fontId="46" fillId="15" borderId="22" xfId="17" applyFont="1" applyFill="1" applyBorder="1" applyAlignment="1">
      <alignment horizontal="left" vertical="center" wrapText="1"/>
    </xf>
    <xf numFmtId="0" fontId="46" fillId="15" borderId="12" xfId="17" applyFont="1" applyFill="1" applyBorder="1" applyAlignment="1">
      <alignment horizontal="center" vertical="center"/>
    </xf>
    <xf numFmtId="0" fontId="46" fillId="15" borderId="13" xfId="17" applyFont="1" applyFill="1" applyBorder="1" applyAlignment="1">
      <alignment horizontal="center" vertical="center"/>
    </xf>
    <xf numFmtId="0" fontId="46" fillId="15" borderId="14" xfId="17" applyFont="1" applyFill="1" applyBorder="1" applyAlignment="1">
      <alignment horizontal="center" vertical="center"/>
    </xf>
    <xf numFmtId="0" fontId="46" fillId="15" borderId="15" xfId="17" applyFont="1" applyFill="1" applyBorder="1" applyAlignment="1">
      <alignment horizontal="center" vertical="center"/>
    </xf>
    <xf numFmtId="0" fontId="46" fillId="15" borderId="0" xfId="17" applyFont="1" applyFill="1" applyAlignment="1">
      <alignment horizontal="center" vertical="center"/>
    </xf>
    <xf numFmtId="0" fontId="46" fillId="15" borderId="16" xfId="17" applyFont="1" applyFill="1" applyBorder="1" applyAlignment="1">
      <alignment horizontal="center" vertical="center"/>
    </xf>
    <xf numFmtId="0" fontId="46" fillId="15" borderId="17" xfId="17" applyFont="1" applyFill="1" applyBorder="1" applyAlignment="1">
      <alignment horizontal="center" vertical="center"/>
    </xf>
    <xf numFmtId="0" fontId="46" fillId="15" borderId="18" xfId="17" applyFont="1" applyFill="1" applyBorder="1" applyAlignment="1">
      <alignment horizontal="center" vertical="center"/>
    </xf>
    <xf numFmtId="0" fontId="46" fillId="15" borderId="19" xfId="17" applyFont="1" applyFill="1" applyBorder="1" applyAlignment="1">
      <alignment horizontal="center" vertical="center"/>
    </xf>
    <xf numFmtId="0" fontId="46" fillId="15" borderId="12" xfId="17" applyFont="1" applyFill="1" applyBorder="1" applyAlignment="1">
      <alignment horizontal="center" vertical="center" wrapText="1"/>
    </xf>
    <xf numFmtId="0" fontId="46" fillId="15" borderId="13" xfId="17" applyFont="1" applyFill="1" applyBorder="1" applyAlignment="1">
      <alignment horizontal="center" vertical="center" wrapText="1"/>
    </xf>
    <xf numFmtId="0" fontId="46" fillId="15" borderId="14" xfId="17" applyFont="1" applyFill="1" applyBorder="1" applyAlignment="1">
      <alignment horizontal="center" vertical="center" wrapText="1"/>
    </xf>
    <xf numFmtId="0" fontId="46" fillId="15" borderId="15" xfId="17" applyFont="1" applyFill="1" applyBorder="1" applyAlignment="1">
      <alignment horizontal="center" vertical="center" wrapText="1"/>
    </xf>
    <xf numFmtId="0" fontId="46" fillId="15" borderId="0" xfId="17" applyFont="1" applyFill="1" applyAlignment="1">
      <alignment horizontal="center" vertical="center" wrapText="1"/>
    </xf>
    <xf numFmtId="0" fontId="46" fillId="15" borderId="16" xfId="17" applyFont="1" applyFill="1" applyBorder="1" applyAlignment="1">
      <alignment horizontal="center" vertical="center" wrapText="1"/>
    </xf>
    <xf numFmtId="0" fontId="46" fillId="15" borderId="17" xfId="17" applyFont="1" applyFill="1" applyBorder="1" applyAlignment="1">
      <alignment horizontal="center" vertical="center" wrapText="1"/>
    </xf>
    <xf numFmtId="0" fontId="46" fillId="15" borderId="18" xfId="17" applyFont="1" applyFill="1" applyBorder="1" applyAlignment="1">
      <alignment horizontal="center" vertical="center" wrapText="1"/>
    </xf>
    <xf numFmtId="0" fontId="46" fillId="15" borderId="19" xfId="17" applyFont="1" applyFill="1" applyBorder="1" applyAlignment="1">
      <alignment horizontal="center" vertical="center" wrapText="1"/>
    </xf>
    <xf numFmtId="0" fontId="59" fillId="0" borderId="12" xfId="17" applyFont="1" applyBorder="1" applyAlignment="1">
      <alignment horizontal="left" vertical="center"/>
    </xf>
    <xf numFmtId="0" fontId="59" fillId="0" borderId="13" xfId="17" applyFont="1" applyBorder="1" applyAlignment="1">
      <alignment horizontal="left" vertical="center"/>
    </xf>
    <xf numFmtId="0" fontId="59" fillId="0" borderId="15" xfId="17" applyFont="1" applyBorder="1" applyAlignment="1">
      <alignment horizontal="left" vertical="center"/>
    </xf>
    <xf numFmtId="0" fontId="59" fillId="0" borderId="0" xfId="17" applyFont="1" applyAlignment="1">
      <alignment horizontal="left" vertical="center"/>
    </xf>
    <xf numFmtId="0" fontId="59" fillId="0" borderId="17" xfId="17" applyFont="1" applyBorder="1" applyAlignment="1">
      <alignment horizontal="left" vertical="center"/>
    </xf>
    <xf numFmtId="0" fontId="59" fillId="0" borderId="18" xfId="17" applyFont="1" applyBorder="1" applyAlignment="1">
      <alignment horizontal="left" vertical="center"/>
    </xf>
    <xf numFmtId="0" fontId="69" fillId="0" borderId="20" xfId="17" applyFont="1" applyBorder="1" applyAlignment="1">
      <alignment horizontal="center"/>
    </xf>
    <xf numFmtId="0" fontId="69" fillId="0" borderId="21" xfId="17" applyFont="1" applyBorder="1" applyAlignment="1">
      <alignment horizontal="center"/>
    </xf>
    <xf numFmtId="0" fontId="42" fillId="0" borderId="4" xfId="20" applyBorder="1" applyAlignment="1">
      <alignment horizontal="center"/>
    </xf>
    <xf numFmtId="0" fontId="42" fillId="0" borderId="5" xfId="20" applyBorder="1" applyAlignment="1">
      <alignment horizontal="center"/>
    </xf>
    <xf numFmtId="0" fontId="42" fillId="0" borderId="6" xfId="20" applyBorder="1" applyAlignment="1">
      <alignment horizontal="center"/>
    </xf>
    <xf numFmtId="0" fontId="42" fillId="0" borderId="9" xfId="20" applyBorder="1" applyAlignment="1">
      <alignment horizontal="center"/>
    </xf>
    <xf numFmtId="0" fontId="42" fillId="0" borderId="10" xfId="20" applyBorder="1" applyAlignment="1">
      <alignment horizontal="center"/>
    </xf>
    <xf numFmtId="0" fontId="42" fillId="0" borderId="11" xfId="20" applyBorder="1" applyAlignment="1">
      <alignment horizontal="center"/>
    </xf>
    <xf numFmtId="0" fontId="42" fillId="3" borderId="2" xfId="20" applyFill="1" applyBorder="1" applyAlignment="1" applyProtection="1">
      <alignment horizontal="center"/>
      <protection locked="0"/>
    </xf>
    <xf numFmtId="0" fontId="42" fillId="3" borderId="23" xfId="20" applyFill="1" applyBorder="1" applyAlignment="1" applyProtection="1">
      <alignment horizontal="center"/>
      <protection locked="0"/>
    </xf>
    <xf numFmtId="0" fontId="42" fillId="3" borderId="3" xfId="20" applyFill="1" applyBorder="1" applyAlignment="1" applyProtection="1">
      <alignment horizontal="center"/>
      <protection locked="0"/>
    </xf>
    <xf numFmtId="0" fontId="2" fillId="8" borderId="2" xfId="0" applyFont="1" applyFill="1" applyBorder="1" applyAlignment="1" applyProtection="1">
      <alignment horizontal="center"/>
      <protection locked="0"/>
    </xf>
    <xf numFmtId="0" fontId="2" fillId="8" borderId="3" xfId="0" applyFont="1" applyFill="1" applyBorder="1" applyAlignment="1" applyProtection="1">
      <alignment horizontal="center"/>
      <protection locked="0"/>
    </xf>
    <xf numFmtId="0" fontId="52" fillId="15" borderId="20" xfId="0" applyFont="1" applyFill="1" applyBorder="1" applyAlignment="1">
      <alignment horizontal="center"/>
    </xf>
    <xf numFmtId="0" fontId="52" fillId="15" borderId="21" xfId="0" applyFont="1" applyFill="1" applyBorder="1" applyAlignment="1">
      <alignment horizontal="center"/>
    </xf>
    <xf numFmtId="0" fontId="55" fillId="0" borderId="0" xfId="4" applyFill="1" applyAlignment="1" applyProtection="1">
      <alignment horizontal="center"/>
    </xf>
    <xf numFmtId="0" fontId="46" fillId="0" borderId="2" xfId="0" applyFont="1" applyBorder="1" applyAlignment="1">
      <alignment horizontal="center"/>
    </xf>
    <xf numFmtId="0" fontId="46" fillId="0" borderId="23" xfId="0" applyFont="1" applyBorder="1" applyAlignment="1">
      <alignment horizontal="center"/>
    </xf>
    <xf numFmtId="0" fontId="46" fillId="0" borderId="3" xfId="0" applyFont="1" applyBorder="1" applyAlignment="1">
      <alignment horizontal="center"/>
    </xf>
    <xf numFmtId="0" fontId="46" fillId="9" borderId="2" xfId="0" applyFont="1" applyFill="1" applyBorder="1" applyAlignment="1" applyProtection="1">
      <alignment horizontal="center"/>
      <protection locked="0"/>
    </xf>
    <xf numFmtId="0" fontId="46" fillId="9" borderId="23" xfId="0" applyFont="1" applyFill="1" applyBorder="1" applyAlignment="1" applyProtection="1">
      <alignment horizontal="center"/>
      <protection locked="0"/>
    </xf>
    <xf numFmtId="0" fontId="46" fillId="9" borderId="3" xfId="0" applyFont="1" applyFill="1" applyBorder="1" applyAlignment="1" applyProtection="1">
      <alignment horizontal="center"/>
      <protection locked="0"/>
    </xf>
    <xf numFmtId="0" fontId="135" fillId="0" borderId="0" xfId="4" applyFont="1" applyAlignment="1" applyProtection="1">
      <alignment horizontal="center"/>
    </xf>
    <xf numFmtId="9" fontId="46" fillId="9" borderId="1" xfId="3" applyFont="1" applyFill="1" applyBorder="1" applyProtection="1">
      <protection locked="0"/>
    </xf>
    <xf numFmtId="164" fontId="46" fillId="9" borderId="1" xfId="3" applyNumberFormat="1" applyFont="1" applyFill="1" applyBorder="1" applyProtection="1">
      <protection locked="0"/>
    </xf>
    <xf numFmtId="165" fontId="46" fillId="9" borderId="1" xfId="2" applyNumberFormat="1" applyFont="1" applyFill="1" applyBorder="1" applyProtection="1">
      <protection locked="0"/>
    </xf>
    <xf numFmtId="0" fontId="0" fillId="0" borderId="0" xfId="0" pivotButton="1"/>
    <xf numFmtId="0" fontId="0" fillId="0" borderId="0" xfId="0" applyAlignment="1">
      <alignment horizontal="left"/>
    </xf>
    <xf numFmtId="0" fontId="0" fillId="0" borderId="0" xfId="0" applyNumberFormat="1"/>
  </cellXfs>
  <cellStyles count="24">
    <cellStyle name="Comma" xfId="2" builtinId="3"/>
    <cellStyle name="Comma 2" xfId="11" xr:uid="{FD791432-DB31-2744-829B-3A2281BFAB09}"/>
    <cellStyle name="Comma 3" xfId="13" xr:uid="{992B348D-32F7-084E-AD3C-6690AF73E528}"/>
    <cellStyle name="Currency" xfId="7" builtinId="4"/>
    <cellStyle name="Hyperlink" xfId="4" builtinId="8"/>
    <cellStyle name="Hyperlink 2" xfId="6" xr:uid="{F8914A8A-1FA2-A544-AFE5-4DCDAC306BEC}"/>
    <cellStyle name="Hyperlink 2 2" xfId="19" xr:uid="{1BC926E6-A79F-E543-A535-89A7EFEDCF27}"/>
    <cellStyle name="Normal" xfId="0" builtinId="0"/>
    <cellStyle name="Normal 2" xfId="1" xr:uid="{00000000-0005-0000-0000-000003000000}"/>
    <cellStyle name="Normal 2 2" xfId="8" xr:uid="{502ED804-1BC4-7645-8FCA-0C3CEE2A1F2E}"/>
    <cellStyle name="Normal 2 3" xfId="18" xr:uid="{936879E2-7A65-DF4D-B83F-E562BFCBFCF1}"/>
    <cellStyle name="Normal 3" xfId="5" xr:uid="{AA0F86A3-3CAC-3C49-A1E8-A7A660CDE746}"/>
    <cellStyle name="Normal 3 2" xfId="9" xr:uid="{233672B3-DECB-D643-9DE8-C2E85D41D375}"/>
    <cellStyle name="Normal 3 3" xfId="15" xr:uid="{EFF8CC15-B500-4FB4-A3DC-47848277E3CC}"/>
    <cellStyle name="Normal 4" xfId="10" xr:uid="{15956D78-77A0-574B-AA2D-62E686ABC0C8}"/>
    <cellStyle name="Normal 5" xfId="12" xr:uid="{BAB93D5C-6EF3-E14D-B873-31985A0D7132}"/>
    <cellStyle name="Normal 5 2" xfId="17" xr:uid="{31FDFF2C-0C10-C944-A955-D3E5D30449AC}"/>
    <cellStyle name="Normal 5 3" xfId="22" xr:uid="{8FB02BFF-6357-FB46-8859-4AD7A6B818AD}"/>
    <cellStyle name="Normal 6" xfId="20" xr:uid="{03CA8B80-130C-B844-B51F-2AAD9F1AAC0D}"/>
    <cellStyle name="Normal 6 2" xfId="23" xr:uid="{2F98C9B3-B825-4379-9FEC-56B75B2855D9}"/>
    <cellStyle name="Normal 7" xfId="14" xr:uid="{BA89AD31-CBC9-D84A-9A07-1C0DB052E6C8}"/>
    <cellStyle name="Normal 8" xfId="21" xr:uid="{80E835E8-4671-9B46-A07B-F4584C1074C3}"/>
    <cellStyle name="Percent" xfId="3" builtinId="5"/>
    <cellStyle name="Percent 3" xfId="16" xr:uid="{4F1B38BF-FFA7-4DCD-95DD-6EBC52D962F2}"/>
  </cellStyles>
  <dxfs count="6">
    <dxf>
      <font>
        <color theme="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1"/>
        </patternFill>
      </fill>
    </dxf>
    <dxf>
      <font>
        <color rgb="FF9C0006"/>
      </font>
      <fill>
        <patternFill>
          <bgColor rgb="FFFFC7CE"/>
        </patternFill>
      </fill>
    </dxf>
  </dxfs>
  <tableStyles count="0" defaultTableStyle="TableStyleMedium2" defaultPivotStyle="PivotStyleLight16"/>
  <colors>
    <mruColors>
      <color rgb="FFFFFD78"/>
      <color rgb="FFFFFDA9"/>
      <color rgb="FFFFD8FF"/>
      <color rgb="FFFFAFFF"/>
      <color rgb="FFFF52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1A9168-35D4-A141-9B9E-203E1B3B818D}" type="doc">
      <dgm:prSet loTypeId="urn:microsoft.com/office/officeart/2005/8/layout/pyramid1" loCatId="" qsTypeId="urn:microsoft.com/office/officeart/2005/8/quickstyle/simple1" qsCatId="simple" csTypeId="urn:microsoft.com/office/officeart/2005/8/colors/accent1_2" csCatId="accent1" phldr="1"/>
      <dgm:spPr/>
      <dgm:t>
        <a:bodyPr/>
        <a:lstStyle/>
        <a:p>
          <a:endParaRPr lang="en-US"/>
        </a:p>
      </dgm:t>
    </dgm:pt>
    <dgm:pt modelId="{80903677-4F65-AC43-B04B-302A922D81D1}">
      <dgm:prSet phldrT="[Text]"/>
      <dgm:spPr>
        <a:solidFill>
          <a:schemeClr val="accent1">
            <a:hueOff val="0"/>
            <a:satOff val="0"/>
            <a:lumOff val="0"/>
            <a:alpha val="20000"/>
          </a:schemeClr>
        </a:solidFill>
      </dgm:spPr>
      <dgm:t>
        <a:bodyPr/>
        <a:lstStyle/>
        <a:p>
          <a:r>
            <a:rPr lang="en-US"/>
            <a:t>Valuation</a:t>
          </a:r>
        </a:p>
      </dgm:t>
    </dgm:pt>
    <dgm:pt modelId="{D7CDD9D8-51DE-AF43-A21E-458BD02A5F1D}" type="parTrans" cxnId="{DAA59F80-DFE9-DB4B-90E9-0434255D64AD}">
      <dgm:prSet/>
      <dgm:spPr/>
      <dgm:t>
        <a:bodyPr/>
        <a:lstStyle/>
        <a:p>
          <a:endParaRPr lang="en-US"/>
        </a:p>
      </dgm:t>
    </dgm:pt>
    <dgm:pt modelId="{90F4C51D-E7E3-E24C-9A05-F8609B8BA2FB}" type="sibTrans" cxnId="{DAA59F80-DFE9-DB4B-90E9-0434255D64AD}">
      <dgm:prSet/>
      <dgm:spPr/>
      <dgm:t>
        <a:bodyPr/>
        <a:lstStyle/>
        <a:p>
          <a:endParaRPr lang="en-US"/>
        </a:p>
      </dgm:t>
    </dgm:pt>
    <dgm:pt modelId="{F7E89061-F7E7-0D47-8D76-DB301AFAA556}">
      <dgm:prSet phldrT="[Text]"/>
      <dgm:spPr>
        <a:solidFill>
          <a:schemeClr val="accent1">
            <a:hueOff val="0"/>
            <a:satOff val="0"/>
            <a:lumOff val="0"/>
            <a:alpha val="80000"/>
          </a:schemeClr>
        </a:solidFill>
      </dgm:spPr>
      <dgm:t>
        <a:bodyPr/>
        <a:lstStyle/>
        <a:p>
          <a:r>
            <a:rPr lang="en-US"/>
            <a:t>Data Analysis</a:t>
          </a:r>
        </a:p>
      </dgm:t>
    </dgm:pt>
    <dgm:pt modelId="{93E2E571-931A-6545-AD67-089954B525D2}" type="parTrans" cxnId="{C4DE12B0-CFC6-5C45-8CF8-A6178E2576EB}">
      <dgm:prSet/>
      <dgm:spPr/>
      <dgm:t>
        <a:bodyPr/>
        <a:lstStyle/>
        <a:p>
          <a:endParaRPr lang="en-US"/>
        </a:p>
      </dgm:t>
    </dgm:pt>
    <dgm:pt modelId="{3343EDA9-704A-AF4A-9D64-633D9157D000}" type="sibTrans" cxnId="{C4DE12B0-CFC6-5C45-8CF8-A6178E2576EB}">
      <dgm:prSet/>
      <dgm:spPr/>
      <dgm:t>
        <a:bodyPr/>
        <a:lstStyle/>
        <a:p>
          <a:endParaRPr lang="en-US"/>
        </a:p>
      </dgm:t>
    </dgm:pt>
    <dgm:pt modelId="{5B794D7F-4FC3-0949-A2C5-14A0ADD39D3F}">
      <dgm:prSet phldrT="[Text]"/>
      <dgm:spPr/>
      <dgm:t>
        <a:bodyPr/>
        <a:lstStyle/>
        <a:p>
          <a:r>
            <a:rPr lang="en-US"/>
            <a:t>Data Integrity</a:t>
          </a:r>
        </a:p>
      </dgm:t>
    </dgm:pt>
    <dgm:pt modelId="{536CCAA5-BED3-D843-8264-51C3B204EEE2}" type="parTrans" cxnId="{0DB9EB29-2252-1A45-B6BE-8243D5E09906}">
      <dgm:prSet/>
      <dgm:spPr/>
      <dgm:t>
        <a:bodyPr/>
        <a:lstStyle/>
        <a:p>
          <a:endParaRPr lang="en-US"/>
        </a:p>
      </dgm:t>
    </dgm:pt>
    <dgm:pt modelId="{4F38A9C6-6376-7D4F-9817-0F87E3E5D410}" type="sibTrans" cxnId="{0DB9EB29-2252-1A45-B6BE-8243D5E09906}">
      <dgm:prSet/>
      <dgm:spPr/>
      <dgm:t>
        <a:bodyPr/>
        <a:lstStyle/>
        <a:p>
          <a:endParaRPr lang="en-US"/>
        </a:p>
      </dgm:t>
    </dgm:pt>
    <dgm:pt modelId="{4C1F6BFA-BC7A-5C40-B8FA-7CC60C7BC552}">
      <dgm:prSet/>
      <dgm:spPr>
        <a:solidFill>
          <a:schemeClr val="accent1">
            <a:hueOff val="0"/>
            <a:satOff val="0"/>
            <a:lumOff val="0"/>
            <a:alpha val="50000"/>
          </a:schemeClr>
        </a:solidFill>
      </dgm:spPr>
      <dgm:t>
        <a:bodyPr/>
        <a:lstStyle/>
        <a:p>
          <a:r>
            <a:rPr lang="en-US"/>
            <a:t>Modeling</a:t>
          </a:r>
        </a:p>
      </dgm:t>
    </dgm:pt>
    <dgm:pt modelId="{8144F9A1-C384-704E-93A3-3A7AC3151A44}" type="parTrans" cxnId="{054D6AB4-4BFE-5C4B-AE37-11793FE4DEF3}">
      <dgm:prSet/>
      <dgm:spPr/>
      <dgm:t>
        <a:bodyPr/>
        <a:lstStyle/>
        <a:p>
          <a:endParaRPr lang="en-US"/>
        </a:p>
      </dgm:t>
    </dgm:pt>
    <dgm:pt modelId="{6F6E9A21-B201-1C45-9D92-1FDACF31FBA3}" type="sibTrans" cxnId="{054D6AB4-4BFE-5C4B-AE37-11793FE4DEF3}">
      <dgm:prSet/>
      <dgm:spPr/>
      <dgm:t>
        <a:bodyPr/>
        <a:lstStyle/>
        <a:p>
          <a:endParaRPr lang="en-US"/>
        </a:p>
      </dgm:t>
    </dgm:pt>
    <dgm:pt modelId="{2099800A-6D9F-5E4E-A6F1-5121542D6637}">
      <dgm:prSet/>
      <dgm:spPr>
        <a:solidFill>
          <a:srgbClr val="FF0000"/>
        </a:solidFill>
      </dgm:spPr>
      <dgm:t>
        <a:bodyPr/>
        <a:lstStyle/>
        <a:p>
          <a:r>
            <a:rPr lang="en-US"/>
            <a:t>Financial Statement Analysis</a:t>
          </a:r>
        </a:p>
      </dgm:t>
    </dgm:pt>
    <dgm:pt modelId="{117C41EA-5C9F-E740-BA3F-C8E9A9F55348}" type="parTrans" cxnId="{47929EAC-1730-0E48-895E-5656D5BD04C7}">
      <dgm:prSet/>
      <dgm:spPr/>
      <dgm:t>
        <a:bodyPr/>
        <a:lstStyle/>
        <a:p>
          <a:endParaRPr lang="en-US"/>
        </a:p>
      </dgm:t>
    </dgm:pt>
    <dgm:pt modelId="{7093D110-0792-8441-801F-1C56C91EC9FA}" type="sibTrans" cxnId="{47929EAC-1730-0E48-895E-5656D5BD04C7}">
      <dgm:prSet/>
      <dgm:spPr/>
      <dgm:t>
        <a:bodyPr/>
        <a:lstStyle/>
        <a:p>
          <a:endParaRPr lang="en-US"/>
        </a:p>
      </dgm:t>
    </dgm:pt>
    <dgm:pt modelId="{B1B91F12-B529-B848-AAB2-8CF048F755A8}">
      <dgm:prSet/>
      <dgm:spPr>
        <a:solidFill>
          <a:schemeClr val="accent1">
            <a:hueOff val="0"/>
            <a:satOff val="0"/>
            <a:lumOff val="0"/>
            <a:alpha val="35000"/>
          </a:schemeClr>
        </a:solidFill>
      </dgm:spPr>
      <dgm:t>
        <a:bodyPr/>
        <a:lstStyle/>
        <a:p>
          <a:r>
            <a:rPr lang="en-US"/>
            <a:t>Forecasting</a:t>
          </a:r>
        </a:p>
      </dgm:t>
    </dgm:pt>
    <dgm:pt modelId="{56AE7078-91C4-3344-906B-D7AEC6F7E922}" type="parTrans" cxnId="{A094F99C-4B02-5D40-98F3-EB1E995D66B4}">
      <dgm:prSet/>
      <dgm:spPr/>
      <dgm:t>
        <a:bodyPr/>
        <a:lstStyle/>
        <a:p>
          <a:endParaRPr lang="en-US"/>
        </a:p>
      </dgm:t>
    </dgm:pt>
    <dgm:pt modelId="{02FE1D89-FBD5-6846-94ED-7836F66B3D8B}" type="sibTrans" cxnId="{A094F99C-4B02-5D40-98F3-EB1E995D66B4}">
      <dgm:prSet/>
      <dgm:spPr/>
      <dgm:t>
        <a:bodyPr/>
        <a:lstStyle/>
        <a:p>
          <a:endParaRPr lang="en-US"/>
        </a:p>
      </dgm:t>
    </dgm:pt>
    <dgm:pt modelId="{886E6823-9F49-465D-91FB-676EED3DD5D2}">
      <dgm:prSet phldrT="[Text]"/>
      <dgm:spPr>
        <a:solidFill>
          <a:schemeClr val="accent1">
            <a:hueOff val="0"/>
            <a:satOff val="0"/>
            <a:lumOff val="0"/>
            <a:alpha val="20000"/>
          </a:schemeClr>
        </a:solidFill>
      </dgm:spPr>
      <dgm:t>
        <a:bodyPr/>
        <a:lstStyle/>
        <a:p>
          <a:r>
            <a:rPr lang="en-US"/>
            <a:t>Risk</a:t>
          </a:r>
        </a:p>
      </dgm:t>
    </dgm:pt>
    <dgm:pt modelId="{14E55A6A-C0D1-4DBE-A1B6-989C30D86C8E}" type="parTrans" cxnId="{27083877-D659-4AFE-9B22-5F21D75C7BF8}">
      <dgm:prSet/>
      <dgm:spPr/>
      <dgm:t>
        <a:bodyPr/>
        <a:lstStyle/>
        <a:p>
          <a:endParaRPr lang="en-US"/>
        </a:p>
      </dgm:t>
    </dgm:pt>
    <dgm:pt modelId="{520CAD6F-6FE9-40A0-AEAD-4F10C9F0CBB8}" type="sibTrans" cxnId="{27083877-D659-4AFE-9B22-5F21D75C7BF8}">
      <dgm:prSet/>
      <dgm:spPr/>
      <dgm:t>
        <a:bodyPr/>
        <a:lstStyle/>
        <a:p>
          <a:endParaRPr lang="en-US"/>
        </a:p>
      </dgm:t>
    </dgm:pt>
    <dgm:pt modelId="{0117D844-EE8B-DE43-9190-83204D1079F7}" type="pres">
      <dgm:prSet presAssocID="{0C1A9168-35D4-A141-9B9E-203E1B3B818D}" presName="Name0" presStyleCnt="0">
        <dgm:presLayoutVars>
          <dgm:dir/>
          <dgm:animLvl val="lvl"/>
          <dgm:resizeHandles val="exact"/>
        </dgm:presLayoutVars>
      </dgm:prSet>
      <dgm:spPr/>
    </dgm:pt>
    <dgm:pt modelId="{11BE3D3D-EBAC-4118-8618-85B70D1FAC5B}" type="pres">
      <dgm:prSet presAssocID="{886E6823-9F49-465D-91FB-676EED3DD5D2}" presName="Name8" presStyleCnt="0"/>
      <dgm:spPr/>
    </dgm:pt>
    <dgm:pt modelId="{F103A0A8-7332-4D76-82EB-437A2811E53D}" type="pres">
      <dgm:prSet presAssocID="{886E6823-9F49-465D-91FB-676EED3DD5D2}" presName="level" presStyleLbl="node1" presStyleIdx="0" presStyleCnt="7">
        <dgm:presLayoutVars>
          <dgm:chMax val="1"/>
          <dgm:bulletEnabled val="1"/>
        </dgm:presLayoutVars>
      </dgm:prSet>
      <dgm:spPr/>
    </dgm:pt>
    <dgm:pt modelId="{2D9DE92B-D099-4B7B-93B6-DF6ECBFAD8DB}" type="pres">
      <dgm:prSet presAssocID="{886E6823-9F49-465D-91FB-676EED3DD5D2}" presName="levelTx" presStyleLbl="revTx" presStyleIdx="0" presStyleCnt="0">
        <dgm:presLayoutVars>
          <dgm:chMax val="1"/>
          <dgm:bulletEnabled val="1"/>
        </dgm:presLayoutVars>
      </dgm:prSet>
      <dgm:spPr/>
    </dgm:pt>
    <dgm:pt modelId="{3A17AAEC-92BA-E44E-A5C0-9703C8D45AF9}" type="pres">
      <dgm:prSet presAssocID="{80903677-4F65-AC43-B04B-302A922D81D1}" presName="Name8" presStyleCnt="0"/>
      <dgm:spPr/>
    </dgm:pt>
    <dgm:pt modelId="{1F5C1AED-CC50-FE42-83F0-79BE8A3224AC}" type="pres">
      <dgm:prSet presAssocID="{80903677-4F65-AC43-B04B-302A922D81D1}" presName="level" presStyleLbl="node1" presStyleIdx="1" presStyleCnt="7" custScaleX="92710">
        <dgm:presLayoutVars>
          <dgm:chMax val="1"/>
          <dgm:bulletEnabled val="1"/>
        </dgm:presLayoutVars>
      </dgm:prSet>
      <dgm:spPr/>
    </dgm:pt>
    <dgm:pt modelId="{E2ABE91B-CB94-404C-B34C-41D59EBDAC02}" type="pres">
      <dgm:prSet presAssocID="{80903677-4F65-AC43-B04B-302A922D81D1}" presName="levelTx" presStyleLbl="revTx" presStyleIdx="0" presStyleCnt="0">
        <dgm:presLayoutVars>
          <dgm:chMax val="1"/>
          <dgm:bulletEnabled val="1"/>
        </dgm:presLayoutVars>
      </dgm:prSet>
      <dgm:spPr/>
    </dgm:pt>
    <dgm:pt modelId="{B511E404-3FD6-EE4E-BCEE-299A69DB72AD}" type="pres">
      <dgm:prSet presAssocID="{B1B91F12-B529-B848-AAB2-8CF048F755A8}" presName="Name8" presStyleCnt="0"/>
      <dgm:spPr/>
    </dgm:pt>
    <dgm:pt modelId="{BE0A81C7-B8CE-9547-B2F6-2378E967A931}" type="pres">
      <dgm:prSet presAssocID="{B1B91F12-B529-B848-AAB2-8CF048F755A8}" presName="level" presStyleLbl="node1" presStyleIdx="2" presStyleCnt="7">
        <dgm:presLayoutVars>
          <dgm:chMax val="1"/>
          <dgm:bulletEnabled val="1"/>
        </dgm:presLayoutVars>
      </dgm:prSet>
      <dgm:spPr/>
    </dgm:pt>
    <dgm:pt modelId="{0CF606A3-8E62-7F4A-8559-993011DA2AC7}" type="pres">
      <dgm:prSet presAssocID="{B1B91F12-B529-B848-AAB2-8CF048F755A8}" presName="levelTx" presStyleLbl="revTx" presStyleIdx="0" presStyleCnt="0">
        <dgm:presLayoutVars>
          <dgm:chMax val="1"/>
          <dgm:bulletEnabled val="1"/>
        </dgm:presLayoutVars>
      </dgm:prSet>
      <dgm:spPr/>
    </dgm:pt>
    <dgm:pt modelId="{390B368D-25C9-D544-93EC-0E71E913AEBF}" type="pres">
      <dgm:prSet presAssocID="{4C1F6BFA-BC7A-5C40-B8FA-7CC60C7BC552}" presName="Name8" presStyleCnt="0"/>
      <dgm:spPr/>
    </dgm:pt>
    <dgm:pt modelId="{CE84B292-AF04-E341-854B-FB70DF922EA7}" type="pres">
      <dgm:prSet presAssocID="{4C1F6BFA-BC7A-5C40-B8FA-7CC60C7BC552}" presName="level" presStyleLbl="node1" presStyleIdx="3" presStyleCnt="7">
        <dgm:presLayoutVars>
          <dgm:chMax val="1"/>
          <dgm:bulletEnabled val="1"/>
        </dgm:presLayoutVars>
      </dgm:prSet>
      <dgm:spPr/>
    </dgm:pt>
    <dgm:pt modelId="{09029306-63AA-714E-8560-3D1506DC9917}" type="pres">
      <dgm:prSet presAssocID="{4C1F6BFA-BC7A-5C40-B8FA-7CC60C7BC552}" presName="levelTx" presStyleLbl="revTx" presStyleIdx="0" presStyleCnt="0">
        <dgm:presLayoutVars>
          <dgm:chMax val="1"/>
          <dgm:bulletEnabled val="1"/>
        </dgm:presLayoutVars>
      </dgm:prSet>
      <dgm:spPr/>
    </dgm:pt>
    <dgm:pt modelId="{C51FEC50-5310-9445-9BE5-050AC60BF7DD}" type="pres">
      <dgm:prSet presAssocID="{2099800A-6D9F-5E4E-A6F1-5121542D6637}" presName="Name8" presStyleCnt="0"/>
      <dgm:spPr/>
    </dgm:pt>
    <dgm:pt modelId="{154BECE2-091D-5A4D-B89D-D1DCAFC57B9D}" type="pres">
      <dgm:prSet presAssocID="{2099800A-6D9F-5E4E-A6F1-5121542D6637}" presName="level" presStyleLbl="node1" presStyleIdx="4" presStyleCnt="7">
        <dgm:presLayoutVars>
          <dgm:chMax val="1"/>
          <dgm:bulletEnabled val="1"/>
        </dgm:presLayoutVars>
      </dgm:prSet>
      <dgm:spPr/>
    </dgm:pt>
    <dgm:pt modelId="{7011DE01-3BC0-1E43-AF02-447CE3F90D37}" type="pres">
      <dgm:prSet presAssocID="{2099800A-6D9F-5E4E-A6F1-5121542D6637}" presName="levelTx" presStyleLbl="revTx" presStyleIdx="0" presStyleCnt="0">
        <dgm:presLayoutVars>
          <dgm:chMax val="1"/>
          <dgm:bulletEnabled val="1"/>
        </dgm:presLayoutVars>
      </dgm:prSet>
      <dgm:spPr/>
    </dgm:pt>
    <dgm:pt modelId="{3C0AC700-152C-9E4D-AEF7-D1473835B22F}" type="pres">
      <dgm:prSet presAssocID="{F7E89061-F7E7-0D47-8D76-DB301AFAA556}" presName="Name8" presStyleCnt="0"/>
      <dgm:spPr/>
    </dgm:pt>
    <dgm:pt modelId="{7BCEBDE1-3130-5747-BF14-B8C37C2BC613}" type="pres">
      <dgm:prSet presAssocID="{F7E89061-F7E7-0D47-8D76-DB301AFAA556}" presName="level" presStyleLbl="node1" presStyleIdx="5" presStyleCnt="7">
        <dgm:presLayoutVars>
          <dgm:chMax val="1"/>
          <dgm:bulletEnabled val="1"/>
        </dgm:presLayoutVars>
      </dgm:prSet>
      <dgm:spPr/>
    </dgm:pt>
    <dgm:pt modelId="{58B271A1-C15B-2648-B172-D486D913E9BC}" type="pres">
      <dgm:prSet presAssocID="{F7E89061-F7E7-0D47-8D76-DB301AFAA556}" presName="levelTx" presStyleLbl="revTx" presStyleIdx="0" presStyleCnt="0">
        <dgm:presLayoutVars>
          <dgm:chMax val="1"/>
          <dgm:bulletEnabled val="1"/>
        </dgm:presLayoutVars>
      </dgm:prSet>
      <dgm:spPr/>
    </dgm:pt>
    <dgm:pt modelId="{8DF5546C-139B-4448-B1A8-CB509F9C14D5}" type="pres">
      <dgm:prSet presAssocID="{5B794D7F-4FC3-0949-A2C5-14A0ADD39D3F}" presName="Name8" presStyleCnt="0"/>
      <dgm:spPr/>
    </dgm:pt>
    <dgm:pt modelId="{F72DE65E-5BE6-814C-ADD8-6B1CEE956A0C}" type="pres">
      <dgm:prSet presAssocID="{5B794D7F-4FC3-0949-A2C5-14A0ADD39D3F}" presName="level" presStyleLbl="node1" presStyleIdx="6" presStyleCnt="7">
        <dgm:presLayoutVars>
          <dgm:chMax val="1"/>
          <dgm:bulletEnabled val="1"/>
        </dgm:presLayoutVars>
      </dgm:prSet>
      <dgm:spPr/>
    </dgm:pt>
    <dgm:pt modelId="{FFA76BB2-7F40-D646-B2DB-00918190E133}" type="pres">
      <dgm:prSet presAssocID="{5B794D7F-4FC3-0949-A2C5-14A0ADD39D3F}" presName="levelTx" presStyleLbl="revTx" presStyleIdx="0" presStyleCnt="0">
        <dgm:presLayoutVars>
          <dgm:chMax val="1"/>
          <dgm:bulletEnabled val="1"/>
        </dgm:presLayoutVars>
      </dgm:prSet>
      <dgm:spPr/>
    </dgm:pt>
  </dgm:ptLst>
  <dgm:cxnLst>
    <dgm:cxn modelId="{AB319908-2D3F-4F88-88CC-729B536A21F9}" type="presOf" srcId="{886E6823-9F49-465D-91FB-676EED3DD5D2}" destId="{F103A0A8-7332-4D76-82EB-437A2811E53D}" srcOrd="0" destOrd="0" presId="urn:microsoft.com/office/officeart/2005/8/layout/pyramid1"/>
    <dgm:cxn modelId="{6D3F460C-55A5-1E44-B7EA-6921E898267F}" type="presOf" srcId="{F7E89061-F7E7-0D47-8D76-DB301AFAA556}" destId="{58B271A1-C15B-2648-B172-D486D913E9BC}" srcOrd="1" destOrd="0" presId="urn:microsoft.com/office/officeart/2005/8/layout/pyramid1"/>
    <dgm:cxn modelId="{9B6B2421-C66E-D14F-95CE-690EE28F1454}" type="presOf" srcId="{B1B91F12-B529-B848-AAB2-8CF048F755A8}" destId="{BE0A81C7-B8CE-9547-B2F6-2378E967A931}" srcOrd="0" destOrd="0" presId="urn:microsoft.com/office/officeart/2005/8/layout/pyramid1"/>
    <dgm:cxn modelId="{F268AB22-F513-534C-AACA-6238798342E0}" type="presOf" srcId="{F7E89061-F7E7-0D47-8D76-DB301AFAA556}" destId="{7BCEBDE1-3130-5747-BF14-B8C37C2BC613}" srcOrd="0" destOrd="0" presId="urn:microsoft.com/office/officeart/2005/8/layout/pyramid1"/>
    <dgm:cxn modelId="{58EA1C24-75EE-4644-A2C6-BA76759B1AAA}" type="presOf" srcId="{2099800A-6D9F-5E4E-A6F1-5121542D6637}" destId="{7011DE01-3BC0-1E43-AF02-447CE3F90D37}" srcOrd="1" destOrd="0" presId="urn:microsoft.com/office/officeart/2005/8/layout/pyramid1"/>
    <dgm:cxn modelId="{0DB9EB29-2252-1A45-B6BE-8243D5E09906}" srcId="{0C1A9168-35D4-A141-9B9E-203E1B3B818D}" destId="{5B794D7F-4FC3-0949-A2C5-14A0ADD39D3F}" srcOrd="6" destOrd="0" parTransId="{536CCAA5-BED3-D843-8264-51C3B204EEE2}" sibTransId="{4F38A9C6-6376-7D4F-9817-0F87E3E5D410}"/>
    <dgm:cxn modelId="{FF73552B-4D84-4029-92A9-2ECD45DF59DA}" type="presOf" srcId="{886E6823-9F49-465D-91FB-676EED3DD5D2}" destId="{2D9DE92B-D099-4B7B-93B6-DF6ECBFAD8DB}" srcOrd="1" destOrd="0" presId="urn:microsoft.com/office/officeart/2005/8/layout/pyramid1"/>
    <dgm:cxn modelId="{55F7662D-9481-FD45-9431-FB43D2315DAC}" type="presOf" srcId="{2099800A-6D9F-5E4E-A6F1-5121542D6637}" destId="{154BECE2-091D-5A4D-B89D-D1DCAFC57B9D}" srcOrd="0" destOrd="0" presId="urn:microsoft.com/office/officeart/2005/8/layout/pyramid1"/>
    <dgm:cxn modelId="{0DC47F5D-74B4-0E4D-90AE-F4082561AB02}" type="presOf" srcId="{4C1F6BFA-BC7A-5C40-B8FA-7CC60C7BC552}" destId="{CE84B292-AF04-E341-854B-FB70DF922EA7}" srcOrd="0" destOrd="0" presId="urn:microsoft.com/office/officeart/2005/8/layout/pyramid1"/>
    <dgm:cxn modelId="{B93F8B6C-666D-4141-9C11-4D07B60C0C5F}" type="presOf" srcId="{80903677-4F65-AC43-B04B-302A922D81D1}" destId="{E2ABE91B-CB94-404C-B34C-41D59EBDAC02}" srcOrd="1" destOrd="0" presId="urn:microsoft.com/office/officeart/2005/8/layout/pyramid1"/>
    <dgm:cxn modelId="{34281A73-0AA4-584D-BC44-C231E25B6AB0}" type="presOf" srcId="{80903677-4F65-AC43-B04B-302A922D81D1}" destId="{1F5C1AED-CC50-FE42-83F0-79BE8A3224AC}" srcOrd="0" destOrd="0" presId="urn:microsoft.com/office/officeart/2005/8/layout/pyramid1"/>
    <dgm:cxn modelId="{27083877-D659-4AFE-9B22-5F21D75C7BF8}" srcId="{0C1A9168-35D4-A141-9B9E-203E1B3B818D}" destId="{886E6823-9F49-465D-91FB-676EED3DD5D2}" srcOrd="0" destOrd="0" parTransId="{14E55A6A-C0D1-4DBE-A1B6-989C30D86C8E}" sibTransId="{520CAD6F-6FE9-40A0-AEAD-4F10C9F0CBB8}"/>
    <dgm:cxn modelId="{DAA59F80-DFE9-DB4B-90E9-0434255D64AD}" srcId="{0C1A9168-35D4-A141-9B9E-203E1B3B818D}" destId="{80903677-4F65-AC43-B04B-302A922D81D1}" srcOrd="1" destOrd="0" parTransId="{D7CDD9D8-51DE-AF43-A21E-458BD02A5F1D}" sibTransId="{90F4C51D-E7E3-E24C-9A05-F8609B8BA2FB}"/>
    <dgm:cxn modelId="{47656685-2DDC-AF4B-BC33-8AACE4DA2FB6}" type="presOf" srcId="{5B794D7F-4FC3-0949-A2C5-14A0ADD39D3F}" destId="{F72DE65E-5BE6-814C-ADD8-6B1CEE956A0C}" srcOrd="0" destOrd="0" presId="urn:microsoft.com/office/officeart/2005/8/layout/pyramid1"/>
    <dgm:cxn modelId="{3FBBB388-AACE-4B40-8F12-A36DDCB2942E}" type="presOf" srcId="{5B794D7F-4FC3-0949-A2C5-14A0ADD39D3F}" destId="{FFA76BB2-7F40-D646-B2DB-00918190E133}" srcOrd="1" destOrd="0" presId="urn:microsoft.com/office/officeart/2005/8/layout/pyramid1"/>
    <dgm:cxn modelId="{A094F99C-4B02-5D40-98F3-EB1E995D66B4}" srcId="{0C1A9168-35D4-A141-9B9E-203E1B3B818D}" destId="{B1B91F12-B529-B848-AAB2-8CF048F755A8}" srcOrd="2" destOrd="0" parTransId="{56AE7078-91C4-3344-906B-D7AEC6F7E922}" sibTransId="{02FE1D89-FBD5-6846-94ED-7836F66B3D8B}"/>
    <dgm:cxn modelId="{14F0D9A4-D10C-9043-A659-5DA737975F4E}" type="presOf" srcId="{0C1A9168-35D4-A141-9B9E-203E1B3B818D}" destId="{0117D844-EE8B-DE43-9190-83204D1079F7}" srcOrd="0" destOrd="0" presId="urn:microsoft.com/office/officeart/2005/8/layout/pyramid1"/>
    <dgm:cxn modelId="{47929EAC-1730-0E48-895E-5656D5BD04C7}" srcId="{0C1A9168-35D4-A141-9B9E-203E1B3B818D}" destId="{2099800A-6D9F-5E4E-A6F1-5121542D6637}" srcOrd="4" destOrd="0" parTransId="{117C41EA-5C9F-E740-BA3F-C8E9A9F55348}" sibTransId="{7093D110-0792-8441-801F-1C56C91EC9FA}"/>
    <dgm:cxn modelId="{C4DE12B0-CFC6-5C45-8CF8-A6178E2576EB}" srcId="{0C1A9168-35D4-A141-9B9E-203E1B3B818D}" destId="{F7E89061-F7E7-0D47-8D76-DB301AFAA556}" srcOrd="5" destOrd="0" parTransId="{93E2E571-931A-6545-AD67-089954B525D2}" sibTransId="{3343EDA9-704A-AF4A-9D64-633D9157D000}"/>
    <dgm:cxn modelId="{054D6AB4-4BFE-5C4B-AE37-11793FE4DEF3}" srcId="{0C1A9168-35D4-A141-9B9E-203E1B3B818D}" destId="{4C1F6BFA-BC7A-5C40-B8FA-7CC60C7BC552}" srcOrd="3" destOrd="0" parTransId="{8144F9A1-C384-704E-93A3-3A7AC3151A44}" sibTransId="{6F6E9A21-B201-1C45-9D92-1FDACF31FBA3}"/>
    <dgm:cxn modelId="{80B202BE-C4AD-5745-9FAA-8B42588E440A}" type="presOf" srcId="{4C1F6BFA-BC7A-5C40-B8FA-7CC60C7BC552}" destId="{09029306-63AA-714E-8560-3D1506DC9917}" srcOrd="1" destOrd="0" presId="urn:microsoft.com/office/officeart/2005/8/layout/pyramid1"/>
    <dgm:cxn modelId="{5B5BB2E3-CB0E-0E40-A714-B35D971964D8}" type="presOf" srcId="{B1B91F12-B529-B848-AAB2-8CF048F755A8}" destId="{0CF606A3-8E62-7F4A-8559-993011DA2AC7}" srcOrd="1" destOrd="0" presId="urn:microsoft.com/office/officeart/2005/8/layout/pyramid1"/>
    <dgm:cxn modelId="{700E630E-14CE-4049-913E-7FCAB010DE3C}" type="presParOf" srcId="{0117D844-EE8B-DE43-9190-83204D1079F7}" destId="{11BE3D3D-EBAC-4118-8618-85B70D1FAC5B}" srcOrd="0" destOrd="0" presId="urn:microsoft.com/office/officeart/2005/8/layout/pyramid1"/>
    <dgm:cxn modelId="{A5C8C8E2-0EC2-4B6A-8C4F-925589425D07}" type="presParOf" srcId="{11BE3D3D-EBAC-4118-8618-85B70D1FAC5B}" destId="{F103A0A8-7332-4D76-82EB-437A2811E53D}" srcOrd="0" destOrd="0" presId="urn:microsoft.com/office/officeart/2005/8/layout/pyramid1"/>
    <dgm:cxn modelId="{B7E50986-07F2-44A5-8A4C-6C0AE17E4930}" type="presParOf" srcId="{11BE3D3D-EBAC-4118-8618-85B70D1FAC5B}" destId="{2D9DE92B-D099-4B7B-93B6-DF6ECBFAD8DB}" srcOrd="1" destOrd="0" presId="urn:microsoft.com/office/officeart/2005/8/layout/pyramid1"/>
    <dgm:cxn modelId="{A6E95679-1F63-3F46-8B21-EBA63D222AF0}" type="presParOf" srcId="{0117D844-EE8B-DE43-9190-83204D1079F7}" destId="{3A17AAEC-92BA-E44E-A5C0-9703C8D45AF9}" srcOrd="1" destOrd="0" presId="urn:microsoft.com/office/officeart/2005/8/layout/pyramid1"/>
    <dgm:cxn modelId="{6A903208-E034-A64D-B88F-A36C32B8A169}" type="presParOf" srcId="{3A17AAEC-92BA-E44E-A5C0-9703C8D45AF9}" destId="{1F5C1AED-CC50-FE42-83F0-79BE8A3224AC}" srcOrd="0" destOrd="0" presId="urn:microsoft.com/office/officeart/2005/8/layout/pyramid1"/>
    <dgm:cxn modelId="{E1902F88-D15F-9641-9E8E-985E3B2E362F}" type="presParOf" srcId="{3A17AAEC-92BA-E44E-A5C0-9703C8D45AF9}" destId="{E2ABE91B-CB94-404C-B34C-41D59EBDAC02}" srcOrd="1" destOrd="0" presId="urn:microsoft.com/office/officeart/2005/8/layout/pyramid1"/>
    <dgm:cxn modelId="{99637D40-1B10-8F44-9A30-4A17C925275A}" type="presParOf" srcId="{0117D844-EE8B-DE43-9190-83204D1079F7}" destId="{B511E404-3FD6-EE4E-BCEE-299A69DB72AD}" srcOrd="2" destOrd="0" presId="urn:microsoft.com/office/officeart/2005/8/layout/pyramid1"/>
    <dgm:cxn modelId="{4EAE3F51-181E-1646-824F-B0C1783737F5}" type="presParOf" srcId="{B511E404-3FD6-EE4E-BCEE-299A69DB72AD}" destId="{BE0A81C7-B8CE-9547-B2F6-2378E967A931}" srcOrd="0" destOrd="0" presId="urn:microsoft.com/office/officeart/2005/8/layout/pyramid1"/>
    <dgm:cxn modelId="{8912878D-4220-CC4D-92B4-3772EC4B6F10}" type="presParOf" srcId="{B511E404-3FD6-EE4E-BCEE-299A69DB72AD}" destId="{0CF606A3-8E62-7F4A-8559-993011DA2AC7}" srcOrd="1" destOrd="0" presId="urn:microsoft.com/office/officeart/2005/8/layout/pyramid1"/>
    <dgm:cxn modelId="{563AAF9E-3BA0-D740-AD7C-B76B73F034DF}" type="presParOf" srcId="{0117D844-EE8B-DE43-9190-83204D1079F7}" destId="{390B368D-25C9-D544-93EC-0E71E913AEBF}" srcOrd="3" destOrd="0" presId="urn:microsoft.com/office/officeart/2005/8/layout/pyramid1"/>
    <dgm:cxn modelId="{8E6CF59B-B9E7-A14E-ADDC-A02617AD652E}" type="presParOf" srcId="{390B368D-25C9-D544-93EC-0E71E913AEBF}" destId="{CE84B292-AF04-E341-854B-FB70DF922EA7}" srcOrd="0" destOrd="0" presId="urn:microsoft.com/office/officeart/2005/8/layout/pyramid1"/>
    <dgm:cxn modelId="{33275AAF-5515-3F49-980B-96BB62067E97}" type="presParOf" srcId="{390B368D-25C9-D544-93EC-0E71E913AEBF}" destId="{09029306-63AA-714E-8560-3D1506DC9917}" srcOrd="1" destOrd="0" presId="urn:microsoft.com/office/officeart/2005/8/layout/pyramid1"/>
    <dgm:cxn modelId="{D814CA0D-09AE-CF4E-93F9-AC84398AB452}" type="presParOf" srcId="{0117D844-EE8B-DE43-9190-83204D1079F7}" destId="{C51FEC50-5310-9445-9BE5-050AC60BF7DD}" srcOrd="4" destOrd="0" presId="urn:microsoft.com/office/officeart/2005/8/layout/pyramid1"/>
    <dgm:cxn modelId="{F168FC43-A671-184E-ACF2-FC155C03BB15}" type="presParOf" srcId="{C51FEC50-5310-9445-9BE5-050AC60BF7DD}" destId="{154BECE2-091D-5A4D-B89D-D1DCAFC57B9D}" srcOrd="0" destOrd="0" presId="urn:microsoft.com/office/officeart/2005/8/layout/pyramid1"/>
    <dgm:cxn modelId="{6C3B2055-044D-074E-997D-5C13BC5909A5}" type="presParOf" srcId="{C51FEC50-5310-9445-9BE5-050AC60BF7DD}" destId="{7011DE01-3BC0-1E43-AF02-447CE3F90D37}" srcOrd="1" destOrd="0" presId="urn:microsoft.com/office/officeart/2005/8/layout/pyramid1"/>
    <dgm:cxn modelId="{453936B5-71F7-2F46-8B18-8857F2D9EA7D}" type="presParOf" srcId="{0117D844-EE8B-DE43-9190-83204D1079F7}" destId="{3C0AC700-152C-9E4D-AEF7-D1473835B22F}" srcOrd="5" destOrd="0" presId="urn:microsoft.com/office/officeart/2005/8/layout/pyramid1"/>
    <dgm:cxn modelId="{E65C34AB-589D-C545-8292-22AC85D7DABA}" type="presParOf" srcId="{3C0AC700-152C-9E4D-AEF7-D1473835B22F}" destId="{7BCEBDE1-3130-5747-BF14-B8C37C2BC613}" srcOrd="0" destOrd="0" presId="urn:microsoft.com/office/officeart/2005/8/layout/pyramid1"/>
    <dgm:cxn modelId="{273CD03C-B3BB-FC47-B8B4-B142EAF76F01}" type="presParOf" srcId="{3C0AC700-152C-9E4D-AEF7-D1473835B22F}" destId="{58B271A1-C15B-2648-B172-D486D913E9BC}" srcOrd="1" destOrd="0" presId="urn:microsoft.com/office/officeart/2005/8/layout/pyramid1"/>
    <dgm:cxn modelId="{3664CAA4-E652-3840-B153-27D7824C7F54}" type="presParOf" srcId="{0117D844-EE8B-DE43-9190-83204D1079F7}" destId="{8DF5546C-139B-4448-B1A8-CB509F9C14D5}" srcOrd="6" destOrd="0" presId="urn:microsoft.com/office/officeart/2005/8/layout/pyramid1"/>
    <dgm:cxn modelId="{D7C4DC59-814A-0C42-9E3F-0CE6EBAF8E14}" type="presParOf" srcId="{8DF5546C-139B-4448-B1A8-CB509F9C14D5}" destId="{F72DE65E-5BE6-814C-ADD8-6B1CEE956A0C}" srcOrd="0" destOrd="0" presId="urn:microsoft.com/office/officeart/2005/8/layout/pyramid1"/>
    <dgm:cxn modelId="{2967A3A8-A43F-C346-9380-9390E5C08A80}" type="presParOf" srcId="{8DF5546C-139B-4448-B1A8-CB509F9C14D5}" destId="{FFA76BB2-7F40-D646-B2DB-00918190E133}" srcOrd="1" destOrd="0" presId="urn:microsoft.com/office/officeart/2005/8/layout/pyramid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103A0A8-7332-4D76-82EB-437A2811E53D}">
      <dsp:nvSpPr>
        <dsp:cNvPr id="0" name=""/>
        <dsp:cNvSpPr/>
      </dsp:nvSpPr>
      <dsp:spPr>
        <a:xfrm>
          <a:off x="1708914" y="0"/>
          <a:ext cx="569638" cy="382231"/>
        </a:xfrm>
        <a:prstGeom prst="trapezoid">
          <a:avLst>
            <a:gd name="adj" fmla="val 74515"/>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Risk</a:t>
          </a:r>
        </a:p>
      </dsp:txBody>
      <dsp:txXfrm>
        <a:off x="1708914" y="0"/>
        <a:ext cx="569638" cy="382231"/>
      </dsp:txXfrm>
    </dsp:sp>
    <dsp:sp modelId="{1F5C1AED-CC50-FE42-83F0-79BE8A3224AC}">
      <dsp:nvSpPr>
        <dsp:cNvPr id="0" name=""/>
        <dsp:cNvSpPr/>
      </dsp:nvSpPr>
      <dsp:spPr>
        <a:xfrm>
          <a:off x="1465621" y="382231"/>
          <a:ext cx="1056223" cy="382231"/>
        </a:xfrm>
        <a:prstGeom prst="trapezoid">
          <a:avLst>
            <a:gd name="adj" fmla="val 74515"/>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Valuation</a:t>
          </a:r>
        </a:p>
      </dsp:txBody>
      <dsp:txXfrm>
        <a:off x="1650461" y="382231"/>
        <a:ext cx="686544" cy="382231"/>
      </dsp:txXfrm>
    </dsp:sp>
    <dsp:sp modelId="{BE0A81C7-B8CE-9547-B2F6-2378E967A931}">
      <dsp:nvSpPr>
        <dsp:cNvPr id="0" name=""/>
        <dsp:cNvSpPr/>
      </dsp:nvSpPr>
      <dsp:spPr>
        <a:xfrm>
          <a:off x="1139276" y="764462"/>
          <a:ext cx="1708914" cy="382231"/>
        </a:xfrm>
        <a:prstGeom prst="trapezoid">
          <a:avLst>
            <a:gd name="adj" fmla="val 74515"/>
          </a:avLst>
        </a:prstGeom>
        <a:solidFill>
          <a:schemeClr val="accent1">
            <a:hueOff val="0"/>
            <a:satOff val="0"/>
            <a:lumOff val="0"/>
            <a:alpha val="3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Forecasting</a:t>
          </a:r>
        </a:p>
      </dsp:txBody>
      <dsp:txXfrm>
        <a:off x="1438336" y="764462"/>
        <a:ext cx="1110794" cy="382231"/>
      </dsp:txXfrm>
    </dsp:sp>
    <dsp:sp modelId="{CE84B292-AF04-E341-854B-FB70DF922EA7}">
      <dsp:nvSpPr>
        <dsp:cNvPr id="0" name=""/>
        <dsp:cNvSpPr/>
      </dsp:nvSpPr>
      <dsp:spPr>
        <a:xfrm>
          <a:off x="854457" y="1146694"/>
          <a:ext cx="2278552" cy="382231"/>
        </a:xfrm>
        <a:prstGeom prst="trapezoid">
          <a:avLst>
            <a:gd name="adj" fmla="val 74515"/>
          </a:avLst>
        </a:prstGeom>
        <a:solidFill>
          <a:schemeClr val="accent1">
            <a:hueOff val="0"/>
            <a:satOff val="0"/>
            <a:lumOff val="0"/>
            <a:alpha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Modeling</a:t>
          </a:r>
        </a:p>
      </dsp:txBody>
      <dsp:txXfrm>
        <a:off x="1253203" y="1146694"/>
        <a:ext cx="1481059" cy="382231"/>
      </dsp:txXfrm>
    </dsp:sp>
    <dsp:sp modelId="{154BECE2-091D-5A4D-B89D-D1DCAFC57B9D}">
      <dsp:nvSpPr>
        <dsp:cNvPr id="0" name=""/>
        <dsp:cNvSpPr/>
      </dsp:nvSpPr>
      <dsp:spPr>
        <a:xfrm>
          <a:off x="569638" y="1528925"/>
          <a:ext cx="2848190" cy="382231"/>
        </a:xfrm>
        <a:prstGeom prst="trapezoid">
          <a:avLst>
            <a:gd name="adj" fmla="val 74515"/>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Financial Statement Analysis</a:t>
          </a:r>
        </a:p>
      </dsp:txBody>
      <dsp:txXfrm>
        <a:off x="1068071" y="1528925"/>
        <a:ext cx="1851323" cy="382231"/>
      </dsp:txXfrm>
    </dsp:sp>
    <dsp:sp modelId="{7BCEBDE1-3130-5747-BF14-B8C37C2BC613}">
      <dsp:nvSpPr>
        <dsp:cNvPr id="0" name=""/>
        <dsp:cNvSpPr/>
      </dsp:nvSpPr>
      <dsp:spPr>
        <a:xfrm>
          <a:off x="284819" y="1911157"/>
          <a:ext cx="3417828" cy="382231"/>
        </a:xfrm>
        <a:prstGeom prst="trapezoid">
          <a:avLst>
            <a:gd name="adj" fmla="val 74515"/>
          </a:avLst>
        </a:prstGeom>
        <a:solidFill>
          <a:schemeClr val="accent1">
            <a:hueOff val="0"/>
            <a:satOff val="0"/>
            <a:lumOff val="0"/>
            <a:alpha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Data Analysis</a:t>
          </a:r>
        </a:p>
      </dsp:txBody>
      <dsp:txXfrm>
        <a:off x="882939" y="1911157"/>
        <a:ext cx="2221588" cy="382231"/>
      </dsp:txXfrm>
    </dsp:sp>
    <dsp:sp modelId="{F72DE65E-5BE6-814C-ADD8-6B1CEE956A0C}">
      <dsp:nvSpPr>
        <dsp:cNvPr id="0" name=""/>
        <dsp:cNvSpPr/>
      </dsp:nvSpPr>
      <dsp:spPr>
        <a:xfrm>
          <a:off x="0" y="2293388"/>
          <a:ext cx="3987467" cy="382231"/>
        </a:xfrm>
        <a:prstGeom prst="trapezoid">
          <a:avLst>
            <a:gd name="adj" fmla="val 74515"/>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r>
            <a:rPr lang="en-US" sz="1200" kern="1200"/>
            <a:t>Data Integrity</a:t>
          </a:r>
        </a:p>
      </dsp:txBody>
      <dsp:txXfrm>
        <a:off x="697806" y="2293388"/>
        <a:ext cx="2591853" cy="382231"/>
      </dsp:txXfrm>
    </dsp:sp>
  </dsp:spTree>
</dsp:drawing>
</file>

<file path=xl/diagrams/layout1.xml><?xml version="1.0" encoding="utf-8"?>
<dgm:layoutDef xmlns:dgm="http://schemas.openxmlformats.org/drawingml/2006/diagram" xmlns:a="http://schemas.openxmlformats.org/drawingml/2006/main" uniqueId="urn:microsoft.com/office/officeart/2005/8/layout/pyramid1">
  <dgm:title val=""/>
  <dgm:desc val=""/>
  <dgm:catLst>
    <dgm:cat type="pyramid" pri="1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pyra">
          <dgm:param type="linDir" val="fromB"/>
          <dgm:param type="txDir" val="fromT"/>
          <dgm:param type="pyraAcctPos" val="aft"/>
          <dgm:param type="pyraAcctTxMar" val="step"/>
          <dgm:param type="pyraAcctBkgdNode" val="acctBkgd"/>
          <dgm:param type="pyraAcctTxNode" val="acctTx"/>
          <dgm:param type="pyraLvlNode" val="level"/>
        </dgm:alg>
      </dgm:if>
      <dgm:else name="Name3">
        <dgm:alg type="pyra">
          <dgm:param type="linDir" val="fromB"/>
          <dgm:param type="txDir" val="fromT"/>
          <dgm:param type="pyraAcctPos" val="bef"/>
          <dgm:param type="pyraAcctTxMar" val="step"/>
          <dgm:param type="pyraAcctBkgdNode" val="acctBkgd"/>
          <dgm:param type="pyraAcctTxNode" val="acctTx"/>
          <dgm:param type="pyraLvlNode" val="level"/>
        </dgm:alg>
      </dgm:else>
    </dgm:choose>
    <dgm:shape xmlns:r="http://schemas.openxmlformats.org/officeDocument/2006/relationships" r:blip="">
      <dgm:adjLst/>
    </dgm:shape>
    <dgm:presOf/>
    <dgm:choose name="Name4">
      <dgm:if name="Name5" axis="root des" ptType="all node" func="maxDepth" op="gte" val="2">
        <dgm:constrLst>
          <dgm:constr type="primFontSz" for="des" forName="levelTx" op="equ"/>
          <dgm:constr type="secFontSz" for="des" forName="acctTx" op="equ"/>
          <dgm:constr type="pyraAcctRatio" val="0.32"/>
        </dgm:constrLst>
      </dgm:if>
      <dgm:else name="Name6">
        <dgm:constrLst>
          <dgm:constr type="primFontSz" for="des" forName="levelTx" op="equ"/>
          <dgm:constr type="secFontSz" for="des" forName="acctTx" op="equ"/>
          <dgm:constr type="pyraAcctRatio"/>
        </dgm:constrLst>
      </dgm:else>
    </dgm:choose>
    <dgm:ruleLst/>
    <dgm:forEach name="Name7" axis="ch" ptType="node">
      <dgm:layoutNode name="Name8">
        <dgm:alg type="composite">
          <dgm:param type="horzAlign" val="none"/>
        </dgm:alg>
        <dgm:shape xmlns:r="http://schemas.openxmlformats.org/officeDocument/2006/relationships" r:blip="">
          <dgm:adjLst/>
        </dgm:shape>
        <dgm:presOf/>
        <dgm:choose name="Name9">
          <dgm:if name="Name10" axis="self" ptType="node" func="pos" op="equ" val="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dgm:constr type="h" for="ch" forName="levelTx" refType="h" refFor="ch" refForName="level"/>
            </dgm:constrLst>
          </dgm:if>
          <dgm:else name="Name1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fact="0.65"/>
              <dgm:constr type="h" for="ch" forName="levelTx" refType="h" refFor="ch" refForName="level"/>
            </dgm:constrLst>
          </dgm:else>
        </dgm:choose>
        <dgm:ruleLst/>
        <dgm:choose name="Name12">
          <dgm:if name="Name13" axis="ch" ptType="node" func="cnt" op="gte" val="1">
            <dgm:layoutNode name="acctBkgd" styleLbl="alignAcc1">
              <dgm:alg type="sp"/>
              <dgm:shape xmlns:r="http://schemas.openxmlformats.org/officeDocument/2006/relationships" type="nonIsoscelesTrapezoid" r:blip="">
                <dgm:adjLst/>
              </dgm:shape>
              <dgm:presOf axis="des" ptType="node"/>
              <dgm:constrLst/>
              <dgm:ruleLst/>
            </dgm:layoutNode>
            <dgm:layoutNode name="acctTx" styleLbl="alignAcc1">
              <dgm:varLst>
                <dgm:bulletEnabled val="1"/>
              </dgm:varLst>
              <dgm:alg type="tx">
                <dgm:param type="stBulletLvl" val="1"/>
                <dgm:param type="txAnchorVertCh" val="mid"/>
              </dgm:alg>
              <dgm:shape xmlns:r="http://schemas.openxmlformats.org/officeDocument/2006/relationships" type="nonIsoscelesTrapezoid" r:blip="" hideGeom="1">
                <dgm:adjLst/>
              </dgm:shape>
              <dgm:presOf axis="des" ptType="node"/>
              <dgm:constrLst>
                <dgm:constr type="secFontSz" val="65"/>
                <dgm:constr type="primFontSz" refType="secFontSz"/>
                <dgm:constr type="tMarg" refType="secFontSz" fact="0.3"/>
                <dgm:constr type="bMarg" refType="secFontSz" fact="0.3"/>
                <dgm:constr type="lMarg" refType="secFontSz" fact="0.3"/>
                <dgm:constr type="rMarg" refType="secFontSz" fact="0.3"/>
              </dgm:constrLst>
              <dgm:ruleLst>
                <dgm:rule type="secFontSz" val="5" fact="NaN" max="NaN"/>
              </dgm:ruleLst>
            </dgm:layoutNode>
          </dgm:if>
          <dgm:else name="Name14"/>
        </dgm:choose>
        <dgm:layoutNode name="level">
          <dgm:varLst>
            <dgm:chMax val="1"/>
            <dgm:bulletEnabled val="1"/>
          </dgm:varLst>
          <dgm:alg type="sp"/>
          <dgm:shape xmlns:r="http://schemas.openxmlformats.org/officeDocument/2006/relationships" type="trapezoid" r:blip="">
            <dgm:adjLst/>
          </dgm:shape>
          <dgm:presOf axis="self"/>
          <dgm:constrLst>
            <dgm:constr type="h" val="500"/>
            <dgm:constr type="w" val="1"/>
          </dgm:constrLst>
          <dgm:ruleLst/>
        </dgm:layoutNode>
        <dgm:layoutNode name="levelTx" styleLbl="revTx">
          <dgm:varLst>
            <dgm:chMax val="1"/>
            <dgm:bulletEnabled val="1"/>
          </dgm:varLst>
          <dgm:alg type="tx"/>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 type="primFontSz" val="65"/>
          </dgm:constrLst>
          <dgm:ruleLst>
            <dgm:rule type="primFontSz" val="5" fact="NaN" max="NaN"/>
          </dgm:ruleLst>
        </dgm:layoutNode>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diagramLayout" Target="../diagrams/layout1.xml"/><Relationship Id="rId2" Type="http://schemas.openxmlformats.org/officeDocument/2006/relationships/diagramData" Target="../diagrams/data1.xml"/><Relationship Id="rId1" Type="http://schemas.openxmlformats.org/officeDocument/2006/relationships/image" Target="../media/image6.png"/><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xdr:col>
      <xdr:colOff>76201</xdr:colOff>
      <xdr:row>238</xdr:row>
      <xdr:rowOff>12700</xdr:rowOff>
    </xdr:from>
    <xdr:ext cx="5473700" cy="5461000"/>
    <xdr:pic>
      <xdr:nvPicPr>
        <xdr:cNvPr id="2" name="Picture 1">
          <a:extLst>
            <a:ext uri="{FF2B5EF4-FFF2-40B4-BE49-F238E27FC236}">
              <a16:creationId xmlns:a16="http://schemas.microsoft.com/office/drawing/2014/main" id="{3C528284-B685-0445-9692-A807EAC882C4}"/>
            </a:ext>
          </a:extLst>
        </xdr:cNvPr>
        <xdr:cNvPicPr>
          <a:picLocks noChangeAspect="1"/>
        </xdr:cNvPicPr>
      </xdr:nvPicPr>
      <xdr:blipFill>
        <a:blip xmlns:r="http://schemas.openxmlformats.org/officeDocument/2006/relationships" r:embed="rId1"/>
        <a:stretch>
          <a:fillRect/>
        </a:stretch>
      </xdr:blipFill>
      <xdr:spPr>
        <a:xfrm>
          <a:off x="774701" y="43053000"/>
          <a:ext cx="5473700" cy="5461000"/>
        </a:xfrm>
        <a:prstGeom prst="rect">
          <a:avLst/>
        </a:prstGeom>
      </xdr:spPr>
    </xdr:pic>
    <xdr:clientData/>
  </xdr:oneCellAnchor>
  <xdr:oneCellAnchor>
    <xdr:from>
      <xdr:col>1</xdr:col>
      <xdr:colOff>50800</xdr:colOff>
      <xdr:row>246</xdr:row>
      <xdr:rowOff>44450</xdr:rowOff>
    </xdr:from>
    <xdr:ext cx="5511800" cy="6372602"/>
    <xdr:pic>
      <xdr:nvPicPr>
        <xdr:cNvPr id="3" name="Picture 2">
          <a:extLst>
            <a:ext uri="{FF2B5EF4-FFF2-40B4-BE49-F238E27FC236}">
              <a16:creationId xmlns:a16="http://schemas.microsoft.com/office/drawing/2014/main" id="{E865D604-CA4C-1948-AC91-1519BBD789CD}"/>
            </a:ext>
          </a:extLst>
        </xdr:cNvPr>
        <xdr:cNvPicPr>
          <a:picLocks noChangeAspect="1"/>
        </xdr:cNvPicPr>
      </xdr:nvPicPr>
      <xdr:blipFill>
        <a:blip xmlns:r="http://schemas.openxmlformats.org/officeDocument/2006/relationships" r:embed="rId2"/>
        <a:stretch>
          <a:fillRect/>
        </a:stretch>
      </xdr:blipFill>
      <xdr:spPr>
        <a:xfrm>
          <a:off x="749300" y="50082450"/>
          <a:ext cx="5511800" cy="6372602"/>
        </a:xfrm>
        <a:prstGeom prst="rect">
          <a:avLst/>
        </a:prstGeom>
      </xdr:spPr>
    </xdr:pic>
    <xdr:clientData/>
  </xdr:oneCellAnchor>
  <xdr:oneCellAnchor>
    <xdr:from>
      <xdr:col>1</xdr:col>
      <xdr:colOff>25401</xdr:colOff>
      <xdr:row>254</xdr:row>
      <xdr:rowOff>12700</xdr:rowOff>
    </xdr:from>
    <xdr:ext cx="5528476" cy="4406900"/>
    <xdr:pic>
      <xdr:nvPicPr>
        <xdr:cNvPr id="4" name="Picture 3">
          <a:extLst>
            <a:ext uri="{FF2B5EF4-FFF2-40B4-BE49-F238E27FC236}">
              <a16:creationId xmlns:a16="http://schemas.microsoft.com/office/drawing/2014/main" id="{6BF40E01-977C-8341-BC63-3D4C0E8828B1}"/>
            </a:ext>
          </a:extLst>
        </xdr:cNvPr>
        <xdr:cNvPicPr>
          <a:picLocks noChangeAspect="1"/>
        </xdr:cNvPicPr>
      </xdr:nvPicPr>
      <xdr:blipFill>
        <a:blip xmlns:r="http://schemas.openxmlformats.org/officeDocument/2006/relationships" r:embed="rId3"/>
        <a:stretch>
          <a:fillRect/>
        </a:stretch>
      </xdr:blipFill>
      <xdr:spPr>
        <a:xfrm>
          <a:off x="723901" y="57721500"/>
          <a:ext cx="5528476" cy="4406900"/>
        </a:xfrm>
        <a:prstGeom prst="rect">
          <a:avLst/>
        </a:prstGeom>
      </xdr:spPr>
    </xdr:pic>
    <xdr:clientData/>
  </xdr:oneCellAnchor>
  <xdr:oneCellAnchor>
    <xdr:from>
      <xdr:col>1</xdr:col>
      <xdr:colOff>25400</xdr:colOff>
      <xdr:row>262</xdr:row>
      <xdr:rowOff>12700</xdr:rowOff>
    </xdr:from>
    <xdr:ext cx="7621269" cy="4445000"/>
    <xdr:pic>
      <xdr:nvPicPr>
        <xdr:cNvPr id="5" name="Picture 4">
          <a:extLst>
            <a:ext uri="{FF2B5EF4-FFF2-40B4-BE49-F238E27FC236}">
              <a16:creationId xmlns:a16="http://schemas.microsoft.com/office/drawing/2014/main" id="{8C7EB3CF-BA83-4248-ADC9-10D69F1422CD}"/>
            </a:ext>
          </a:extLst>
        </xdr:cNvPr>
        <xdr:cNvPicPr>
          <a:picLocks noChangeAspect="1"/>
        </xdr:cNvPicPr>
      </xdr:nvPicPr>
      <xdr:blipFill>
        <a:blip xmlns:r="http://schemas.openxmlformats.org/officeDocument/2006/relationships" r:embed="rId4"/>
        <a:stretch>
          <a:fillRect/>
        </a:stretch>
      </xdr:blipFill>
      <xdr:spPr>
        <a:xfrm>
          <a:off x="723900" y="63347600"/>
          <a:ext cx="7621269" cy="4445000"/>
        </a:xfrm>
        <a:prstGeom prst="rect">
          <a:avLst/>
        </a:prstGeom>
      </xdr:spPr>
    </xdr:pic>
    <xdr:clientData/>
  </xdr:oneCellAnchor>
  <xdr:oneCellAnchor>
    <xdr:from>
      <xdr:col>1</xdr:col>
      <xdr:colOff>0</xdr:colOff>
      <xdr:row>270</xdr:row>
      <xdr:rowOff>38100</xdr:rowOff>
    </xdr:from>
    <xdr:ext cx="7647321" cy="4178300"/>
    <xdr:pic>
      <xdr:nvPicPr>
        <xdr:cNvPr id="6" name="Picture 5">
          <a:extLst>
            <a:ext uri="{FF2B5EF4-FFF2-40B4-BE49-F238E27FC236}">
              <a16:creationId xmlns:a16="http://schemas.microsoft.com/office/drawing/2014/main" id="{BA945FA1-01D4-E941-8F79-40A90C3DFF04}"/>
            </a:ext>
          </a:extLst>
        </xdr:cNvPr>
        <xdr:cNvPicPr>
          <a:picLocks noChangeAspect="1"/>
        </xdr:cNvPicPr>
      </xdr:nvPicPr>
      <xdr:blipFill rotWithShape="1">
        <a:blip xmlns:r="http://schemas.openxmlformats.org/officeDocument/2006/relationships" r:embed="rId5"/>
        <a:srcRect l="-437" r="1" b="14024"/>
        <a:stretch/>
      </xdr:blipFill>
      <xdr:spPr>
        <a:xfrm>
          <a:off x="698500" y="69265800"/>
          <a:ext cx="7647321" cy="41783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16934</xdr:colOff>
      <xdr:row>160</xdr:row>
      <xdr:rowOff>42334</xdr:rowOff>
    </xdr:from>
    <xdr:to>
      <xdr:col>8</xdr:col>
      <xdr:colOff>730250</xdr:colOff>
      <xdr:row>160</xdr:row>
      <xdr:rowOff>1972734</xdr:rowOff>
    </xdr:to>
    <xdr:pic>
      <xdr:nvPicPr>
        <xdr:cNvPr id="2" name="Picture 1">
          <a:extLst>
            <a:ext uri="{FF2B5EF4-FFF2-40B4-BE49-F238E27FC236}">
              <a16:creationId xmlns:a16="http://schemas.microsoft.com/office/drawing/2014/main" id="{DCD8D442-9472-4B4F-BE9A-DCEEAFD3DA14}"/>
            </a:ext>
          </a:extLst>
        </xdr:cNvPr>
        <xdr:cNvPicPr>
          <a:picLocks noChangeAspect="1"/>
        </xdr:cNvPicPr>
      </xdr:nvPicPr>
      <xdr:blipFill>
        <a:blip xmlns:r="http://schemas.openxmlformats.org/officeDocument/2006/relationships" r:embed="rId1"/>
        <a:stretch>
          <a:fillRect/>
        </a:stretch>
      </xdr:blipFill>
      <xdr:spPr>
        <a:xfrm>
          <a:off x="694267" y="17938751"/>
          <a:ext cx="5454650" cy="1930400"/>
        </a:xfrm>
        <a:prstGeom prst="rect">
          <a:avLst/>
        </a:prstGeom>
      </xdr:spPr>
    </xdr:pic>
    <xdr:clientData/>
  </xdr:twoCellAnchor>
  <xdr:twoCellAnchor>
    <xdr:from>
      <xdr:col>1</xdr:col>
      <xdr:colOff>40024</xdr:colOff>
      <xdr:row>17</xdr:row>
      <xdr:rowOff>160867</xdr:rowOff>
    </xdr:from>
    <xdr:to>
      <xdr:col>6</xdr:col>
      <xdr:colOff>646116</xdr:colOff>
      <xdr:row>17</xdr:row>
      <xdr:rowOff>2836487</xdr:rowOff>
    </xdr:to>
    <xdr:grpSp>
      <xdr:nvGrpSpPr>
        <xdr:cNvPr id="3" name="Group 2">
          <a:extLst>
            <a:ext uri="{FF2B5EF4-FFF2-40B4-BE49-F238E27FC236}">
              <a16:creationId xmlns:a16="http://schemas.microsoft.com/office/drawing/2014/main" id="{9B18B987-993E-4FDB-9696-AF0D0AE713B3}"/>
            </a:ext>
          </a:extLst>
        </xdr:cNvPr>
        <xdr:cNvGrpSpPr/>
      </xdr:nvGrpSpPr>
      <xdr:grpSpPr>
        <a:xfrm>
          <a:off x="716299" y="3304117"/>
          <a:ext cx="3987467" cy="2675620"/>
          <a:chOff x="1353525" y="6095022"/>
          <a:chExt cx="4308720" cy="2548142"/>
        </a:xfrm>
      </xdr:grpSpPr>
      <xdr:graphicFrame macro="">
        <xdr:nvGraphicFramePr>
          <xdr:cNvPr id="4" name="Diagram 3">
            <a:extLst>
              <a:ext uri="{FF2B5EF4-FFF2-40B4-BE49-F238E27FC236}">
                <a16:creationId xmlns:a16="http://schemas.microsoft.com/office/drawing/2014/main" id="{F131A793-CED6-40C5-8799-5051D230B0FF}"/>
              </a:ext>
            </a:extLst>
          </xdr:cNvPr>
          <xdr:cNvGraphicFramePr/>
        </xdr:nvGraphicFramePr>
        <xdr:xfrm>
          <a:off x="1353525" y="6095022"/>
          <a:ext cx="4308720" cy="2548142"/>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sp macro="" textlink="">
        <xdr:nvSpPr>
          <xdr:cNvPr id="5" name="Up-Down Arrow 2">
            <a:extLst>
              <a:ext uri="{FF2B5EF4-FFF2-40B4-BE49-F238E27FC236}">
                <a16:creationId xmlns:a16="http://schemas.microsoft.com/office/drawing/2014/main" id="{1672F60B-AA20-4D1A-8905-884F9AD5B9FF}"/>
              </a:ext>
            </a:extLst>
          </xdr:cNvPr>
          <xdr:cNvSpPr/>
        </xdr:nvSpPr>
        <xdr:spPr>
          <a:xfrm rot="10800000">
            <a:off x="4555063" y="6121400"/>
            <a:ext cx="419097" cy="2501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vert="vert" rtlCol="0" anchor="ctr" anchorCtr="0">
            <a:noAutofit/>
          </a:bodyPr>
          <a:lstStyle/>
          <a:p>
            <a:pPr algn="ctr"/>
            <a:r>
              <a:rPr lang="en-US" sz="1200"/>
              <a:t>Strategy</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22411</xdr:colOff>
      <xdr:row>18</xdr:row>
      <xdr:rowOff>7427</xdr:rowOff>
    </xdr:from>
    <xdr:to>
      <xdr:col>4</xdr:col>
      <xdr:colOff>713182</xdr:colOff>
      <xdr:row>18</xdr:row>
      <xdr:rowOff>926354</xdr:rowOff>
    </xdr:to>
    <xdr:grpSp>
      <xdr:nvGrpSpPr>
        <xdr:cNvPr id="2" name="Group 1">
          <a:extLst>
            <a:ext uri="{FF2B5EF4-FFF2-40B4-BE49-F238E27FC236}">
              <a16:creationId xmlns:a16="http://schemas.microsoft.com/office/drawing/2014/main" id="{5ED10B98-0594-D049-94F3-ED44519ECDFB}"/>
            </a:ext>
          </a:extLst>
        </xdr:cNvPr>
        <xdr:cNvGrpSpPr/>
      </xdr:nvGrpSpPr>
      <xdr:grpSpPr>
        <a:xfrm>
          <a:off x="851086" y="3055427"/>
          <a:ext cx="3176796" cy="918927"/>
          <a:chOff x="791882" y="2771544"/>
          <a:chExt cx="3178477" cy="918927"/>
        </a:xfrm>
      </xdr:grpSpPr>
      <xdr:pic>
        <xdr:nvPicPr>
          <xdr:cNvPr id="3" name="Picture 2">
            <a:extLst>
              <a:ext uri="{FF2B5EF4-FFF2-40B4-BE49-F238E27FC236}">
                <a16:creationId xmlns:a16="http://schemas.microsoft.com/office/drawing/2014/main" id="{9897F3E9-4BF0-6047-9FAE-9BCB099A8CF4}"/>
              </a:ext>
            </a:extLst>
          </xdr:cNvPr>
          <xdr:cNvPicPr>
            <a:picLocks noChangeAspect="1"/>
          </xdr:cNvPicPr>
        </xdr:nvPicPr>
        <xdr:blipFill>
          <a:blip xmlns:r="http://schemas.openxmlformats.org/officeDocument/2006/relationships" r:embed="rId1"/>
          <a:stretch>
            <a:fillRect/>
          </a:stretch>
        </xdr:blipFill>
        <xdr:spPr>
          <a:xfrm>
            <a:off x="791882" y="2771544"/>
            <a:ext cx="3178477" cy="918927"/>
          </a:xfrm>
          <a:prstGeom prst="rect">
            <a:avLst/>
          </a:prstGeom>
        </xdr:spPr>
      </xdr:pic>
      <xdr:sp macro="" textlink="">
        <xdr:nvSpPr>
          <xdr:cNvPr id="4" name="Oval 3">
            <a:extLst>
              <a:ext uri="{FF2B5EF4-FFF2-40B4-BE49-F238E27FC236}">
                <a16:creationId xmlns:a16="http://schemas.microsoft.com/office/drawing/2014/main" id="{2A953C9F-2624-0D48-9A00-F1AC8903AACF}"/>
              </a:ext>
            </a:extLst>
          </xdr:cNvPr>
          <xdr:cNvSpPr/>
        </xdr:nvSpPr>
        <xdr:spPr>
          <a:xfrm>
            <a:off x="1733176" y="3361721"/>
            <a:ext cx="622151" cy="264160"/>
          </a:xfrm>
          <a:prstGeom prst="ellipse">
            <a:avLst/>
          </a:prstGeom>
          <a:solidFill>
            <a:schemeClr val="accent1">
              <a:alpha val="0"/>
            </a:schemeClr>
          </a:solidFill>
          <a:ln w="539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14942</xdr:colOff>
      <xdr:row>34</xdr:row>
      <xdr:rowOff>37353</xdr:rowOff>
    </xdr:from>
    <xdr:to>
      <xdr:col>4</xdr:col>
      <xdr:colOff>732118</xdr:colOff>
      <xdr:row>34</xdr:row>
      <xdr:rowOff>1117601</xdr:rowOff>
    </xdr:to>
    <xdr:grpSp>
      <xdr:nvGrpSpPr>
        <xdr:cNvPr id="5" name="Group 4">
          <a:extLst>
            <a:ext uri="{FF2B5EF4-FFF2-40B4-BE49-F238E27FC236}">
              <a16:creationId xmlns:a16="http://schemas.microsoft.com/office/drawing/2014/main" id="{13265EAC-C72A-3540-A47A-4A557CA0C36E}"/>
            </a:ext>
          </a:extLst>
        </xdr:cNvPr>
        <xdr:cNvGrpSpPr/>
      </xdr:nvGrpSpPr>
      <xdr:grpSpPr>
        <a:xfrm>
          <a:off x="843617" y="6590553"/>
          <a:ext cx="3203201" cy="1080248"/>
          <a:chOff x="844177" y="6618941"/>
          <a:chExt cx="3204882" cy="1080248"/>
        </a:xfrm>
      </xdr:grpSpPr>
      <xdr:pic>
        <xdr:nvPicPr>
          <xdr:cNvPr id="6" name="Picture 5">
            <a:extLst>
              <a:ext uri="{FF2B5EF4-FFF2-40B4-BE49-F238E27FC236}">
                <a16:creationId xmlns:a16="http://schemas.microsoft.com/office/drawing/2014/main" id="{0957F79F-BBCC-FF40-8303-A558EC6D58BB}"/>
              </a:ext>
            </a:extLst>
          </xdr:cNvPr>
          <xdr:cNvPicPr>
            <a:picLocks noChangeAspect="1"/>
          </xdr:cNvPicPr>
        </xdr:nvPicPr>
        <xdr:blipFill>
          <a:blip xmlns:r="http://schemas.openxmlformats.org/officeDocument/2006/relationships" r:embed="rId2"/>
          <a:stretch>
            <a:fillRect/>
          </a:stretch>
        </xdr:blipFill>
        <xdr:spPr>
          <a:xfrm>
            <a:off x="844177" y="6618941"/>
            <a:ext cx="3204882" cy="1080098"/>
          </a:xfrm>
          <a:prstGeom prst="rect">
            <a:avLst/>
          </a:prstGeom>
        </xdr:spPr>
      </xdr:pic>
      <xdr:sp macro="" textlink="">
        <xdr:nvSpPr>
          <xdr:cNvPr id="7" name="Oval 6">
            <a:extLst>
              <a:ext uri="{FF2B5EF4-FFF2-40B4-BE49-F238E27FC236}">
                <a16:creationId xmlns:a16="http://schemas.microsoft.com/office/drawing/2014/main" id="{1AE98A60-FF9E-C04E-B232-97957221B40B}"/>
              </a:ext>
            </a:extLst>
          </xdr:cNvPr>
          <xdr:cNvSpPr/>
        </xdr:nvSpPr>
        <xdr:spPr>
          <a:xfrm>
            <a:off x="2398657" y="7435029"/>
            <a:ext cx="622151" cy="264160"/>
          </a:xfrm>
          <a:prstGeom prst="ellipse">
            <a:avLst/>
          </a:prstGeom>
          <a:solidFill>
            <a:schemeClr val="accent1">
              <a:alpha val="0"/>
            </a:schemeClr>
          </a:solidFill>
          <a:ln w="539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544286</xdr:colOff>
      <xdr:row>141</xdr:row>
      <xdr:rowOff>45359</xdr:rowOff>
    </xdr:from>
    <xdr:to>
      <xdr:col>4</xdr:col>
      <xdr:colOff>172358</xdr:colOff>
      <xdr:row>163</xdr:row>
      <xdr:rowOff>172357</xdr:rowOff>
    </xdr:to>
    <xdr:grpSp>
      <xdr:nvGrpSpPr>
        <xdr:cNvPr id="15" name="Group 14">
          <a:extLst>
            <a:ext uri="{FF2B5EF4-FFF2-40B4-BE49-F238E27FC236}">
              <a16:creationId xmlns:a16="http://schemas.microsoft.com/office/drawing/2014/main" id="{0D3E3624-0804-0241-A87A-14EBC7FA232E}"/>
            </a:ext>
          </a:extLst>
        </xdr:cNvPr>
        <xdr:cNvGrpSpPr/>
      </xdr:nvGrpSpPr>
      <xdr:grpSpPr>
        <a:xfrm>
          <a:off x="544286" y="25629509"/>
          <a:ext cx="2942772" cy="3679823"/>
          <a:chOff x="544286" y="27223359"/>
          <a:chExt cx="2930072" cy="4118427"/>
        </a:xfrm>
      </xdr:grpSpPr>
      <xdr:grpSp>
        <xdr:nvGrpSpPr>
          <xdr:cNvPr id="12" name="Group 11">
            <a:extLst>
              <a:ext uri="{FF2B5EF4-FFF2-40B4-BE49-F238E27FC236}">
                <a16:creationId xmlns:a16="http://schemas.microsoft.com/office/drawing/2014/main" id="{1FD1B1C7-3A22-234C-AFBB-2B292C467BCD}"/>
              </a:ext>
            </a:extLst>
          </xdr:cNvPr>
          <xdr:cNvGrpSpPr/>
        </xdr:nvGrpSpPr>
        <xdr:grpSpPr>
          <a:xfrm>
            <a:off x="544286" y="27223359"/>
            <a:ext cx="2930072" cy="4118427"/>
            <a:chOff x="526143" y="23522216"/>
            <a:chExt cx="2930072" cy="4118427"/>
          </a:xfrm>
        </xdr:grpSpPr>
        <xdr:pic>
          <xdr:nvPicPr>
            <xdr:cNvPr id="8" name="Picture 7">
              <a:extLst>
                <a:ext uri="{FF2B5EF4-FFF2-40B4-BE49-F238E27FC236}">
                  <a16:creationId xmlns:a16="http://schemas.microsoft.com/office/drawing/2014/main" id="{F8DAB3EA-3E4C-2045-990D-6BB0A49FB0B2}"/>
                </a:ext>
              </a:extLst>
            </xdr:cNvPr>
            <xdr:cNvPicPr>
              <a:picLocks noChangeAspect="1"/>
            </xdr:cNvPicPr>
          </xdr:nvPicPr>
          <xdr:blipFill>
            <a:blip xmlns:r="http://schemas.openxmlformats.org/officeDocument/2006/relationships" r:embed="rId3"/>
            <a:stretch>
              <a:fillRect/>
            </a:stretch>
          </xdr:blipFill>
          <xdr:spPr>
            <a:xfrm>
              <a:off x="816429" y="23522216"/>
              <a:ext cx="2639786" cy="4118427"/>
            </a:xfrm>
            <a:prstGeom prst="rect">
              <a:avLst/>
            </a:prstGeom>
          </xdr:spPr>
        </xdr:pic>
        <xdr:sp macro="" textlink="">
          <xdr:nvSpPr>
            <xdr:cNvPr id="9" name="Donut 8">
              <a:extLst>
                <a:ext uri="{FF2B5EF4-FFF2-40B4-BE49-F238E27FC236}">
                  <a16:creationId xmlns:a16="http://schemas.microsoft.com/office/drawing/2014/main" id="{58558E6B-E5CC-9247-BA66-17CC886F814E}"/>
                </a:ext>
              </a:extLst>
            </xdr:cNvPr>
            <xdr:cNvSpPr/>
          </xdr:nvSpPr>
          <xdr:spPr>
            <a:xfrm>
              <a:off x="526143" y="24320499"/>
              <a:ext cx="1614714" cy="462643"/>
            </a:xfrm>
            <a:prstGeom prst="donut">
              <a:avLst>
                <a:gd name="adj" fmla="val 11077"/>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0" name="Donut 9">
              <a:extLst>
                <a:ext uri="{FF2B5EF4-FFF2-40B4-BE49-F238E27FC236}">
                  <a16:creationId xmlns:a16="http://schemas.microsoft.com/office/drawing/2014/main" id="{618A4491-052B-4B4D-AABB-609BF121DFC7}"/>
                </a:ext>
              </a:extLst>
            </xdr:cNvPr>
            <xdr:cNvSpPr/>
          </xdr:nvSpPr>
          <xdr:spPr>
            <a:xfrm>
              <a:off x="587829" y="25824542"/>
              <a:ext cx="1614714" cy="364673"/>
            </a:xfrm>
            <a:prstGeom prst="donut">
              <a:avLst>
                <a:gd name="adj" fmla="val 11077"/>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1" name="Donut 10">
              <a:extLst>
                <a:ext uri="{FF2B5EF4-FFF2-40B4-BE49-F238E27FC236}">
                  <a16:creationId xmlns:a16="http://schemas.microsoft.com/office/drawing/2014/main" id="{4DD4BB7F-1838-244F-BF96-48E969D5CB2C}"/>
                </a:ext>
              </a:extLst>
            </xdr:cNvPr>
            <xdr:cNvSpPr/>
          </xdr:nvSpPr>
          <xdr:spPr>
            <a:xfrm>
              <a:off x="631371" y="26566585"/>
              <a:ext cx="1614714" cy="364673"/>
            </a:xfrm>
            <a:prstGeom prst="donut">
              <a:avLst>
                <a:gd name="adj" fmla="val 11077"/>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3" name="Donut 12">
            <a:extLst>
              <a:ext uri="{FF2B5EF4-FFF2-40B4-BE49-F238E27FC236}">
                <a16:creationId xmlns:a16="http://schemas.microsoft.com/office/drawing/2014/main" id="{227ADD93-E92E-B94D-8204-0A0D9F2CDE9C}"/>
              </a:ext>
            </a:extLst>
          </xdr:cNvPr>
          <xdr:cNvSpPr/>
        </xdr:nvSpPr>
        <xdr:spPr>
          <a:xfrm>
            <a:off x="771071" y="27531786"/>
            <a:ext cx="544286" cy="453572"/>
          </a:xfrm>
          <a:prstGeom prst="donut">
            <a:avLst>
              <a:gd name="adj" fmla="val 11759"/>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Guzman Silva" refreshedDate="45197.9285431713" createdVersion="8" refreshedVersion="8" minRefreshableVersion="3" recordCount="10216" xr:uid="{0D0EAE24-4F5D-406D-BE3F-5701C4CEDE10}">
  <cacheSource type="worksheet">
    <worksheetSource ref="A6:G10222" sheet="DATA Common Sizing"/>
  </cacheSource>
  <cacheFields count="7">
    <cacheField name="Ticker" numFmtId="0">
      <sharedItems count="408">
        <s v="A"/>
        <s v="AAL"/>
        <s v="AAP"/>
        <s v="AAPL"/>
        <s v="ABBV"/>
        <s v="ABC"/>
        <s v="ABMD"/>
        <s v="ABT"/>
        <s v="ACN"/>
        <s v="ADBE"/>
        <s v="ADI"/>
        <s v="ADM"/>
        <s v="ADP"/>
        <s v="ADS"/>
        <s v="ADSK"/>
        <s v="AEE"/>
        <s v="AEP"/>
        <s v="AES"/>
        <s v="AGN"/>
        <s v="AKAM"/>
        <s v="ALB"/>
        <s v="ALGN"/>
        <s v="ALK"/>
        <s v="ALLE"/>
        <s v="ALXN"/>
        <s v="AMAT"/>
        <s v="AMCR"/>
        <s v="AMD"/>
        <s v="AME"/>
        <s v="AMGN"/>
        <s v="AMZN"/>
        <s v="ANET"/>
        <s v="ANSS"/>
        <s v="ANTM"/>
        <s v="AOS"/>
        <s v="APA"/>
        <s v="APD"/>
        <s v="APH"/>
        <s v="APTV"/>
        <s v="ATO"/>
        <s v="ATVI"/>
        <s v="AVGO"/>
        <s v="AVY"/>
        <s v="AWK"/>
        <s v="AZO"/>
        <s v="BA"/>
        <s v="BAX"/>
        <s v="BBY"/>
        <s v="BDX"/>
        <s v="BF/B"/>
        <s v="BIIB"/>
        <s v="BKNG"/>
        <s v="BKR"/>
        <s v="BLL"/>
        <s v="BMY"/>
        <s v="BR"/>
        <s v="BSX"/>
        <s v="BWA"/>
        <s v="CAG"/>
        <s v="CAH"/>
        <s v="CARR"/>
        <s v="CAT"/>
        <s v="CCL"/>
        <s v="CDNS"/>
        <s v="CDW"/>
        <s v="CE"/>
        <s v="CERN"/>
        <s v="CF"/>
        <s v="CHD"/>
        <s v="CHRW"/>
        <s v="CHTR"/>
        <s v="CI"/>
        <s v="CL"/>
        <s v="CLX"/>
        <s v="CMCSA"/>
        <s v="CMG"/>
        <s v="CMI"/>
        <s v="CMS"/>
        <s v="CNC"/>
        <s v="CNP"/>
        <s v="COG"/>
        <s v="COO"/>
        <s v="COP"/>
        <s v="COST"/>
        <s v="COTY"/>
        <s v="CPB"/>
        <s v="CPRI"/>
        <s v="CPRT"/>
        <s v="CRM"/>
        <s v="CSCO"/>
        <s v="CSX"/>
        <s v="CTAS"/>
        <s v="CTL"/>
        <s v="CTSH"/>
        <s v="CTVA"/>
        <s v="CTXS"/>
        <s v="CVS"/>
        <s v="CVX"/>
        <s v="CXO"/>
        <s v="D"/>
        <s v="DAL"/>
        <s v="DD"/>
        <s v="DE"/>
        <s v="DG"/>
        <s v="DGX"/>
        <s v="DHI"/>
        <s v="DHR"/>
        <s v="DIS"/>
        <s v="DISCA"/>
        <s v="DISCK"/>
        <s v="DISH"/>
        <s v="DLTR"/>
        <s v="DOV"/>
        <s v="DOW"/>
        <s v="DRI"/>
        <s v="DTE"/>
        <s v="DUK"/>
        <s v="DVA"/>
        <s v="DVN"/>
        <s v="DXC"/>
        <s v="EA"/>
        <s v="EBAY"/>
        <s v="ECL"/>
        <s v="ED"/>
        <s v="EFX"/>
        <s v="EIX"/>
        <s v="EL"/>
        <s v="EMN"/>
        <s v="EMR"/>
        <s v="EOG"/>
        <s v="ES"/>
        <s v="ETN"/>
        <s v="ETR"/>
        <s v="EVRG"/>
        <s v="EW"/>
        <s v="EXC"/>
        <s v="EXPD"/>
        <s v="EXPE"/>
        <s v="F"/>
        <s v="FANG"/>
        <s v="FAST"/>
        <s v="FB"/>
        <s v="FBHS"/>
        <s v="FCX"/>
        <s v="FDX"/>
        <s v="FE"/>
        <s v="FFIV"/>
        <s v="FIS"/>
        <s v="FISV"/>
        <s v="FLIR"/>
        <s v="FLS"/>
        <s v="FLT"/>
        <s v="FMC"/>
        <s v="FOX"/>
        <s v="FOXA"/>
        <s v="FTI"/>
        <s v="FTNT"/>
        <s v="FTV"/>
        <s v="GD"/>
        <s v="GE"/>
        <s v="GILD"/>
        <s v="GIS"/>
        <s v="GLW"/>
        <s v="GM"/>
        <s v="GOOG"/>
        <s v="GOOGL"/>
        <s v="GPC"/>
        <s v="GPN"/>
        <s v="GPS"/>
        <s v="GRMN"/>
        <s v="GWW"/>
        <s v="HAL"/>
        <s v="HAS"/>
        <s v="HBI"/>
        <s v="HCA"/>
        <s v="HD"/>
        <s v="HES"/>
        <s v="HFC"/>
        <s v="HII"/>
        <s v="HLT"/>
        <s v="HOG"/>
        <s v="HOLX"/>
        <s v="HON"/>
        <s v="HP"/>
        <s v="HPE"/>
        <s v="HPQ"/>
        <s v="HRB"/>
        <s v="HRL"/>
        <s v="HSIC"/>
        <s v="HSY"/>
        <s v="HUM"/>
        <s v="HWM"/>
        <s v="IBM"/>
        <s v="IDXX"/>
        <s v="IEX"/>
        <s v="IFF"/>
        <s v="ILMN"/>
        <s v="INCY"/>
        <s v="INFO"/>
        <s v="INTC"/>
        <s v="INTU"/>
        <s v="IP"/>
        <s v="IPG"/>
        <s v="IPGP"/>
        <s v="IQV"/>
        <s v="IR"/>
        <s v="ISRG"/>
        <s v="IT"/>
        <s v="ITW"/>
        <s v="JBHT"/>
        <s v="JCI"/>
        <s v="JEC"/>
        <s v="JKHY"/>
        <s v="JNJ"/>
        <s v="JNPR"/>
        <s v="JWN"/>
        <s v="K"/>
        <s v="KEYS"/>
        <s v="KHC"/>
        <s v="KLAC"/>
        <s v="KMB"/>
        <s v="KMI"/>
        <s v="KMX"/>
        <s v="KO"/>
        <s v="KR"/>
        <s v="KSS"/>
        <s v="KSU"/>
        <s v="LB"/>
        <s v="LDOS"/>
        <s v="LEG"/>
        <s v="LEN"/>
        <s v="LH"/>
        <s v="LHX"/>
        <s v="LIN"/>
        <s v="LKQ"/>
        <s v="LLY"/>
        <s v="LMT"/>
        <s v="LNT"/>
        <s v="LOW"/>
        <s v="LRCX"/>
        <s v="LUV"/>
        <s v="LVS"/>
        <s v="LW"/>
        <s v="LYB"/>
        <s v="LYV"/>
        <s v="MA"/>
        <s v="MAR"/>
        <s v="MAS"/>
        <s v="MCD"/>
        <s v="MCHP"/>
        <s v="MCK"/>
        <s v="MDLZ"/>
        <s v="MDT"/>
        <s v="MGM"/>
        <s v="MHK"/>
        <s v="MKC"/>
        <s v="MLM"/>
        <s v="MMM"/>
        <s v="MNST"/>
        <s v="MO"/>
        <s v="MOS"/>
        <s v="MPC"/>
        <s v="MRK"/>
        <s v="MRO"/>
        <s v="MSFT"/>
        <s v="MSI"/>
        <s v="MTD"/>
        <s v="MU"/>
        <s v="MXIM"/>
        <s v="MYL"/>
        <s v="NBL"/>
        <s v="NCLH"/>
        <s v="NEE"/>
        <s v="NEM"/>
        <s v="NFLX"/>
        <s v="NI"/>
        <s v="NKE"/>
        <s v="NLOK"/>
        <s v="NLSN"/>
        <s v="NOC"/>
        <s v="NOV"/>
        <s v="NOW"/>
        <s v="NRG"/>
        <s v="NSC"/>
        <s v="NTAP"/>
        <s v="NUE"/>
        <s v="NVDA"/>
        <s v="NVR"/>
        <s v="NWL"/>
        <s v="NWS"/>
        <s v="NWSA"/>
        <s v="ODFL"/>
        <s v="OKE"/>
        <s v="OMC"/>
        <s v="ORCL"/>
        <s v="ORLY"/>
        <s v="OTIS"/>
        <s v="OXY"/>
        <s v="PAYC"/>
        <s v="PAYX"/>
        <s v="PCAR"/>
        <s v="PEG"/>
        <s v="PEP"/>
        <s v="PFE"/>
        <s v="PG"/>
        <s v="PH"/>
        <s v="PHM"/>
        <s v="PKG"/>
        <s v="PKI"/>
        <s v="PM"/>
        <s v="PNR"/>
        <s v="PNW"/>
        <s v="PPG"/>
        <s v="PPL"/>
        <s v="PRGO"/>
        <s v="PSX"/>
        <s v="PVH"/>
        <s v="PWR"/>
        <s v="PXD"/>
        <s v="PYPL"/>
        <s v="QCOM"/>
        <s v="QRVO"/>
        <s v="RCL"/>
        <s v="REGN"/>
        <s v="RHI"/>
        <s v="RL"/>
        <s v="RMD"/>
        <s v="ROK"/>
        <s v="ROL"/>
        <s v="ROP"/>
        <s v="ROST"/>
        <s v="RSG"/>
        <s v="RTN"/>
        <s v="SBUX"/>
        <s v="SEE"/>
        <s v="SHW"/>
        <s v="SJM"/>
        <s v="SLB"/>
        <s v="SNA"/>
        <s v="SNPS"/>
        <s v="SO"/>
        <s v="SRE"/>
        <s v="STE"/>
        <s v="STX"/>
        <s v="STZ"/>
        <s v="SWK"/>
        <s v="SWKS"/>
        <s v="SYK"/>
        <s v="SYY"/>
        <s v="T"/>
        <s v="TAP"/>
        <s v="TDG"/>
        <s v="TEL"/>
        <s v="TFX"/>
        <s v="TGT"/>
        <s v="TIF"/>
        <s v="TJX"/>
        <s v="TMO"/>
        <s v="TMUS"/>
        <s v="TPR"/>
        <s v="TSCO"/>
        <s v="TSN"/>
        <s v="TT"/>
        <s v="TTWO"/>
        <s v="TWTR"/>
        <s v="TXN"/>
        <s v="TXT"/>
        <s v="UA"/>
        <s v="UAA"/>
        <s v="UAL"/>
        <s v="UHS"/>
        <s v="ULTA"/>
        <s v="UNH"/>
        <s v="UNP"/>
        <s v="UPS"/>
        <s v="URI"/>
        <s v="V"/>
        <s v="VAR"/>
        <s v="VFC"/>
        <s v="VIAB"/>
        <s v="VLO"/>
        <s v="VMC"/>
        <s v="VRSK"/>
        <s v="VRSN"/>
        <s v="VRTX"/>
        <s v="VZ"/>
        <s v="WAB"/>
        <s v="WAT"/>
        <s v="WBA"/>
        <s v="WDC"/>
        <s v="WEC"/>
        <s v="WHR"/>
        <s v="WM"/>
        <s v="WMB"/>
        <s v="WMT"/>
        <s v="WRK"/>
        <s v="WU"/>
        <s v="WYNN"/>
        <s v="XEL"/>
        <s v="XLNX"/>
        <s v="XOM"/>
        <s v="XRAY"/>
        <s v="XRX"/>
        <s v="XYL"/>
        <s v="YUM"/>
        <s v="ZBH"/>
        <s v="ZBRA"/>
        <s v="ZTS"/>
      </sharedItems>
    </cacheField>
    <cacheField name="Year" numFmtId="0">
      <sharedItems containsSemiMixedTypes="0" containsString="0" containsNumber="1" containsInteger="1" minValue="1989" maxValue="2019" count="31">
        <n v="2019"/>
        <n v="2018"/>
        <n v="2017"/>
        <n v="2016"/>
        <n v="2015"/>
        <n v="2014"/>
        <n v="2013"/>
        <n v="2012"/>
        <n v="2011"/>
        <n v="2010"/>
        <n v="2009"/>
        <n v="2008"/>
        <n v="2007"/>
        <n v="2006"/>
        <n v="2005"/>
        <n v="2004"/>
        <n v="2003"/>
        <n v="2002"/>
        <n v="2001"/>
        <n v="2000"/>
        <n v="1999"/>
        <n v="1998"/>
        <n v="1997"/>
        <n v="1996"/>
        <n v="1995"/>
        <n v="1994"/>
        <n v="1993"/>
        <n v="1992"/>
        <n v="1991"/>
        <n v="1990"/>
        <n v="1989"/>
      </sharedItems>
    </cacheField>
    <cacheField name="Revenues" numFmtId="165">
      <sharedItems containsSemiMixedTypes="0" containsString="0" containsNumber="1" minValue="0" maxValue="514405"/>
    </cacheField>
    <cacheField name="Net Income" numFmtId="165">
      <sharedItems containsSemiMixedTypes="0" containsString="0" containsNumber="1" minValue="-23119" maxValue="104690" count="9076">
        <n v="1071"/>
        <n v="316"/>
        <n v="684"/>
        <n v="462"/>
        <n v="401"/>
        <n v="549"/>
        <n v="734"/>
        <n v="1153"/>
        <n v="1012"/>
        <n v="-31"/>
        <n v="693"/>
        <n v="638"/>
        <n v="3307"/>
        <n v="327"/>
        <n v="369"/>
        <n v="-2058"/>
        <n v="-1032"/>
        <n v="174"/>
        <n v="757"/>
        <n v="512"/>
        <n v="257"/>
        <n v="543"/>
        <n v="1686"/>
        <n v="1412"/>
        <n v="1282"/>
        <n v="2676"/>
        <n v="7610"/>
        <n v="2882"/>
        <n v="-1834"/>
        <n v="-1876"/>
        <n v="-1979"/>
        <n v="-471"/>
        <n v="-1468"/>
        <n v="-2118"/>
        <n v="504"/>
        <n v="231"/>
        <n v="4758"/>
        <n v="3208"/>
        <n v="-1228"/>
        <n v="-3511"/>
        <n v="-1762"/>
        <n v="813"/>
        <n v="985"/>
        <n v="1314"/>
        <n v="486.89600000000002"/>
        <n v="423.84699999999998"/>
        <n v="475.505"/>
        <n v="471.745"/>
        <n v="457.67700000000002"/>
        <n v="492.27"/>
        <n v="390.863"/>
        <n v="386.8"/>
        <n v="344.50099999999998"/>
        <n v="393.62700000000001"/>
        <n v="269.49799999999999"/>
        <n v="238.03800000000001"/>
        <n v="238.31700000000001"/>
        <n v="231.31800000000001"/>
        <n v="187.988"/>
        <n v="234.72499999999999"/>
        <n v="124.935"/>
        <n v="65.019000000000005"/>
        <n v="11.442"/>
        <n v="19.559000000000001"/>
        <n v="-25.326000000000001"/>
        <n v="55256"/>
        <n v="59531"/>
        <n v="48351"/>
        <n v="45687"/>
        <n v="53394"/>
        <n v="39510"/>
        <n v="37037"/>
        <n v="41733"/>
        <n v="25922"/>
        <n v="14013"/>
        <n v="8235"/>
        <n v="6119"/>
        <n v="3495"/>
        <n v="1989"/>
        <n v="1328"/>
        <n v="276"/>
        <n v="69"/>
        <n v="65"/>
        <n v="-25"/>
        <n v="786"/>
        <n v="601"/>
        <n v="309"/>
        <n v="-1045"/>
        <n v="-816"/>
        <n v="424"/>
        <n v="310.178"/>
        <n v="86.588999999999999"/>
        <n v="530.37300000000005"/>
        <n v="309.84100000000001"/>
        <n v="474.89499999999998"/>
        <n v="454.03300000000002"/>
        <n v="7842"/>
        <n v="5657"/>
        <n v="5283"/>
        <n v="5923"/>
        <n v="5118"/>
        <n v="1765"/>
        <n v="4128"/>
        <n v="5275"/>
        <n v="3433"/>
        <n v="4178"/>
        <n v="855.36500000000001"/>
        <n v="1658.405"/>
        <n v="364.48399999999998"/>
        <n v="1427.9290000000001"/>
        <n v="-138.16499999999999"/>
        <n v="274.23"/>
        <n v="433.70699999999999"/>
        <n v="718.98599999999999"/>
        <n v="706.62400000000002"/>
        <n v="636.74800000000005"/>
        <n v="503.39699999999999"/>
        <n v="250.559"/>
        <n v="469.16699999999997"/>
        <n v="467.714"/>
        <n v="264.64499999999998"/>
        <n v="468.39"/>
        <n v="441.22899999999998"/>
        <n v="344.94099999999997"/>
        <n v="123.79600000000001"/>
        <n v="99.013000000000005"/>
        <n v="67.465999999999994"/>
        <n v="46.03"/>
        <n v="45.466999999999999"/>
        <n v="35.408000000000001"/>
        <n v="10.180999999999999"/>
        <n v="-207.67099999999999"/>
        <n v="-18.617999999999999"/>
        <n v="259.01600000000002"/>
        <n v="112.17"/>
        <n v="52.116"/>
        <n v="38.146999999999998"/>
        <n v="113.688"/>
        <n v="7.351"/>
        <n v="15.013999999999999"/>
        <n v="1.4950000000000001"/>
        <n v="-11.755000000000001"/>
        <n v="-19.024000000000001"/>
        <n v="-31.597000000000001"/>
        <n v="-40.93"/>
        <n v="-27.881"/>
        <n v="-29.449000000000002"/>
        <n v="-2.3420000000000001"/>
        <n v="-9.4459999999999997"/>
        <n v="-18.170999999999999"/>
        <n v="-21.193000000000001"/>
        <n v="-19.085000000000001"/>
        <n v="-10.454000000000001"/>
        <n v="-6.7119999999999997"/>
        <n v="-2.508"/>
        <n v="0.73499999999999999"/>
        <n v="0.49099999999999999"/>
        <n v="-0.35299999999999998"/>
        <n v="-1.9830000000000001"/>
        <n v="-3.8929999999999998"/>
        <n v="-5.085"/>
        <n v="-6.6050000000000004"/>
        <n v="-1.9330000000000001"/>
        <n v="3687"/>
        <n v="2368"/>
        <n v="477"/>
        <n v="1400"/>
        <n v="4423"/>
        <n v="2284"/>
        <n v="2576"/>
        <n v="5963"/>
        <n v="4728"/>
        <n v="4626.1719999999996"/>
        <n v="5745.8379999999997"/>
        <n v="4880.7190000000001"/>
        <n v="3606.3139999999999"/>
        <n v="1716.7550000000001"/>
        <n v="3372.0650000000001"/>
        <n v="3235.8510000000001"/>
        <n v="2753.232"/>
        <n v="2793.703"/>
        <n v="1550.39"/>
        <n v="2785.9769999999999"/>
        <n v="2445.759"/>
        <n v="2334.3530000000001"/>
        <n v="2094.462"/>
        <n v="1882.0329999999999"/>
        <n v="1688.7"/>
        <n v="1516.683"/>
        <n v="1399.126"/>
        <n v="1239.057"/>
        <n v="1088.7449999999999"/>
        <n v="965.774"/>
        <n v="859.83199999999999"/>
        <n v="4779.1120000000001"/>
        <n v="4059.9070000000002"/>
        <n v="3445.1489999999999"/>
        <n v="4111.8919999999998"/>
        <n v="3053.5810000000001"/>
        <n v="2941.498"/>
        <n v="3281.8780000000002"/>
        <n v="2553.5100000000002"/>
        <n v="2277.6770000000001"/>
        <n v="1780.6559999999999"/>
        <n v="1589.963"/>
        <n v="1691.751"/>
        <n v="1243.1479999999999"/>
        <n v="973.32899999999995"/>
        <n v="940.47400000000005"/>
        <n v="690.82799999999997"/>
        <n v="498.238"/>
        <n v="244.89599999999999"/>
        <n v="1057.403"/>
        <n v="2463.8939999999998"/>
        <n v="2022.6541"/>
        <n v="2951.4580000000001"/>
        <n v="2590.7739999999999"/>
        <n v="1693.954"/>
        <n v="1168.7819999999999"/>
        <n v="629.55100000000004"/>
        <n v="268.39499999999998"/>
        <n v="289.98500000000001"/>
        <n v="832.77499999999998"/>
        <n v="832.84699999999998"/>
        <n v="774.68"/>
        <n v="386.50799999999998"/>
        <n v="871.81399999999996"/>
        <n v="723.80700000000002"/>
        <n v="505.80900000000003"/>
        <n v="602.83900000000006"/>
        <n v="450.39800000000002"/>
        <n v="266.34399999999999"/>
        <n v="191.399"/>
        <n v="205.64400000000001"/>
        <n v="287.80799999999999"/>
        <n v="237.751"/>
        <n v="105.14400000000001"/>
        <n v="186.83699999999999"/>
        <n v="153.27699999999999"/>
        <n v="93.484999999999999"/>
        <n v="15.337"/>
        <n v="66.545000000000002"/>
        <n v="43.61"/>
        <n v="51.606999999999999"/>
        <n v="40.07"/>
        <n v="1363.011"/>
        <n v="1506.98"/>
        <n v="727.25900000000001"/>
        <n v="861.66399999999999"/>
        <n v="696.87800000000004"/>
        <n v="629.32000000000005"/>
        <n v="673.48699999999997"/>
        <n v="651.23599999999999"/>
        <n v="867.39400000000001"/>
        <n v="712.08399999999995"/>
        <n v="247.77199999999999"/>
        <n v="786.28399999999999"/>
        <n v="496.90699999999998"/>
        <n v="549.48199999999997"/>
        <n v="414.78699999999998"/>
        <n v="570.73800000000006"/>
        <n v="298.28100000000001"/>
        <n v="105.29900000000001"/>
        <n v="356.37700000000001"/>
        <n v="607.13199999999995"/>
        <n v="196.81899999999999"/>
        <n v="82.408000000000001"/>
        <n v="178.21899999999999"/>
        <n v="171.90100000000001"/>
        <n v="119.27"/>
        <n v="74.495999999999995"/>
        <n v="44.457000000000001"/>
        <n v="14.935"/>
        <n v="8.2029999999999994"/>
        <n v="-12.913"/>
        <n v="27.870999999999999"/>
        <n v="1379"/>
        <n v="1810"/>
        <n v="1595"/>
        <n v="1279"/>
        <n v="1849"/>
        <n v="2248"/>
        <n v="1342"/>
        <n v="1375"/>
        <n v="2036"/>
        <n v="1930"/>
        <n v="1684"/>
        <n v="1802"/>
        <n v="2162"/>
        <n v="1312.07"/>
        <n v="1044.385"/>
        <n v="494.71"/>
        <n v="511.09300000000002"/>
        <n v="300.90300000000002"/>
        <n v="265.964"/>
        <n v="403.60899999999998"/>
        <n v="377.30900000000003"/>
        <n v="695.91200000000003"/>
        <n v="795.91499999999996"/>
        <n v="484.06900000000002"/>
        <n v="567.52700000000004"/>
        <n v="503.75700000000001"/>
        <n v="466.678"/>
        <n v="483.52199999999999"/>
        <n v="424.673"/>
        <n v="2292.8000000000002"/>
        <n v="1884.9"/>
        <n v="1733.4"/>
        <n v="1492.5"/>
        <n v="1452.5"/>
        <n v="1515.9"/>
        <n v="1405.8"/>
        <n v="1388.5"/>
        <n v="1254.2"/>
        <n v="1211.4000000000001"/>
        <n v="1332.6"/>
        <n v="1235.7"/>
        <n v="1138.7"/>
        <n v="1554"/>
        <n v="1055.4000000000001"/>
        <n v="935.57"/>
        <n v="1018.15"/>
        <n v="1100.77"/>
        <n v="924.72"/>
        <n v="840.8"/>
        <n v="696.84"/>
        <n v="608.26199999999994"/>
        <n v="513.5"/>
        <n v="454.7"/>
        <n v="394.83"/>
        <n v="329.32"/>
        <n v="294.2"/>
        <n v="256.18"/>
        <n v="227.69"/>
        <n v="211.71"/>
        <n v="187.57"/>
        <n v="268.39999999999998"/>
        <n v="963.1"/>
        <n v="788.7"/>
        <n v="432.3"/>
        <n v="551.5"/>
        <n v="491.6"/>
        <n v="496.17"/>
        <n v="422.25599999999997"/>
        <n v="315.286"/>
        <n v="193.73699999999999"/>
        <n v="143.73400000000001"/>
        <n v="206.40199999999999"/>
        <n v="164.06100000000001"/>
        <n v="189.60499999999999"/>
        <n v="138.745"/>
        <n v="102.371"/>
        <n v="67.298000000000002"/>
        <n v="23.658999999999999"/>
        <n v="-11.472"/>
        <n v="-28.523"/>
        <n v="-33.218000000000004"/>
        <n v="-17.992000000000001"/>
        <n v="-80.8"/>
        <n v="-566.9"/>
        <n v="-582.1"/>
        <n v="-330.5"/>
        <n v="81.8"/>
        <n v="228.8"/>
        <n v="247.4"/>
        <n v="285.3"/>
        <n v="212"/>
        <n v="58"/>
        <n v="183.6"/>
        <n v="356.2"/>
        <n v="289.7"/>
        <n v="333.6"/>
        <n v="221.50800000000001"/>
        <n v="120.316"/>
        <n v="31.904"/>
        <n v="90.313000000000002"/>
        <n v="93.233000000000004"/>
        <n v="9.8079999999999998"/>
        <n v="97.132000000000005"/>
        <n v="45.170999999999999"/>
        <n v="41.570999999999998"/>
        <n v="87.787999999999997"/>
        <n v="56.606000000000002"/>
        <n v="62.165999999999997"/>
        <n v="43.792999999999999"/>
        <n v="57.793999999999997"/>
        <n v="56.755000000000003"/>
        <n v="46.378"/>
        <n v="32.695"/>
        <n v="828"/>
        <n v="815"/>
        <n v="523"/>
        <n v="653"/>
        <n v="630"/>
        <n v="586"/>
        <n v="289"/>
        <n v="-974"/>
        <n v="519"/>
        <n v="139"/>
        <n v="612"/>
        <n v="605"/>
        <n v="618"/>
        <n v="536"/>
        <n v="606"/>
        <n v="530"/>
        <n v="524"/>
        <n v="382"/>
        <n v="469"/>
        <n v="457"/>
        <n v="385.09500000000003"/>
        <n v="386.49700000000001"/>
        <n v="334.71600000000001"/>
        <n v="371.68400000000003"/>
        <n v="1921.1"/>
        <n v="1923.8"/>
        <n v="1912.6"/>
        <n v="610.9"/>
        <n v="2047.1"/>
        <n v="1633.8"/>
        <n v="1480"/>
        <n v="1259"/>
        <n v="1941"/>
        <n v="1211"/>
        <n v="1357"/>
        <n v="1377"/>
        <n v="1089"/>
        <n v="1002"/>
        <n v="814"/>
        <n v="110"/>
        <n v="-519"/>
        <n v="971"/>
        <n v="267"/>
        <n v="972"/>
        <n v="510.9631"/>
        <n v="587.42999999999995"/>
        <n v="529.90300000000002"/>
        <n v="500.012"/>
        <n v="353.76900000000001"/>
        <n v="468.303"/>
        <n v="497.935"/>
        <n v="496.41399999999999"/>
        <n v="628.91700000000003"/>
        <n v="303"/>
        <n v="1203"/>
        <n v="-1161"/>
        <n v="-1130"/>
        <n v="306"/>
        <n v="769"/>
        <n v="114"/>
        <n v="-912"/>
        <n v="9"/>
        <n v="658"/>
        <n v="1234"/>
        <n v="-95"/>
        <n v="247"/>
        <n v="298"/>
        <n v="-403"/>
        <n v="-3509"/>
        <n v="273"/>
        <n v="795"/>
        <n v="228"/>
        <n v="311"/>
        <n v="185"/>
        <n v="125"/>
        <n v="107"/>
        <n v="100.1"/>
        <n v="71.265000000000001"/>
        <n v="55.808999999999997"/>
        <n v="42.625999999999998"/>
        <n v="15.526"/>
        <n v="-5271"/>
        <n v="-5142.8"/>
        <n v="-4403.8999999999996"/>
        <n v="14695"/>
        <n v="3683.2"/>
        <n v="-1630.5"/>
        <n v="-750.4"/>
        <n v="97.3"/>
        <n v="260.89999999999998"/>
        <n v="184.4"/>
        <n v="222"/>
        <n v="238.37899999999999"/>
        <n v="141.03"/>
        <n v="-445.005"/>
        <n v="138.55699999999999"/>
        <n v="151.333"/>
        <n v="202.864"/>
        <n v="175.79599999999999"/>
        <n v="116.361"/>
        <n v="157.495"/>
        <n v="182.661"/>
        <n v="118.682"/>
        <n v="95.65"/>
        <n v="78.561999999999998"/>
        <n v="47.89"/>
        <n v="36.545000000000002"/>
        <n v="12.221"/>
        <n v="3.5943000000000001"/>
        <n v="1.5731000000000002"/>
        <n v="478.03500000000003"/>
        <n v="298.37299999999999"/>
        <n v="222.76599999999999"/>
        <n v="316.13200000000001"/>
        <n v="321.40600000000001"/>
        <n v="333.94799999999998"/>
        <n v="293.48700000000002"/>
        <n v="203.989"/>
        <n v="200.904"/>
        <n v="171.22"/>
        <n v="145.91300000000001"/>
        <n v="145.13800000000001"/>
        <n v="100.967"/>
        <n v="57.401000000000003"/>
        <n v="327.99799999999999"/>
        <n v="34.363999999999997"/>
        <n v="-29.280999999999999"/>
        <n v="-204.43700000000001"/>
        <n v="-2435.5120000000002"/>
        <n v="-885.78499999999997"/>
        <n v="-59.8"/>
        <n v="-0.89"/>
        <n v="533.22799999999995"/>
        <n v="693.56200000000001"/>
        <n v="54.85"/>
        <n v="643.67499999999995"/>
        <n v="334.90600000000001"/>
        <n v="133.316"/>
        <n v="413.17099999999999"/>
        <n v="311.536"/>
        <n v="392.11399999999998"/>
        <n v="323.72000000000003"/>
        <n v="178.36799999999999"/>
        <n v="194.202"/>
        <n v="229.69"/>
        <n v="142.96899999999999"/>
        <n v="114.867"/>
        <n v="54.838999999999999"/>
        <n v="71.944999999999993"/>
        <n v="73.021000000000001"/>
        <n v="68.167000000000002"/>
        <n v="101.776"/>
        <n v="88.828999999999994"/>
        <n v="84.731999999999999"/>
        <n v="79.981999999999999"/>
        <n v="156.059"/>
        <n v="78.23"/>
        <n v="51.277999999999999"/>
        <n v="21.81"/>
        <n v="39.826999999999998"/>
        <n v="52.558"/>
        <n v="442.77600000000001"/>
        <n v="400.23500000000001"/>
        <n v="231.41800000000001"/>
        <n v="189.68199999999999"/>
        <n v="144.02000000000001"/>
        <n v="145.83199999999999"/>
        <n v="64.295000000000002"/>
        <n v="58.691000000000003"/>
        <n v="66.715999999999994"/>
        <n v="74.253"/>
        <n v="-31.268999999999998"/>
        <n v="79.986999999999995"/>
        <n v="35.723999999999997"/>
        <n v="-34.963000000000001"/>
        <n v="1.413"/>
        <n v="8.7680000000000007"/>
        <n v="-20.122"/>
        <n v="-68.120999999999995"/>
        <n v="-108.66500000000001"/>
        <n v="-142.26400000000001"/>
        <n v="-15.414999999999999"/>
        <n v="-3.7749999999999999"/>
        <n v="437"/>
        <n v="960"/>
        <n v="848"/>
        <n v="508"/>
        <n v="245"/>
        <n v="251.1"/>
        <n v="121.6"/>
        <n v="-135.9"/>
        <n v="124.3"/>
        <n v="-52.6"/>
        <n v="-5.9"/>
        <n v="-15.3"/>
        <n v="13.5"/>
        <n v="-118.6"/>
        <n v="-43.4"/>
        <n v="-70.3"/>
        <n v="134.19999999999999"/>
        <n v="124.4"/>
        <n v="72.400000000000006"/>
        <n v="38"/>
        <n v="17.3"/>
        <n v="22.530999999999999"/>
        <n v="-33.442999999999998"/>
        <n v="-91.525000000000006"/>
        <n v="3.6669999999999998"/>
        <n v="11.15"/>
        <n v="42.935000000000002"/>
        <n v="401.8"/>
        <n v="434.9"/>
        <n v="273.3"/>
        <n v="229.1"/>
        <n v="153.9"/>
        <n v="175.2"/>
        <n v="32.299999999999997"/>
        <n v="220.1"/>
        <n v="218.1"/>
        <n v="2404.3000000000002"/>
        <n v="77.599999999999994"/>
        <n v="443.3"/>
        <n v="399.4"/>
        <n v="144"/>
        <n v="657"/>
        <n v="252.89500000000001"/>
        <n v="254.822"/>
        <n v="175.315"/>
        <n v="97.03"/>
        <n v="295.166"/>
        <n v="33.149000000000001"/>
        <n v="-92.29"/>
        <n v="-131.51400000000001"/>
        <n v="-108.75"/>
        <n v="-74.094999999999999"/>
        <n v="-84.466999999999999"/>
        <n v="-56.542000000000002"/>
        <n v="-57.042999999999999"/>
        <n v="-20.227"/>
        <n v="-6.3949999999999996"/>
        <n v="-8.7650000000000006"/>
        <n v="-7.2510000000000003"/>
        <n v="-5.4349999999999996"/>
        <n v="-7.1219999999999999"/>
        <n v="-7.2859999999999996"/>
        <n v="2706"/>
        <n v="3038"/>
        <n v="3519"/>
        <n v="1721"/>
        <n v="1072"/>
        <n v="256"/>
        <n v="109"/>
        <n v="1926"/>
        <n v="938"/>
        <n v="-305"/>
        <n v="960.74599999999998"/>
        <n v="1710.1959999999999"/>
        <n v="1516.663"/>
        <n v="1209.9000000000001"/>
        <n v="1351.3030000000001"/>
        <n v="-149.14699999999999"/>
        <n v="269.00409999999999"/>
        <n v="507.82900000000001"/>
        <n v="2063.5520000000001"/>
        <n v="746.649"/>
        <n v="230.90199999999999"/>
        <n v="498.47399999999999"/>
        <n v="599.58500000000004"/>
        <n v="454.053"/>
        <n v="220.696"/>
        <n v="99.694999999999993"/>
        <n v="39.479999999999997"/>
        <n v="26.231000000000002"/>
        <n v="34.073"/>
        <n v="51.484000000000002"/>
        <n v="430.2"/>
        <n v="575.20000000000005"/>
        <n v="597"/>
        <n v="244.1"/>
        <n v="680.3"/>
        <n v="518.65099999999995"/>
        <n v="599.57830000000001"/>
        <n v="425.83199999999999"/>
        <n v="353.1343"/>
        <n v="161.42580000000001"/>
        <n v="158.22149999999999"/>
        <n v="231.9606"/>
        <n v="419.64479999999998"/>
        <n v="262.60550000000001"/>
        <n v="184.7715"/>
        <n v="209.3364"/>
        <n v="180.57409999999999"/>
        <n v="427.01350000000002"/>
        <n v="150.28319999999999"/>
        <n v="182.86420000000001"/>
        <n v="178.11439999999999"/>
        <n v="34.409300000000002"/>
        <n v="-62.713200000000001"/>
        <n v="257.21839999999997"/>
        <n v="267.1343"/>
        <n v="177.61369999999999"/>
        <n v="221.62049999999999"/>
        <n v="205.0933"/>
        <n v="180.1046"/>
        <n v="128.1943"/>
        <n v="341"/>
        <n v="337"/>
        <n v="-33"/>
        <n v="-498"/>
        <n v="-660"/>
        <n v="-83"/>
        <n v="-1183"/>
        <n v="491"/>
        <n v="471"/>
        <n v="304"/>
        <n v="-3129"/>
        <n v="-3379"/>
        <n v="-166"/>
        <n v="165.483"/>
        <n v="91.156000000000006"/>
        <n v="-274.49"/>
        <n v="-1303.0119999999999"/>
        <n v="-60.581000000000003"/>
        <n v="983.02599999999995"/>
        <n v="-88.936000000000007"/>
        <n v="-103.96"/>
        <n v="-21.09"/>
        <n v="-68.95"/>
        <n v="216.316"/>
        <n v="294.916"/>
        <n v="218.43100000000001"/>
        <n v="234.661"/>
        <n v="134.93700000000001"/>
        <n v="-63.902000000000001"/>
        <n v="35.701999999999998"/>
        <n v="861.29700000000003"/>
        <n v="777.93299999999999"/>
        <n v="681.47"/>
        <n v="512.15800000000002"/>
        <n v="590.85900000000004"/>
        <n v="584.46"/>
        <n v="516.99900000000002"/>
        <n v="459.13200000000001"/>
        <n v="384.464"/>
        <n v="283.93200000000002"/>
        <n v="205.77"/>
        <n v="246.952"/>
        <n v="228.02"/>
        <n v="181.934"/>
        <n v="136.357"/>
        <n v="112.711"/>
        <n v="87.814999999999998"/>
        <n v="83.697999999999993"/>
        <n v="66.111000000000004"/>
        <n v="68.531999999999996"/>
        <n v="60.768000000000001"/>
        <n v="41.738999999999997"/>
        <n v="50.412999999999997"/>
        <n v="51.19"/>
        <n v="52.28"/>
        <n v="31"/>
        <n v="-7.3319999999999999"/>
        <n v="44.356999999999999"/>
        <n v="37.985999999999997"/>
        <n v="37.338000000000001"/>
        <n v="38.295999999999999"/>
        <n v="8394"/>
        <n v="1979"/>
        <n v="7722"/>
        <n v="6939"/>
        <n v="5158"/>
        <n v="5081"/>
        <n v="4345"/>
        <n v="3683"/>
        <n v="4627"/>
        <n v="4605"/>
        <n v="4052"/>
        <n v="3166"/>
        <n v="2950"/>
        <n v="3674"/>
        <n v="2363"/>
        <n v="2259.5"/>
        <n v="-1391.9"/>
        <n v="1119.7"/>
        <n v="1138.5"/>
        <n v="1096.4000000000001"/>
        <n v="863.2"/>
        <n v="644.29999999999995"/>
        <n v="679.8"/>
        <n v="537.70000000000005"/>
        <n v="319.66500000000002"/>
        <n v="383.3125"/>
        <n v="357.6"/>
        <n v="97.852000000000004"/>
        <n v="3.8650000000000002"/>
        <n v="11588"/>
        <n v="10073"/>
        <n v="3033"/>
        <n v="2371"/>
        <n v="596"/>
        <n v="-241"/>
        <n v="274"/>
        <n v="-39"/>
        <n v="631"/>
        <n v="1152"/>
        <n v="902"/>
        <n v="645"/>
        <n v="476"/>
        <n v="190"/>
        <n v="359"/>
        <n v="588.45100000000002"/>
        <n v="35.281999999999996"/>
        <n v="-149.13200000000001"/>
        <n v="-567.27700000000004"/>
        <n v="-1411.2728999999999"/>
        <n v="-719.96799999999996"/>
        <n v="-124.54600000000001"/>
        <n v="-31.02"/>
        <n v="-5.7770000000000001"/>
        <n v="-0.30299999999999999"/>
        <n v="859.84299999999996"/>
        <n v="328.1"/>
        <n v="423.13299999999998"/>
        <n v="184.11500000000001"/>
        <n v="119.11499999999999"/>
        <n v="68.888999999999996"/>
        <n v="20.777000000000001"/>
        <n v="9.6219999999999999"/>
        <n v="451.29500000000002"/>
        <n v="419.375"/>
        <n v="259.25099999999998"/>
        <n v="265.63600000000002"/>
        <n v="252.52099999999999"/>
        <n v="254.69"/>
        <n v="245.327"/>
        <n v="203.483"/>
        <n v="180.67500000000001"/>
        <n v="153.13200000000001"/>
        <n v="116.39100000000001"/>
        <n v="111.67100000000001"/>
        <n v="82.391999999999996"/>
        <n v="14.156000000000001"/>
        <n v="43.902999999999999"/>
        <n v="34.567"/>
        <n v="21.312999999999999"/>
        <n v="18.959"/>
        <n v="13.692"/>
        <n v="16.309999999999999"/>
        <n v="14.750999999999999"/>
        <n v="11.349"/>
        <n v="7.4"/>
        <n v="1.0680000000000001"/>
        <n v="-2.0249999999999999"/>
        <n v="4807"/>
        <n v="3750"/>
        <n v="3843"/>
        <n v="2469.8000000000002"/>
        <n v="2560"/>
        <n v="2569.6999999999998"/>
        <n v="2489.6999999999998"/>
        <n v="2655.5"/>
        <n v="2646.7"/>
        <n v="2887.1"/>
        <n v="4745.8999999999996"/>
        <n v="2490.6999999999998"/>
        <n v="3345.4"/>
        <n v="3094.9"/>
        <n v="2463.8000000000002"/>
        <n v="960.1"/>
        <n v="774.3"/>
        <n v="549.1"/>
        <n v="342.2"/>
        <n v="226"/>
        <n v="44.9"/>
        <n v="370"/>
        <n v="444.2"/>
        <n v="296.5"/>
        <n v="326.5"/>
        <n v="282.89999999999998"/>
        <n v="207.8"/>
        <n v="169.7"/>
        <n v="158.69999999999999"/>
        <n v="305.7"/>
        <n v="111.7"/>
        <n v="81.3"/>
        <n v="81.900000000000006"/>
        <n v="88.2"/>
        <n v="76.5"/>
        <n v="46.5"/>
        <n v="35.4"/>
        <n v="52.2"/>
        <n v="51.344999999999999"/>
        <n v="14.502000000000001"/>
        <n v="29.753"/>
        <n v="42.421999999999997"/>
        <n v="44.491"/>
        <n v="153.83000000000001"/>
        <n v="65.417000000000002"/>
        <n v="61.412999999999997"/>
        <n v="57.347000000000001"/>
        <n v="42.677999999999997"/>
        <n v="-18.172000000000001"/>
        <n v="2.5000000000000001E-2"/>
        <n v="26.885000000000002"/>
        <n v="-13.201000000000001"/>
        <n v="-3553"/>
        <n v="40"/>
        <n v="1304"/>
        <n v="-1405"/>
        <n v="-23119"/>
        <n v="-8360"/>
        <n v="2188"/>
        <n v="1925"/>
        <n v="4508"/>
        <n v="3000"/>
        <n v="-291.69200000000001"/>
        <n v="706.274"/>
        <n v="2806.6779999999999"/>
        <n v="2546.7710000000002"/>
        <n v="2618.0500000000002"/>
        <n v="1663.0740000000001"/>
        <n v="1116.2049999999999"/>
        <n v="543.51400000000001"/>
        <n v="703.798"/>
        <n v="693.06799999999998"/>
        <n v="186.40600000000001"/>
        <n v="-131.39099999999999"/>
        <n v="154.89599999999999"/>
        <n v="121.42700000000001"/>
        <n v="20.207000000000001"/>
        <n v="45.582999999999998"/>
        <n v="37.334000000000003"/>
        <n v="47.776000000000003"/>
        <n v="34.615000000000002"/>
        <n v="40.296999999999997"/>
        <n v="22.122"/>
        <n v="1760"/>
        <n v="1497.8"/>
        <n v="3000.4"/>
        <n v="631.1"/>
        <n v="1277.9000000000001"/>
        <n v="991.7"/>
        <n v="994.2"/>
        <n v="1167.3"/>
        <n v="1224.2"/>
        <n v="1029.0999999999999"/>
        <n v="631.29999999999995"/>
        <n v="909.7"/>
        <n v="1035.5999999999999"/>
        <n v="723.4"/>
        <n v="742.9"/>
        <n v="604.1"/>
        <n v="397.3"/>
        <n v="525.4"/>
        <n v="465.6"/>
        <n v="124.2"/>
        <n v="450.5"/>
        <n v="546.79999999999995"/>
        <n v="429.3"/>
        <n v="416"/>
        <n v="368"/>
        <n v="247.8"/>
        <n v="200.9"/>
        <n v="271"/>
        <n v="248.9"/>
        <n v="229.9"/>
        <n v="222.137"/>
        <n v="1155"/>
        <n v="1205"/>
        <n v="650.5"/>
        <n v="822.9"/>
        <n v="763.5"/>
        <n v="709.1"/>
        <n v="635.70000000000005"/>
        <n v="555.29999999999995"/>
        <n v="524.19100000000003"/>
        <n v="496.40499999999997"/>
        <n v="317.834"/>
        <n v="419.15100000000001"/>
        <n v="353.19400000000002"/>
        <n v="255.691"/>
        <n v="206.339"/>
        <n v="163.31100000000001"/>
        <n v="103.99"/>
        <n v="80.343999999999994"/>
        <n v="83.71"/>
        <n v="107.904"/>
        <n v="35.621000000000002"/>
        <n v="36.51"/>
        <n v="26.716999999999999"/>
        <n v="67.578000000000003"/>
        <n v="62.857999999999997"/>
        <n v="38.313000000000002"/>
        <n v="24.748999999999999"/>
        <n v="8.6389999999999993"/>
        <n v="-12.218999999999999"/>
        <n v="990"/>
        <n v="1067"/>
        <n v="1355"/>
        <n v="1257"/>
        <n v="1450"/>
        <n v="1351"/>
        <n v="1212"/>
        <n v="1077"/>
        <n v="1145"/>
        <n v="9300"/>
        <n v="511.40600000000001"/>
        <n v="603.06399999999996"/>
        <n v="396.42099999999999"/>
        <n v="350.10399999999998"/>
        <n v="315.07499999999999"/>
        <n v="289.81700000000001"/>
        <n v="243.19399999999999"/>
        <n v="216.71700000000001"/>
        <n v="207.601"/>
        <n v="203.733"/>
        <n v="190.97800000000001"/>
        <n v="180.33099999999999"/>
        <n v="168.49199999999999"/>
        <n v="147.73699999999999"/>
        <n v="135.785"/>
        <n v="86.227000000000004"/>
        <n v="71.688000000000002"/>
        <n v="59.655999999999999"/>
        <n v="56.09"/>
        <n v="35.917999999999999"/>
        <n v="17.7437"/>
        <n v="55.264600000000002"/>
        <n v="23.838000000000001"/>
        <n v="41.151000000000003"/>
        <n v="18.873000000000001"/>
        <n v="14.679"/>
        <n v="17.544"/>
        <n v="10.031000000000001"/>
        <n v="7.9180000000000001"/>
        <n v="8.9589999999999996"/>
        <n v="1503"/>
        <n v="1848"/>
        <n v="962"/>
        <n v="881"/>
        <n v="817"/>
        <n v="987"/>
        <n v="1125"/>
        <n v="1069"/>
        <n v="112"/>
        <n v="-107"/>
        <n v="85.787000000000006"/>
        <n v="41.899000000000001"/>
        <n v="138.33500000000001"/>
        <n v="77.715000000000003"/>
        <n v="66.180000000000007"/>
        <n v="52.238"/>
        <n v="20.507000000000001"/>
        <n v="-34.088000000000001"/>
        <n v="15.254"/>
        <n v="5.827"/>
        <n v="7.1070000000000002"/>
        <n v="5.53"/>
        <n v="2695"/>
        <n v="12259"/>
        <n v="1692"/>
        <n v="-1739"/>
        <n v="1364"/>
        <n v="263"/>
        <n v="552"/>
        <n v="563"/>
        <n v="415"/>
        <n v="-44"/>
        <n v="83"/>
        <n v="-159"/>
        <n v="-227"/>
        <n v="303.60000000000002"/>
        <n v="467.4"/>
        <n v="281.8"/>
        <n v="274.3"/>
        <n v="320.7"/>
        <n v="245.1"/>
        <n v="213.2"/>
        <n v="215.4"/>
        <n v="316.89999999999998"/>
        <n v="190.1"/>
        <n v="-746.7"/>
        <n v="266.10000000000002"/>
        <n v="303.5"/>
        <n v="373.2"/>
        <n v="279.7"/>
        <n v="226.4"/>
        <n v="267.89999999999998"/>
        <n v="257.2"/>
        <n v="243.2"/>
        <n v="283.5"/>
        <n v="223.3"/>
        <n v="204.8"/>
        <n v="175.9"/>
        <n v="143.69999999999999"/>
        <n v="109.4"/>
        <n v="84.4"/>
        <n v="80.099999999999994"/>
        <n v="63"/>
        <n v="9.3000000000000007"/>
        <n v="114.2"/>
        <n v="621"/>
        <n v="567"/>
        <n v="426"/>
        <n v="468"/>
        <n v="423"/>
        <n v="369.26400000000001"/>
        <n v="358.07"/>
        <n v="309.613"/>
        <n v="267.827"/>
        <n v="-233.083"/>
        <n v="-562.42100000000005"/>
        <n v="-342.82600000000002"/>
        <n v="-162.24299999999999"/>
        <n v="1617.221"/>
        <n v="1337.5360000000001"/>
        <n v="1280.8689999999999"/>
        <n v="1241.0070000000001"/>
        <n v="1160.241"/>
        <n v="1069.7439999999999"/>
        <n v="1016.48"/>
        <n v="930.37300000000005"/>
        <n v="848.97400000000005"/>
        <n v="738.31100000000004"/>
        <n v="657.04899999999998"/>
        <n v="641.60599999999999"/>
        <n v="595.67200000000003"/>
        <n v="569.27499999999998"/>
        <n v="571.01900000000001"/>
        <n v="566.202"/>
        <n v="517.60400000000004"/>
        <n v="428.14800000000002"/>
        <n v="175.52600000000001"/>
        <n v="267.58999999999997"/>
        <n v="244.78299999999999"/>
        <n v="227.90299999999999"/>
        <n v="195.00800000000001"/>
        <n v="167.16499999999999"/>
        <n v="138.78100000000001"/>
        <n v="116.386"/>
        <n v="86.935000000000002"/>
        <n v="63.287999999999997"/>
        <n v="43.951000000000001"/>
        <n v="-636"/>
        <n v="10460"/>
        <n v="8458"/>
        <n v="5034"/>
        <n v="5176"/>
        <n v="5446"/>
        <n v="4585"/>
        <n v="3900"/>
        <n v="4018"/>
        <n v="1312"/>
        <n v="2672"/>
        <n v="4074"/>
        <n v="2215"/>
        <n v="2572"/>
        <n v="1872"/>
        <n v="718"/>
        <n v="492"/>
        <n v="2827"/>
        <n v="2128"/>
        <n v="2309"/>
        <n v="1120"/>
        <n v="-178"/>
        <n v="1818"/>
        <n v="393"/>
        <n v="856"/>
        <n v="1244"/>
        <n v="1567"/>
        <n v="1385"/>
        <n v="973"/>
        <n v="1001"/>
        <n v="1546"/>
        <n v="602"/>
        <n v="4965"/>
        <n v="968"/>
        <n v="2497"/>
        <n v="2012"/>
        <n v="2326"/>
        <n v="2224"/>
        <n v="1420"/>
        <n v="2205"/>
        <n v="2014"/>
        <n v="1707"/>
        <n v="1397"/>
        <n v="956"/>
        <n v="388"/>
        <n v="778"/>
        <n v="740"/>
        <n v="797"/>
        <n v="315"/>
        <n v="300"/>
        <n v="669"/>
        <n v="649"/>
        <n v="-198"/>
        <n v="436"/>
        <n v="568"/>
        <n v="-12"/>
        <n v="384"/>
        <n v="1464"/>
        <n v="1000"/>
        <n v="1228"/>
        <n v="897"/>
        <n v="1233"/>
        <n v="532"/>
        <n v="-441"/>
        <n v="-1231"/>
        <n v="1277"/>
        <n v="1317"/>
        <n v="1003"/>
        <n v="1407"/>
        <n v="1140"/>
        <n v="984"/>
        <n v="705"/>
        <n v="99"/>
        <n v="570"/>
        <n v="395.839"/>
        <n v="347.07100000000003"/>
        <n v="216.286"/>
        <n v="94.453000000000003"/>
        <n v="1.748"/>
        <n v="48.018999999999998"/>
        <n v="57.651000000000003"/>
        <n v="41.284999999999997"/>
        <n v="19.855"/>
        <n v="9.6009999999999991"/>
        <n v="-9.4570000000000007"/>
        <n v="5.6829999999999998"/>
        <n v="2.06"/>
        <n v="1081"/>
        <n v="159"/>
        <n v="1030"/>
        <n v="976"/>
        <n v="695"/>
        <n v="1185"/>
        <n v="1293"/>
        <n v="1170"/>
        <n v="1270.9939999999999"/>
        <n v="1317.61"/>
        <n v="1231.6030000000001"/>
        <n v="1126.9960000000001"/>
        <n v="890.03300000000002"/>
        <n v="752.32600000000002"/>
        <n v="721.89599999999996"/>
        <n v="465.279"/>
        <n v="544.85500000000002"/>
        <n v="477.68200000000002"/>
        <n v="398.93099999999998"/>
        <n v="390.43200000000002"/>
        <n v="272.60500000000002"/>
        <n v="233.976"/>
        <n v="297.42700000000002"/>
        <n v="279.96300000000002"/>
        <n v="248.1"/>
        <n v="223.46299999999999"/>
        <n v="69.034000000000006"/>
        <n v="198.208"/>
        <n v="187.221"/>
        <n v="180.46799999999999"/>
        <n v="213.596"/>
        <n v="835"/>
        <n v="717"/>
        <n v="659"/>
        <n v="591"/>
        <n v="513"/>
        <n v="573"/>
        <n v="450"/>
        <n v="440"/>
        <n v="389"/>
        <n v="320"/>
        <n v="308"/>
        <n v="254"/>
        <n v="233"/>
        <n v="218"/>
        <n v="201.6"/>
        <n v="184"/>
        <n v="168"/>
        <n v="148.15799999999999"/>
        <n v="128.05600000000001"/>
        <n v="155.71899999999999"/>
        <n v="145.88200000000001"/>
        <n v="144.762"/>
        <n v="92.034000000000006"/>
        <n v="144.02600000000001"/>
        <n v="5888.5"/>
        <n v="4430.7"/>
        <n v="2539.1"/>
        <n v="3702.8"/>
        <n v="3547"/>
        <n v="2934.7840000000001"/>
        <n v="1862.3409999999999"/>
        <n v="1380.0329999999999"/>
        <n v="1234.4280000000001"/>
        <n v="1005.273"/>
        <n v="970.13199999999995"/>
        <n v="783.16700000000003"/>
        <n v="638.17200000000003"/>
        <n v="217.511"/>
        <n v="160.71100000000001"/>
        <n v="25.085999999999999"/>
        <n v="-875.09699999999998"/>
        <n v="148.09"/>
        <n v="101.65900000000001"/>
        <n v="48.145000000000003"/>
        <n v="43.156999999999996"/>
        <n v="21.478000000000002"/>
        <n v="-15.538"/>
        <n v="-5.6509999999999998"/>
        <n v="-17.292000000000002"/>
        <n v="-18.030999999999999"/>
        <n v="-8.8819999999999997"/>
        <n v="-12.704000000000001"/>
        <n v="-5.78"/>
        <n v="4865"/>
        <n v="3998"/>
        <n v="2341"/>
        <n v="2134.9870000000001"/>
        <n v="2551.36"/>
        <n v="2421.7530000000002"/>
        <n v="1892.663"/>
        <n v="1419.566"/>
        <n v="1056.3710000000001"/>
        <n v="527.54100000000005"/>
        <n v="489.47199999999998"/>
        <n v="182.24600000000001"/>
        <n v="155.52699999999999"/>
        <n v="72.539000000000001"/>
        <n v="190.875"/>
        <n v="29.997"/>
        <n v="10.425000000000001"/>
        <n v="-21.527999999999999"/>
        <n v="-15.866"/>
        <n v="-329.52699999999999"/>
        <n v="-1063.444"/>
        <n v="-114.425"/>
        <n v="128"/>
        <n v="195"/>
        <n v="-103"/>
        <n v="0"/>
        <n v="566"/>
        <n v="454"/>
        <n v="374"/>
        <n v="281"/>
        <n v="470"/>
        <n v="406.8"/>
        <n v="403.5"/>
        <n v="444"/>
        <n v="387.9"/>
        <n v="319.5"/>
        <n v="281.3"/>
        <n v="329.6"/>
        <n v="272.10000000000002"/>
        <n v="295.60000000000002"/>
        <n v="156.1"/>
        <n v="-101.2"/>
        <n v="65.599999999999994"/>
        <n v="101.5"/>
        <n v="13.8"/>
        <n v="55.5"/>
        <n v="21.3"/>
        <n v="-21.7"/>
        <n v="69.8"/>
        <n v="-68.3"/>
        <n v="63.7"/>
        <n v="55.9"/>
        <n v="44.4"/>
        <n v="33.1"/>
        <n v="3439"/>
        <n v="4920"/>
        <n v="1007"/>
        <n v="4457"/>
        <n v="1565"/>
        <n v="2004"/>
        <n v="2563"/>
        <n v="1960"/>
        <n v="3709"/>
        <n v="3102"/>
        <n v="10612"/>
        <n v="5247"/>
        <n v="2165"/>
        <n v="1585"/>
        <n v="2388"/>
        <n v="3106"/>
        <n v="2137"/>
        <n v="4834"/>
        <n v="4711"/>
        <n v="4167"/>
        <n v="3141"/>
        <n v="3205"/>
        <n v="2850"/>
        <n v="1812"/>
        <n v="1842"/>
        <n v="1959"/>
        <n v="1961.942"/>
        <n v="2055.931"/>
        <n v="1747.896"/>
        <n v="1253.837"/>
        <n v="746.85199999999998"/>
        <n v="482.1"/>
        <n v="427.9"/>
        <n v="326.8"/>
        <n v="307.5"/>
        <n v="287.10000000000002"/>
        <n v="212.1"/>
        <n v="123.6"/>
        <n v="169.6"/>
        <n v="192.2"/>
        <n v="197.1"/>
        <n v="166.7"/>
        <n v="165.4"/>
        <n v="4700"/>
        <n v="1671"/>
        <n v="104"/>
        <n v="347"/>
        <n v="-239"/>
        <n v="-119"/>
        <n v="-121"/>
        <n v="-4068"/>
        <n v="441"/>
        <n v="-1065"/>
        <n v="-1025"/>
        <n v="-2036"/>
        <n v="-495"/>
        <n v="-3577"/>
        <n v="628"/>
        <n v="1062"/>
        <n v="472"/>
        <n v="373"/>
        <n v="-54"/>
        <n v="371"/>
        <n v="-264.36900000000003"/>
        <n v="110.4"/>
        <n v="167.09399999999999"/>
        <n v="6.44"/>
        <n v="144.714"/>
        <n v="69.685000000000002"/>
        <n v="56.645000000000003"/>
        <n v="41.706000000000003"/>
        <n v="746"/>
        <n v="931"/>
        <n v="439.9"/>
        <n v="595"/>
        <n v="609.70000000000005"/>
        <n v="655.8"/>
        <n v="624.29999999999995"/>
        <n v="500.9"/>
        <n v="550.1"/>
        <n v="377.4"/>
        <n v="27"/>
        <n v="-35.6"/>
        <n v="288.5"/>
        <n v="211.6"/>
        <n v="239.6"/>
        <n v="218.3"/>
        <n v="174.9"/>
        <n v="-119.1"/>
        <n v="66.400000000000006"/>
        <n v="94"/>
        <n v="132.30000000000001"/>
        <n v="94.7"/>
        <n v="103.2"/>
        <n v="41.8"/>
        <n v="74.2"/>
        <n v="64.400000000000006"/>
        <n v="-98"/>
        <n v="-12.1"/>
        <n v="678.3"/>
        <n v="808.4"/>
        <n v="639.29999999999995"/>
        <n v="-677"/>
        <n v="-252.6"/>
        <n v="303.10000000000002"/>
        <n v="773.9"/>
        <n v="467.9"/>
        <n v="817.6"/>
        <n v="613.5"/>
        <n v="978.4"/>
        <n v="930.6"/>
        <n v="764.6"/>
        <n v="533.79999999999995"/>
        <n v="641.5"/>
        <n v="811.3"/>
        <n v="774.8"/>
        <n v="783"/>
        <n v="638.6"/>
        <n v="382.3"/>
        <n v="358.40300000000002"/>
        <n v="627"/>
        <n v="615"/>
        <n v="180.3"/>
        <n v="471.6"/>
        <n v="413.1"/>
        <n v="246.3"/>
        <n v="347.9"/>
        <n v="312.5"/>
        <n v="230.4"/>
        <n v="196.983"/>
        <n v="1363"/>
        <n v="1288"/>
        <n v="1427"/>
        <n v="1215"/>
        <n v="1166"/>
        <n v="334"/>
        <n v="959"/>
        <n v="642.20000000000005"/>
        <n v="1151.5999999999999"/>
        <n v="1300.5999999999999"/>
        <n v="1931.1"/>
        <n v="1000.1"/>
        <n v="1050.7"/>
        <n v="1474.5"/>
        <n v="1375.1"/>
        <n v="1056.1990000000001"/>
        <n v="857.4"/>
        <n v="717.8"/>
        <n v="481"/>
        <n v="425.1"/>
        <n v="184.59899999999999"/>
        <n v="117.634"/>
        <n v="137.53399999999999"/>
        <n v="33.930999999999997"/>
        <n v="27.670999999999999"/>
        <n v="2116"/>
        <n v="2734"/>
        <n v="6093"/>
        <n v="6147"/>
        <n v="754"/>
        <n v="-67"/>
        <n v="2512"/>
        <n v="2452"/>
        <n v="3789"/>
        <n v="5681"/>
        <n v="4928"/>
        <n v="2700"/>
        <n v="895"/>
        <n v="3557"/>
        <n v="3541"/>
        <n v="3537"/>
        <n v="2854"/>
        <n v="2035"/>
        <n v="1099"/>
        <n v="798"/>
        <n v="805"/>
        <n v="1053"/>
        <n v="946"/>
        <n v="1513"/>
        <n v="1665"/>
        <n v="1361"/>
        <n v="1136"/>
        <n v="955"/>
        <n v="652"/>
        <n v="-2435"/>
        <n v="-404"/>
        <n v="210"/>
        <n v="497"/>
        <n v="2990"/>
        <n v="3152"/>
        <n v="2606"/>
        <n v="2779"/>
        <n v="1757"/>
        <n v="1216"/>
        <n v="1055"/>
        <n v="1298"/>
        <n v="1912"/>
        <n v="1978"/>
        <n v="1790"/>
        <n v="2330"/>
        <n v="2408"/>
        <n v="2279"/>
        <n v="2253"/>
        <n v="1854"/>
        <n v="1194"/>
        <n v="1015.941"/>
        <n v="926.2"/>
        <n v="965.45799999999997"/>
        <n v="1027.24"/>
        <n v="835.88499999999999"/>
        <n v="666.05"/>
        <n v="566.30200000000002"/>
        <n v="451.09100000000001"/>
        <n v="381.76499999999999"/>
        <n v="318.17"/>
        <n v="276.584"/>
        <n v="84.988"/>
        <n v="206.202"/>
        <n v="193.60499999999999"/>
        <n v="988.97900000000004"/>
        <n v="345.77699999999999"/>
        <n v="204.101"/>
        <n v="252.417"/>
        <n v="203.08600000000001"/>
        <n v="158.898"/>
        <n v="164.24299999999999"/>
        <n v="439.94799999999998"/>
        <n v="126.538"/>
        <n v="72.228999999999999"/>
        <n v="-149.87100000000001"/>
        <n v="-1856.7149999999999"/>
        <n v="296.25200000000001"/>
        <n v="142.59200000000001"/>
        <n v="74.474000000000004"/>
        <n v="49.343000000000004"/>
        <n v="-17.565999999999999"/>
        <n v="60.338999999999999"/>
        <n v="141.28700000000001"/>
        <n v="-14.074999999999999"/>
        <n v="49.975999999999999"/>
        <n v="25.123999999999999"/>
        <n v="168.1"/>
        <n v="29.038"/>
        <n v="97.27"/>
        <n v="36.648000000000003"/>
        <n v="-12.779"/>
        <n v="-23.747"/>
        <n v="54.801000000000002"/>
        <n v="-7.008"/>
        <n v="26.209"/>
        <n v="736.8"/>
        <n v="643"/>
        <n v="523.1"/>
        <n v="424.4"/>
        <n v="403.1"/>
        <n v="244.9"/>
        <n v="132.80000000000001"/>
        <n v="119"/>
        <n v="17.100000000000001"/>
        <n v="-29.2"/>
        <n v="-373.4"/>
        <n v="-1765.1"/>
        <n v="852"/>
        <n v="1207"/>
        <n v="843"/>
        <n v="900"/>
        <n v="624"/>
        <n v="1101"/>
        <n v="372"/>
        <n v="607"/>
        <n v="488"/>
        <n v="272"/>
        <n v="396"/>
        <n v="-175"/>
        <n v="529.45399999999995"/>
        <n v="630.05899999999997"/>
        <n v="866.97799999999995"/>
        <n v="539.36199999999997"/>
        <n v="636.48400000000004"/>
        <n v="525.43299999999999"/>
        <n v="398.35399999999998"/>
        <n v="397.23200000000003"/>
        <n v="237.27199999999999"/>
        <n v="306.62700000000001"/>
        <n v="193.465"/>
        <n v="188.65799999999999"/>
        <n v="127.125"/>
        <n v="109.89100000000001"/>
        <n v="64.647999999999996"/>
        <n v="86.251000000000005"/>
        <n v="42.790999999999997"/>
        <n v="48.021999999999998"/>
        <n v="-42.366"/>
        <n v="-1.2110000000000001"/>
        <n v="105.265"/>
        <n v="20.588999999999999"/>
        <n v="15.148"/>
        <n v="8.2509999999999994"/>
        <n v="22.521000000000001"/>
        <n v="19.501000000000001"/>
        <n v="14.558"/>
        <n v="9.9320000000000004"/>
        <n v="4.6879999999999997"/>
        <n v="2.6360000000000001"/>
        <n v="3.569"/>
        <n v="493"/>
        <n v="290"/>
        <n v="358"/>
        <n v="-277"/>
        <n v="700"/>
        <n v="1390"/>
        <n v="1464.6"/>
        <n v="1848.7"/>
        <n v="1539.2"/>
        <n v="349.2"/>
        <n v="365.6"/>
        <n v="684.6"/>
        <n v="372.7"/>
        <n v="33.299999999999997"/>
        <n v="67.731999999999999"/>
        <n v="-18.382999999999999"/>
        <n v="615.9"/>
        <n v="568.6"/>
        <n v="743.4"/>
        <n v="459"/>
        <n v="410.4"/>
        <n v="413.9"/>
        <n v="394.4"/>
        <n v="349.8"/>
        <n v="309.60000000000002"/>
        <n v="270.7"/>
        <n v="243.53299999999999"/>
        <n v="195.17400000000001"/>
        <n v="169.02500000000001"/>
        <n v="138.92699999999999"/>
        <n v="122.90600000000001"/>
        <n v="88.808000000000007"/>
        <n v="80.960999999999999"/>
        <n v="66.69"/>
        <n v="46.984000000000002"/>
        <n v="33.558999999999997"/>
        <n v="45.356999999999999"/>
        <n v="30.289000000000001"/>
        <n v="24.506"/>
        <n v="21.228000000000002"/>
        <n v="10.151999999999999"/>
        <n v="6.117"/>
        <n v="26.286000000000001"/>
        <n v="29.503"/>
        <n v="26.475000000000001"/>
        <n v="22.481999999999999"/>
        <n v="8.6479999999999997"/>
        <n v="576.96799999999996"/>
        <n v="664.505"/>
        <n v="504.89299999999997"/>
        <n v="513.38400000000001"/>
        <n v="509.69900000000001"/>
        <n v="449.71100000000001"/>
        <n v="415.904"/>
        <n v="593.80399999999997"/>
        <n v="431.61200000000002"/>
        <n v="387.02600000000001"/>
        <n v="360.83"/>
        <n v="359.17700000000002"/>
        <n v="324.26100000000002"/>
        <n v="266.92500000000001"/>
        <n v="203.358"/>
        <n v="137.25399999999999"/>
        <n v="114.123"/>
        <n v="96.325000000000003"/>
        <n v="83.992000000000004"/>
        <n v="71.242000000000004"/>
        <n v="53.348999999999997"/>
        <n v="43.015000000000001"/>
        <n v="27.587"/>
        <n v="34.6"/>
        <n v="31.541"/>
        <n v="1668"/>
        <n v="1230"/>
        <n v="9895"/>
        <n v="3522"/>
        <n v="-271"/>
        <n v="-183"/>
        <n v="-169"/>
        <n v="-304"/>
        <n v="-369"/>
        <n v="-237"/>
        <n v="11366"/>
        <n v="5104"/>
        <n v="2637"/>
        <n v="2237"/>
        <n v="1867"/>
        <n v="2094"/>
        <n v="2102"/>
        <n v="1476"/>
        <n v="1623"/>
        <n v="1260"/>
        <n v="1345"/>
        <n v="1302"/>
        <n v="292"/>
        <n v="1115"/>
        <n v="1625"/>
        <n v="1438"/>
        <n v="668"/>
        <n v="-398"/>
        <n v="989"/>
        <n v="1774"/>
        <n v="1292"/>
        <n v="1086"/>
        <n v="1056"/>
        <n v="211"/>
        <n v="554"/>
        <n v="234"/>
        <n v="449"/>
        <n v="330"/>
        <n v="562"/>
        <n v="2367"/>
        <n v="2400"/>
        <n v="2024"/>
        <n v="2441"/>
        <n v="1384"/>
        <n v="2180"/>
        <n v="2241"/>
        <n v="2472"/>
        <n v="2431"/>
        <n v="2169"/>
        <n v="2261"/>
        <n v="1929"/>
        <n v="1709.4"/>
        <n v="1324.7"/>
        <n v="1323.2"/>
        <n v="1301.2"/>
        <n v="1395.6"/>
        <n v="1266.4000000000001"/>
        <n v="1124.9000000000001"/>
        <n v="1043.0999999999999"/>
        <n v="916.3"/>
        <n v="827.7"/>
        <n v="719.3"/>
        <n v="613.6"/>
        <n v="150.4"/>
        <n v="558.6"/>
        <n v="168.3"/>
        <n v="456.3"/>
        <n v="104.1"/>
        <n v="301.39999999999998"/>
        <n v="269.46100000000001"/>
        <n v="820"/>
        <n v="823"/>
        <n v="701"/>
        <n v="648"/>
        <n v="580"/>
        <n v="558"/>
        <n v="572"/>
        <n v="541"/>
        <n v="557"/>
        <n v="603"/>
        <n v="537"/>
        <n v="461"/>
        <n v="501"/>
        <n v="1096"/>
        <n v="322"/>
        <n v="323"/>
        <n v="394"/>
        <n v="246"/>
        <n v="343"/>
        <n v="249.44200000000001"/>
        <n v="222.09200000000001"/>
        <n v="200.83199999999999"/>
        <n v="212.05699999999999"/>
        <n v="167.05099999999999"/>
        <n v="98.703999999999994"/>
        <n v="52.746000000000002"/>
        <n v="153.626"/>
        <n v="124.14400000000001"/>
        <n v="13057"/>
        <n v="11731"/>
        <n v="22735"/>
        <n v="8678"/>
        <n v="8163"/>
        <n v="8380"/>
        <n v="6816"/>
        <n v="6203"/>
        <n v="4160"/>
        <n v="3635"/>
        <n v="3638"/>
        <n v="2547"/>
        <n v="2587"/>
        <n v="2533"/>
        <n v="928"/>
        <n v="970"/>
        <n v="3240"/>
        <n v="-274"/>
        <n v="609"/>
        <n v="1998"/>
        <n v="1036"/>
        <n v="943"/>
        <n v="-253.5"/>
        <n v="-53.5"/>
        <n v="-43.933"/>
        <n v="-87.028000000000006"/>
        <n v="-859.22500000000002"/>
        <n v="-270.23200000000003"/>
        <n v="-155.572"/>
        <n v="-178.40600000000001"/>
        <n v="-148.75"/>
        <n v="350.15800000000002"/>
        <n v="176.553"/>
        <n v="176.25299999999999"/>
        <n v="22.937999999999999"/>
        <n v="475.60199999999998"/>
        <n v="445.37400000000002"/>
        <n v="327.43799999999999"/>
        <n v="278"/>
        <n v="214.94499999999999"/>
        <n v="178.98099999999999"/>
        <n v="126.845"/>
        <n v="78.201999999999998"/>
        <n v="70.563000000000002"/>
        <n v="41.423000000000002"/>
        <n v="37.695999999999998"/>
        <n v="6.1260000000000003"/>
        <n v="-7.7140000000000004"/>
        <n v="2260"/>
        <n v="2141"/>
        <n v="999"/>
        <n v="1394"/>
        <n v="1399"/>
        <n v="1651"/>
        <n v="1483"/>
        <n v="1645"/>
        <n v="1040"/>
        <n v="428"/>
        <n v="755"/>
        <n v="739"/>
        <n v="715"/>
        <n v="550"/>
        <n v="350"/>
        <n v="50"/>
        <n v="82"/>
        <n v="8"/>
        <n v="160"/>
        <n v="-21"/>
        <n v="224"/>
        <n v="252.9"/>
        <n v="169.1"/>
        <n v="-197.5"/>
        <n v="-22.1"/>
        <n v="-151.4"/>
        <n v="-15.879"/>
        <n v="680"/>
        <n v="460"/>
        <n v="551"/>
        <n v="452"/>
        <n v="324"/>
        <n v="284"/>
        <n v="-94"/>
        <n v="130"/>
        <n v="-46"/>
        <n v="-620"/>
        <n v="-448"/>
        <n v="43"/>
        <n v="277"/>
        <n v="285"/>
        <n v="229"/>
        <n v="201"/>
        <n v="179"/>
        <n v="155"/>
        <n v="-297"/>
        <n v="-276"/>
        <n v="-494"/>
        <n v="312.142"/>
        <n v="1321"/>
        <n v="355"/>
        <n v="165"/>
        <n v="2"/>
        <n v="111.218"/>
        <n v="94.835999999999999"/>
        <n v="83.671000000000006"/>
        <n v="83.497"/>
        <n v="73.402000000000001"/>
        <n v="55.631999999999998"/>
        <n v="44.311999999999998"/>
        <n v="33.270000000000003"/>
        <n v="25.620999999999999"/>
        <n v="12.428000000000001"/>
        <n v="7.2359999999999998"/>
        <n v="-9.9030000000000005"/>
        <n v="674"/>
        <n v="333"/>
        <n v="1792"/>
        <n v="432"/>
        <n v="-692"/>
        <n v="611"/>
        <n v="417"/>
        <n v="442"/>
        <n v="446"/>
        <n v="399"/>
        <n v="252"/>
        <n v="-905"/>
        <n v="483.66699999999997"/>
        <n v="-3920.2339999999999"/>
        <n v="979.70100000000002"/>
        <n v="447.11099999999999"/>
        <n v="1482.0808999999999"/>
        <n v="-141.48159999999999"/>
        <n v="420.94799999999998"/>
        <n v="404.94400000000002"/>
        <n v="1105.5239999999999"/>
        <n v="399.26100000000002"/>
        <n v="416.036"/>
        <n v="416.75400000000002"/>
        <n v="434.66699999999997"/>
        <n v="339.45400000000001"/>
        <n v="681.07"/>
        <n v="557.04300000000001"/>
        <n v="100.393"/>
        <n v="-417.12400000000002"/>
        <n v="-113.89100000000001"/>
        <n v="104.468"/>
        <n v="279.77300000000002"/>
        <n v="131.72999999999999"/>
        <n v="122.408"/>
        <n v="103.386"/>
        <n v="148.34299999999999"/>
        <n v="211.29"/>
        <n v="167.423"/>
        <n v="321.17500000000001"/>
        <n v="148.44499999999999"/>
        <n v="88.378"/>
        <n v="21.132000000000001"/>
        <n v="16.103000000000002"/>
        <n v="47.084000000000003"/>
        <n v="21.722999999999999"/>
        <n v="5.117"/>
        <n v="1.9020000000000001"/>
        <n v="23.231000000000002"/>
        <n v="15.257999999999999"/>
        <n v="-92.171000000000006"/>
        <n v="-5.444"/>
        <n v="2.0880000000000001"/>
        <n v="1.3009999999999999"/>
        <n v="2.2269999999999999"/>
        <n v="466.7"/>
        <n v="139.9"/>
        <n v="372.9"/>
        <n v="273.89999999999998"/>
        <n v="203.523"/>
        <n v="269.85599999999999"/>
        <n v="296.15100000000001"/>
        <n v="248.339"/>
        <n v="175.43"/>
        <n v="112.803"/>
        <n v="100.548"/>
        <n v="65.475999999999999"/>
        <n v="-11.192"/>
        <n v="66.233999999999995"/>
        <n v="91.721999999999994"/>
        <n v="92.825000000000003"/>
        <n v="68.77"/>
        <n v="48.875"/>
        <n v="37.136000000000003"/>
        <n v="28.968"/>
        <n v="25.1"/>
        <n v="39.845999999999997"/>
        <n v="31.382000000000001"/>
        <n v="16.603000000000002"/>
        <n v="0.115"/>
        <n v="-4.7859999999999996"/>
        <n v="7189"/>
        <n v="6257"/>
        <n v="-855"/>
        <n v="-3615"/>
        <n v="-4428"/>
        <n v="6869"/>
        <n v="9156"/>
        <n v="8428"/>
        <n v="12436"/>
        <n v="11358"/>
        <n v="4414"/>
        <n v="-16998"/>
        <n v="11891"/>
        <n v="15550"/>
        <n v="13529"/>
        <n v="8050"/>
        <n v="4735"/>
        <n v="-295"/>
        <n v="1661"/>
        <n v="1862"/>
        <n v="237"/>
        <n v="1303"/>
        <n v="484"/>
        <n v="243"/>
        <n v="180"/>
        <n v="258"/>
        <n v="779"/>
        <n v="219"/>
        <n v="3659"/>
        <n v="3134"/>
        <n v="2679"/>
        <n v="2350"/>
        <n v="2377"/>
        <n v="2058"/>
        <n v="2039"/>
        <n v="1709"/>
        <n v="1462"/>
        <n v="1282.7249999999999"/>
        <n v="1082.7719999999999"/>
        <n v="1103.2149999999999"/>
        <n v="1063.0920000000001"/>
        <n v="882.39300000000003"/>
        <n v="721"/>
        <n v="699.98299999999995"/>
        <n v="602.08900000000006"/>
        <n v="631.43700000000001"/>
        <n v="397.298"/>
        <n v="459.84199999999998"/>
        <n v="312.197"/>
        <n v="248.79300000000001"/>
        <n v="133.87799999999999"/>
        <n v="-112.36799999999999"/>
        <n v="223.24700000000001"/>
        <n v="242.40700000000001"/>
        <n v="-3784.2"/>
        <n v="-168.8"/>
        <n v="-422.2"/>
        <n v="156.9"/>
        <n v="232.5"/>
        <n v="-97.4"/>
        <n v="-324.39999999999998"/>
        <n v="61.7"/>
        <n v="261"/>
        <n v="887"/>
        <n v="666"/>
        <n v="866"/>
        <n v="458"/>
        <n v="796"/>
        <n v="830"/>
        <n v="736"/>
        <n v="1165"/>
        <n v="854"/>
        <n v="761"/>
        <n v="707"/>
        <n v="647"/>
        <n v="525"/>
        <n v="714"/>
        <n v="724"/>
        <n v="660"/>
        <n v="713"/>
        <n v="802"/>
        <n v="698"/>
        <n v="8.1999999999999993"/>
        <n v="490.5"/>
        <n v="401.5"/>
        <n v="4.4000000000000004"/>
        <n v="13.1"/>
        <n v="592"/>
        <n v="552.5"/>
        <n v="839.1"/>
        <n v="881.02300000000002"/>
        <n v="661.48500000000001"/>
        <n v="397.60199999999998"/>
        <n v="126.137"/>
        <n v="56.877000000000002"/>
        <n v="30.788"/>
        <n v="591.69299999999998"/>
        <n v="417.86700000000002"/>
        <n v="394.22699999999998"/>
        <n v="270.36"/>
        <n v="219.78299999999999"/>
        <n v="178.68700000000001"/>
        <n v="180.02500000000001"/>
        <n v="182.119"/>
        <n v="166.375"/>
        <n v="151.62700000000001"/>
        <n v="141.10300000000001"/>
        <n v="156.93199999999999"/>
        <n v="136.33799999999999"/>
        <n v="96.947000000000003"/>
        <n v="102.116"/>
        <n v="79.220299999999995"/>
        <n v="57.222200000000001"/>
        <n v="57.389200000000002"/>
        <n v="42.685000000000002"/>
        <n v="29.429099999999998"/>
        <n v="21.9663"/>
        <n v="15.216200000000001"/>
        <n v="11.992599999999999"/>
        <n v="11.188000000000001"/>
        <n v="6.8940000000000001"/>
        <n v="0.59"/>
        <n v="0.496"/>
        <n v="0.48099999999999998"/>
        <n v="1110"/>
        <n v="360"/>
        <n v="-47.426000000000002"/>
        <n v="-262.68799999999999"/>
        <n v="-232.17500000000001"/>
        <n v="-270.44499999999999"/>
        <n v="-11.571999999999999"/>
        <n v="64.474000000000004"/>
        <n v="80.718999999999994"/>
        <n v="43.427999999999997"/>
        <n v="18.356000000000002"/>
        <n v="28.474"/>
        <n v="7.3460000000000001"/>
        <n v="3.5140000000000002"/>
        <n v="-9.7159999999999993"/>
        <n v="11621"/>
        <n v="9609"/>
        <n v="10739"/>
        <n v="8981"/>
        <n v="7853"/>
        <n v="9983"/>
        <n v="8041"/>
        <n v="6490"/>
        <n v="7767"/>
        <n v="6134"/>
        <n v="8052"/>
        <n v="7333"/>
        <n v="5580"/>
        <n v="5741"/>
        <n v="4401"/>
        <n v="3578"/>
        <n v="1893"/>
        <n v="-1014"/>
        <n v="2668"/>
        <n v="2023"/>
        <n v="1350.0719999999999"/>
        <n v="1048.6790000000001"/>
        <n v="913.32399999999996"/>
        <n v="456.88900000000001"/>
        <n v="314.86700000000002"/>
        <n v="171.95500000000001"/>
        <n v="84.385999999999996"/>
        <n v="43.189"/>
        <n v="13.904"/>
        <n v="4.1779999999999999"/>
        <n v="3331"/>
        <n v="3309"/>
        <n v="5470"/>
        <n v="1713"/>
        <n v="1967"/>
        <n v="1863"/>
        <n v="1859"/>
        <n v="1822"/>
        <n v="1563"/>
        <n v="1143"/>
        <n v="1365"/>
        <n v="1336"/>
        <n v="1310"/>
        <n v="339"/>
        <n v="293"/>
        <n v="565"/>
        <n v="799"/>
        <n v="855"/>
        <n v="20"/>
        <n v="-272"/>
        <n v="407"/>
        <n v="439"/>
        <n v="875.41300000000001"/>
        <n v="830.79200000000003"/>
        <n v="472.54"/>
        <n v="686.38900000000001"/>
        <n v="426.84699999999998"/>
        <n v="371.36"/>
        <n v="315.44200000000001"/>
        <n v="297.637"/>
        <n v="246.989"/>
        <n v="215.62"/>
        <n v="226.357"/>
        <n v="335.40499999999997"/>
        <n v="334.53800000000001"/>
        <n v="323.38200000000001"/>
        <n v="300.51799999999997"/>
        <n v="272.20499999999998"/>
        <n v="249.25299999999999"/>
        <n v="234.251"/>
        <n v="222.45099999999999"/>
        <n v="193.387"/>
        <n v="138.93899999999999"/>
        <n v="122.857"/>
        <n v="105.988"/>
        <n v="75.183000000000007"/>
        <n v="62.743000000000002"/>
        <n v="52.17"/>
        <n v="44.872999999999998"/>
        <n v="39.195"/>
        <n v="31.338999999999999"/>
        <n v="26.606000000000002"/>
        <n v="22.058"/>
        <n v="-5269"/>
        <n v="-1733"/>
        <n v="1389"/>
        <n v="626"/>
        <n v="878"/>
        <n v="772"/>
        <n v="777"/>
        <n v="942.16800000000001"/>
        <n v="642.69399999999996"/>
        <n v="365.577"/>
        <n v="418.00200000000001"/>
        <n v="369.64699999999999"/>
        <n v="334.08300000000003"/>
        <n v="336.84500000000003"/>
        <n v="344.30799999999999"/>
        <n v="801.22500000000002"/>
        <n v="342.63200000000001"/>
        <n v="231.07499999999999"/>
        <n v="239.36600000000001"/>
        <n v="228.34899999999999"/>
        <n v="255.518"/>
        <n v="128.65700000000001"/>
        <n v="114.65300000000001"/>
        <n v="100.13800000000001"/>
        <n v="68.971999999999994"/>
        <n v="44.273000000000003"/>
        <n v="37.387"/>
        <n v="31.015999999999998"/>
        <n v="22.018000000000001"/>
        <n v="2101"/>
        <n v="1504"/>
        <n v="1553"/>
        <n v="1624"/>
        <n v="1439.3"/>
        <n v="1228.578"/>
        <n v="1051.2629999999999"/>
        <n v="883.61800000000005"/>
        <n v="733.54"/>
        <n v="534.96299999999997"/>
        <n v="430.84500000000003"/>
        <n v="350.13299999999998"/>
        <n v="232.79499999999999"/>
        <n v="166.26599999999999"/>
        <n v="100.24299999999999"/>
        <n v="57.365000000000002"/>
        <n v="34.561999999999998"/>
        <n v="22.16"/>
        <n v="17.683"/>
        <n v="11.234"/>
        <n v="6.0330000000000004"/>
        <n v="1.028"/>
        <n v="0.64200000000000002"/>
        <n v="-959"/>
        <n v="-5065"/>
        <n v="681.81299999999999"/>
        <n v="575.66700000000003"/>
        <n v="-20.719000000000001"/>
        <n v="536.11199999999997"/>
        <n v="319.36099999999999"/>
        <n v="251.72300000000001"/>
        <n v="339.52300000000002"/>
        <n v="352.54700000000003"/>
        <n v="356.322"/>
        <n v="277.065"/>
        <n v="191.017"/>
        <n v="178.27600000000001"/>
        <n v="214.483"/>
        <n v="182.99700000000001"/>
        <n v="165.60900000000001"/>
        <n v="131.54599999999999"/>
        <n v="126.943"/>
        <n v="93.92"/>
        <n v="105.26"/>
        <n v="94.512"/>
        <n v="116.944"/>
        <n v="61.101999999999997"/>
        <n v="41.359000000000002"/>
        <n v="18.701000000000001"/>
        <n v="1.895"/>
        <n v="0.24199999999999999"/>
        <n v="6634"/>
        <n v="-594"/>
        <n v="6622"/>
        <n v="5317"/>
        <n v="5210"/>
        <n v="4625"/>
        <n v="4592"/>
        <n v="3864"/>
        <n v="3461"/>
        <n v="3427"/>
        <n v="3696"/>
        <n v="3198"/>
        <n v="2622.8"/>
        <n v="904.6"/>
        <n v="1210.5999999999999"/>
        <n v="832.7"/>
        <n v="701.8"/>
        <n v="731.4"/>
        <n v="370.9"/>
        <n v="63.2"/>
        <n v="162.1"/>
        <n v="-674.1"/>
        <n v="290.483"/>
        <n v="314.98399999999998"/>
        <n v="117.705"/>
        <n v="330.84500000000003"/>
        <n v="369.35300000000001"/>
        <n v="383.25900000000001"/>
        <n v="2924"/>
        <n v="14824"/>
        <n v="9195"/>
        <n v="-497"/>
        <n v="4587"/>
        <n v="19241"/>
        <n v="21423"/>
        <n v="26179"/>
        <n v="26895"/>
        <n v="19024"/>
        <n v="10483"/>
        <n v="23931"/>
        <n v="18688"/>
        <n v="17138"/>
        <n v="14099"/>
        <n v="13328"/>
        <n v="7230"/>
        <n v="1132"/>
        <n v="3288"/>
        <n v="7727"/>
        <n v="2070"/>
        <n v="1339"/>
        <n v="3256"/>
        <n v="2607"/>
        <n v="930"/>
        <n v="1693"/>
        <n v="1265"/>
        <n v="1569"/>
        <n v="2157"/>
        <n v="251"/>
        <n v="-706"/>
        <n v="2269"/>
        <n v="949"/>
        <n v="-1462"/>
        <n v="66.533000000000001"/>
        <n v="532.23"/>
        <n v="248.26499999999999"/>
        <n v="431.68900000000002"/>
        <n v="548.13699999999994"/>
        <n v="204.37"/>
        <n v="-9.8019999999999996"/>
        <n v="278.702"/>
        <n v="25.315000000000001"/>
        <n v="6.8230000000000004"/>
        <n v="-2.8120000000000003"/>
        <n v="1358"/>
        <n v="2447"/>
        <n v="2999"/>
        <n v="2123"/>
        <n v="1899"/>
        <n v="1697"/>
        <n v="302"/>
        <n v="1408"/>
        <n v="2808"/>
        <n v="1287"/>
        <n v="1817"/>
        <n v="2539"/>
        <n v="1380"/>
        <n v="1033"/>
        <n v="318"/>
        <n v="1362"/>
        <n v="544"/>
        <n v="297"/>
        <n v="500.2"/>
        <n v="399.2"/>
        <n v="472.1"/>
        <n v="425"/>
        <n v="478.2"/>
        <n v="516.6"/>
        <n v="444.5"/>
        <n v="459.9"/>
        <n v="445.7"/>
        <n v="410.7"/>
        <n v="4767"/>
        <n v="3935"/>
        <n v="4195"/>
        <n v="4526"/>
        <n v="10540"/>
        <n v="1009"/>
        <n v="593"/>
        <n v="-1237"/>
        <n v="-8922"/>
        <n v="1612"/>
        <n v="498"/>
        <n v="3845"/>
        <n v="1159"/>
        <n v="5347"/>
        <n v="8535"/>
        <n v="3253"/>
        <n v="2159"/>
        <n v="1523.9"/>
        <n v="1940"/>
        <n v="3161.7"/>
        <n v="3537.3"/>
        <n v="3064.7"/>
        <n v="2799.9"/>
        <n v="1865"/>
        <n v="873.5"/>
        <n v="2052.8000000000002"/>
        <n v="1821.7"/>
        <n v="1693.8"/>
        <n v="1446.8"/>
        <n v="1406.1"/>
        <n v="643.1"/>
        <n v="319.2"/>
        <n v="-64"/>
        <n v="485.5"/>
        <n v="239.2"/>
        <n v="1021.4"/>
        <n v="817.3"/>
        <n v="706.1"/>
        <n v="603.6"/>
        <n v="-920.9"/>
        <n v="37.4"/>
        <n v="-20.2"/>
        <n v="411.1"/>
        <n v="380.24799999999999"/>
        <n v="1589.472"/>
        <n v="1538.96"/>
        <n v="1251.133"/>
        <n v="1165.08"/>
        <n v="1065.345"/>
        <n v="1025.116"/>
        <n v="952.66200000000003"/>
        <n v="766.68499999999995"/>
        <n v="627.85699999999997"/>
        <n v="339.44200000000001"/>
        <n v="108.182"/>
        <n v="-12.816000000000001"/>
        <n v="137.94300000000001"/>
        <n v="350.15499999999997"/>
        <n v="344.19"/>
        <n v="299.00200000000001"/>
        <n v="262.351"/>
        <n v="207.51300000000001"/>
        <n v="70.641999999999996"/>
        <n v="185.495"/>
        <n v="178.536"/>
        <n v="141.35900000000001"/>
        <n v="112.687"/>
        <n v="87.817999999999998"/>
        <n v="73.634"/>
        <n v="48.557000000000002"/>
        <n v="35.573999999999998"/>
        <n v="21.501999999999999"/>
        <n v="14.616"/>
        <n v="12.377000000000001"/>
        <n v="10.015000000000001"/>
        <n v="733"/>
        <n v="642"/>
        <n v="706"/>
        <n v="846"/>
        <n v="553.21500000000003"/>
        <n v="717.60199999999998"/>
        <n v="729.11099999999999"/>
        <n v="581.49"/>
        <n v="339.93900000000002"/>
        <n v="586.42100000000005"/>
        <n v="546.27700000000004"/>
        <n v="499.19499999999999"/>
        <n v="436.72300000000001"/>
        <n v="322.154"/>
        <n v="162.185"/>
        <n v="101.934"/>
        <n v="-3.5300000000000002"/>
        <n v="26.766999999999999"/>
        <n v="-22.26"/>
        <n v="-625.96"/>
        <n v="1618.5"/>
        <n v="1460.3"/>
        <n v="1038.4000000000001"/>
        <n v="886.3"/>
        <n v="750.7"/>
        <n v="533.5"/>
        <n v="462.7"/>
        <n v="956.3"/>
        <n v="71.8"/>
        <n v="-549.79999999999995"/>
        <n v="-2633.6"/>
        <n v="-712.5"/>
        <n v="1233.3"/>
        <n v="1470.5"/>
        <n v="975.1"/>
        <n v="625.95500000000004"/>
        <n v="404.69200000000001"/>
        <n v="257.00900000000001"/>
        <n v="191.71899999999999"/>
        <n v="159.827"/>
        <n v="93.38"/>
        <n v="36.204000000000001"/>
        <n v="27.379000000000001"/>
        <n v="20.539000000000001"/>
        <n v="17.663"/>
        <n v="2938.2"/>
        <n v="2648.7"/>
        <n v="2490"/>
        <n v="2551.9"/>
        <n v="3355.2"/>
        <n v="2598.4"/>
        <n v="2392.1999999999998"/>
        <n v="2172.2640000000001"/>
        <n v="1793"/>
        <n v="1151.704"/>
        <n v="1317.6310000000001"/>
        <n v="1369.904"/>
        <n v="1122.029"/>
        <n v="897.8"/>
        <n v="536.83399999999995"/>
        <n v="290.39100000000002"/>
        <n v="297.66500000000002"/>
        <n v="324.21300000000002"/>
        <n v="261.62400000000002"/>
        <n v="192.18600000000001"/>
        <n v="176.60599999999999"/>
        <n v="207.77"/>
        <n v="108.316"/>
        <n v="81.650000000000006"/>
        <n v="17.748999999999999"/>
        <n v="31.600999999999999"/>
        <n v="13.321"/>
        <n v="35.709000000000003"/>
        <n v="61.116999999999997"/>
        <n v="11054"/>
        <n v="12598"/>
        <n v="8980"/>
        <n v="9391"/>
        <n v="8382"/>
        <n v="7501"/>
        <n v="6136"/>
        <n v="5682"/>
        <n v="3963"/>
        <n v="4427"/>
        <n v="4687"/>
        <n v="3374"/>
        <n v="2345"/>
        <n v="1267"/>
        <n v="1236"/>
        <n v="-158"/>
        <n v="920"/>
        <n v="1300"/>
        <n v="1850"/>
        <n v="1966"/>
        <n v="1214"/>
        <n v="1380.1"/>
        <n v="1110.4000000000001"/>
        <n v="299.8"/>
        <n v="816.7"/>
        <n v="636.6"/>
        <n v="824"/>
        <n v="703.3"/>
        <n v="1531"/>
        <n v="429"/>
        <n v="-449"/>
        <n v="789"/>
        <n v="686"/>
        <n v="759"/>
        <n v="729"/>
        <n v="317"/>
        <n v="-68"/>
        <n v="-46.01"/>
        <n v="33.276000000000003"/>
        <n v="1399.5119999999999"/>
        <n v="1575.0909999999999"/>
        <n v="2098.6889999999999"/>
        <n v="1497.9390000000001"/>
        <n v="802.37400000000002"/>
        <n v="944.69299999999998"/>
        <n v="807.49199999999996"/>
        <n v="636.68700000000001"/>
        <n v="1515.9069999999999"/>
        <n v="984.72900000000004"/>
        <n v="635.54499999999996"/>
        <n v="902.947"/>
        <n v="756.05399999999997"/>
        <n v="608.27200000000005"/>
        <n v="1514.54"/>
        <n v="214.76900000000001"/>
        <n v="224.506"/>
        <n v="-852.03399999999999"/>
        <n v="-215.83500000000001"/>
        <n v="-622.35699999999997"/>
        <n v="-800.1"/>
        <n v="-296.11599999999999"/>
        <n v="-321.267"/>
        <n v="-102.19"/>
        <n v="-12.691000000000001"/>
        <n v="-0.84799999999999998"/>
        <n v="20.117999999999999"/>
        <n v="-1590.8"/>
        <n v="1714.3"/>
        <n v="896.2"/>
        <n v="282.39999999999998"/>
        <n v="599.20000000000005"/>
        <n v="596.70000000000005"/>
        <n v="619.29999999999995"/>
        <n v="488.3"/>
        <n v="320.5"/>
        <n v="229.5"/>
        <n v="201.3"/>
        <n v="192"/>
        <n v="173.91800000000001"/>
        <n v="180.25"/>
        <n v="177.583"/>
        <n v="154.64699999999999"/>
        <n v="123.081"/>
        <n v="120.209"/>
        <n v="99.55"/>
        <n v="71.552999999999997"/>
        <n v="49.927999999999997"/>
        <n v="33.835000000000001"/>
        <n v="20.963000000000001"/>
        <n v="12.114000000000001"/>
        <n v="9.4459999999999997"/>
        <n v="677.91800000000001"/>
        <n v="570.26700000000005"/>
        <n v="811.66499999999996"/>
        <n v="508.892"/>
        <n v="869.82899999999995"/>
        <n v="775.23500000000001"/>
        <n v="1003.129"/>
        <n v="811.07"/>
        <n v="895.24300000000005"/>
        <n v="700.10400000000004"/>
        <n v="356.43799999999999"/>
        <n v="590.83100000000002"/>
        <n v="661.08"/>
        <n v="561.78200000000004"/>
        <n v="510.142"/>
        <n v="412.755"/>
        <n v="292.92700000000002"/>
        <n v="-121.261"/>
        <n v="248.53700000000001"/>
        <n v="519.61199999999997"/>
        <n v="928.99199999999996"/>
        <n v="378.84500000000003"/>
        <n v="405.43099999999998"/>
        <n v="390.22300000000001"/>
        <n v="278.31099999999998"/>
        <n v="202.37299999999999"/>
        <n v="129.70699999999999"/>
        <n v="158.25399999999999"/>
        <n v="128.208"/>
        <n v="155.679"/>
        <n v="143.97999999999999"/>
        <n v="-1359"/>
        <n v="4641"/>
        <n v="713.4"/>
        <n v="479.1"/>
        <n v="375"/>
        <n v="709.5"/>
        <n v="286.2"/>
        <n v="411.9"/>
        <n v="475.5"/>
        <n v="476.3"/>
        <n v="404.5"/>
        <n v="372.2"/>
        <n v="377.2"/>
        <n v="201.4"/>
        <n v="338.19400000000002"/>
        <n v="290.60599999999999"/>
        <n v="231.46199999999999"/>
        <n v="232.26"/>
        <n v="232.77099999999999"/>
        <n v="197"/>
        <n v="176.70500000000001"/>
        <n v="140.53800000000001"/>
        <n v="101.714"/>
        <n v="-91.039000000000001"/>
        <n v="74.355000000000004"/>
        <n v="52.405999999999999"/>
        <n v="126.767"/>
        <n v="1169"/>
        <n v="1134"/>
        <n v="868"/>
        <n v="727"/>
        <n v="905"/>
        <n v="661"/>
        <n v="610"/>
        <n v="711"/>
        <n v="546"/>
        <n v="433"/>
        <n v="431"/>
        <n v="521"/>
        <n v="632"/>
        <n v="483"/>
        <n v="443"/>
        <n v="309.29599999999999"/>
        <n v="405.91399999999999"/>
        <n v="390.26900000000001"/>
        <n v="491.06599999999997"/>
        <n v="557.54899999999998"/>
        <n v="535.20500000000004"/>
        <n v="479.28"/>
        <n v="3707"/>
        <n v="2666"/>
        <n v="3059"/>
        <n v="2152"/>
        <n v="2816"/>
        <n v="1883"/>
        <n v="2665"/>
        <n v="1768"/>
        <n v="1706"/>
        <n v="1320"/>
        <n v="1075"/>
        <n v="1500"/>
        <n v="1481"/>
        <n v="-1338"/>
        <n v="1021"/>
        <n v="1884"/>
        <n v="1487"/>
        <n v="1231"/>
        <n v="901.6"/>
        <n v="1030.0999999999999"/>
        <n v="665.63499999999999"/>
        <n v="589.15200000000004"/>
        <n v="573.98599999999999"/>
        <n v="451.67599999999999"/>
        <n v="528.94000000000005"/>
        <n v="485.572"/>
        <n v="519.13400000000001"/>
        <n v="810.98099999999999"/>
        <n v="159.39400000000001"/>
        <n v="663.61800000000005"/>
        <n v="879.87400000000002"/>
        <n v="269.73200000000003"/>
        <n v="723.11400000000003"/>
        <n v="633.44500000000005"/>
        <n v="536.01700000000005"/>
        <n v="478.00099999999998"/>
        <n v="405.68299999999999"/>
        <n v="422.68400000000003"/>
        <n v="374.16"/>
        <n v="381.77800000000002"/>
        <n v="289.69099999999997"/>
        <n v="228.643"/>
        <n v="222.25399999999999"/>
        <n v="175.791"/>
        <n v="157.32900000000001"/>
        <n v="137.315"/>
        <n v="13.484999999999999"/>
        <n v="-147.256"/>
        <n v="-9.4480000000000004"/>
        <n v="55.027000000000001"/>
        <n v="16.024999999999999"/>
        <n v="6.1139999999999999"/>
        <n v="-357"/>
        <n v="3056"/>
        <n v="-1058"/>
        <n v="-12901"/>
        <n v="1590"/>
        <n v="-20"/>
        <n v="-209"/>
        <n v="4704"/>
        <n v="4550"/>
        <n v="-2479"/>
        <n v="-2153"/>
        <n v="3596"/>
        <n v="2836"/>
        <n v="2920"/>
        <n v="2176"/>
        <n v="1737"/>
        <n v="93"/>
        <n v="720.60699999999997"/>
        <n v="-157.79499999999999"/>
        <n v="-60.284999999999997"/>
        <n v="75.291499999999999"/>
        <n v="34.799999999999997"/>
        <n v="13.744999999999999"/>
        <n v="20.486000000000001"/>
        <n v="12.913"/>
        <n v="-17.292999999999999"/>
        <n v="0.23100000000000001"/>
        <n v="1751"/>
        <n v="-426"/>
        <n v="1019"/>
        <n v="1043"/>
        <n v="967"/>
        <n v="1156"/>
        <n v="875"/>
        <n v="98"/>
        <n v="76"/>
        <n v="-1088"/>
        <n v="-454"/>
        <n v="236"/>
        <n v="577.29200000000003"/>
        <n v="317.09699999999998"/>
        <n v="101.509"/>
        <n v="-11.082000000000001"/>
        <n v="116.751"/>
        <n v="72.872"/>
        <n v="72.561999999999998"/>
        <n v="51.326999999999998"/>
        <n v="40.488999999999997"/>
        <n v="55.718000000000004"/>
        <n v="44.737000000000002"/>
        <n v="30.858000000000001"/>
        <n v="18.687999999999999"/>
        <n v="8.7309999999999999"/>
        <n v="6.5250000000000004"/>
        <n v="4.1929999999999996"/>
        <n v="1786"/>
        <n v="2530"/>
        <n v="-1017"/>
        <n v="7266"/>
        <n v="1725"/>
        <n v="46"/>
        <n v="2856"/>
        <n v="2609"/>
        <n v="3229"/>
        <n v="1801"/>
        <n v="2389.0970000000002"/>
        <n v="1779.4739999999999"/>
        <n v="348.25099999999998"/>
        <n v="1125.6389999999999"/>
        <n v="1082.0429999999999"/>
        <n v="778.22299999999996"/>
        <n v="441.77100000000002"/>
        <n v="249.89099999999999"/>
        <n v="90.447999999999993"/>
        <n v="48.293999999999997"/>
        <n v="9.5670000000000002"/>
        <n v="7.2729999999999997"/>
        <n v="0.874"/>
        <n v="0.14799999999999999"/>
        <n v="1558.9"/>
        <n v="1429.1"/>
        <n v="1504.6"/>
        <n v="1229.5999999999999"/>
        <n v="1002.1"/>
        <n v="1202.8"/>
        <n v="967.8"/>
        <n v="703.6"/>
        <n v="462.5"/>
        <n v="530.29999999999995"/>
        <n v="417.3"/>
        <n v="448.1"/>
        <n v="427.2"/>
        <n v="368.61500000000001"/>
        <n v="319.48099999999999"/>
        <n v="282.69299999999998"/>
        <n v="277.34800000000001"/>
        <n v="209.77"/>
        <n v="188.17"/>
        <n v="206.12700000000001"/>
        <n v="175.786"/>
        <n v="192.506"/>
        <n v="133.95500000000001"/>
        <n v="113.185"/>
        <n v="99.188999999999993"/>
        <n v="84.561999999999998"/>
        <n v="83.486999999999995"/>
        <n v="64.27"/>
        <n v="-247.64099999999999"/>
        <n v="46.015999999999998"/>
        <n v="2.718"/>
        <n v="1343"/>
        <n v="1382"/>
        <n v="1525"/>
        <n v="1245"/>
        <n v="1193"/>
        <n v="1092"/>
        <n v="1138"/>
        <n v="1051"/>
        <n v="992"/>
        <n v="1196"/>
        <n v="929"/>
        <n v="737"/>
        <n v="719"/>
        <n v="528"/>
        <n v="646"/>
        <n v="682.24199999999996"/>
        <n v="582.83500000000004"/>
        <n v="700.61500000000001"/>
        <n v="712.74199999999996"/>
        <n v="694.47900000000004"/>
        <n v="688.16899999999998"/>
        <n v="688.28499999999997"/>
        <n v="698.68299999999999"/>
        <n v="622.90499999999997"/>
        <n v="567.745"/>
        <n v="530.07799999999997"/>
        <n v="534.41499999999996"/>
        <n v="568.74599999999998"/>
        <n v="-398.8"/>
        <n v="587.29999999999995"/>
        <n v="488.8"/>
        <n v="429.1"/>
        <n v="367.4"/>
        <n v="351.8"/>
        <n v="232.9"/>
        <n v="266.7"/>
        <n v="233.9"/>
        <n v="272.8"/>
        <n v="272.7"/>
        <n v="246.5"/>
        <n v="234.7"/>
        <n v="164.9"/>
        <n v="178"/>
        <n v="122.5"/>
        <n v="163.916"/>
        <n v="193.43299999999999"/>
        <n v="183.73699999999999"/>
        <n v="177.61699999999999"/>
        <n v="147.65"/>
        <n v="120.346"/>
        <n v="63.515000000000001"/>
        <n v="85.346000000000004"/>
        <n v="5.1070000000000002"/>
        <n v="63.93"/>
        <n v="35.662999999999997"/>
        <n v="1284"/>
        <n v="-423"/>
        <n v="1311"/>
        <n v="1020"/>
        <n v="915"/>
        <n v="-37"/>
        <n v="1256"/>
        <n v="849"/>
        <n v="1098"/>
        <n v="1130"/>
        <n v="1137"/>
        <n v="910"/>
        <n v="765"/>
        <n v="921"/>
        <n v="-2065"/>
        <n v="623"/>
        <n v="716.74800000000005"/>
        <n v="739.13599999999997"/>
        <n v="680.68700000000001"/>
        <n v="639"/>
        <n v="703"/>
        <n v="786.36"/>
        <n v="1785"/>
        <n v="1108"/>
        <n v="1249"/>
        <n v="1204.0999999999999"/>
        <n v="1019.8"/>
        <n v="856.9"/>
        <n v="700.8"/>
        <n v="478.3"/>
        <n v="218.4"/>
        <n v="473.8"/>
        <n v="449.2"/>
        <n v="244.2"/>
        <n v="406.1"/>
        <n v="342.1"/>
        <n v="296.39999999999998"/>
        <n v="168.5"/>
        <n v="290.7"/>
        <n v="249.5"/>
        <n v="213.4"/>
        <n v="174.2"/>
        <n v="102.9"/>
        <n v="95.9"/>
        <n v="70"/>
        <n v="1080"/>
        <n v="751"/>
        <n v="136"/>
        <n v="346"/>
        <n v="409"/>
        <n v="170"/>
        <n v="-270"/>
        <n v="48"/>
        <n v="249"/>
        <n v="286"/>
        <n v="380"/>
        <n v="559"/>
        <n v="336"/>
        <n v="2306"/>
        <n v="2203"/>
        <n v="1518"/>
        <n v="1635"/>
        <n v="2710"/>
        <n v="2147"/>
        <n v="1968"/>
        <n v="2480"/>
        <n v="2164"/>
        <n v="1724"/>
        <n v="2412"/>
        <n v="2136"/>
        <n v="1845"/>
        <n v="1422"/>
        <n v="122"/>
        <n v="1031.8"/>
        <n v="1422.4"/>
        <n v="1313.6"/>
        <n v="1228.5999999999999"/>
        <n v="1121.9000000000001"/>
        <n v="1018.5"/>
        <n v="907.7"/>
        <n v="788.5"/>
        <n v="708.1"/>
        <n v="662.9"/>
        <n v="631.9"/>
        <n v="613.20000000000005"/>
        <n v="588"/>
        <n v="2734.91"/>
        <n v="3419.04"/>
        <n v="2582.5790000000002"/>
        <n v="-1096.6859999999999"/>
        <n v="-4524.5150000000003"/>
        <n v="2915.4870000000001"/>
        <n v="2197.1089999999999"/>
        <n v="570.279"/>
        <n v="1091.123"/>
        <n v="160.654"/>
        <n v="546.62699999999995"/>
        <n v="2436.4760000000001"/>
        <n v="1083.2550000000001"/>
        <n v="1288.8900000000001"/>
        <n v="1252.144"/>
        <n v="613.96299999999997"/>
        <n v="419.113"/>
        <n v="76.141000000000005"/>
        <n v="387.62200000000001"/>
        <n v="385.90300000000002"/>
        <n v="568.55899999999997"/>
        <n v="56.170999999999999"/>
        <n v="121.97"/>
        <n v="140.00800000000001"/>
        <n v="142.11799999999999"/>
        <n v="147.99799999999999"/>
        <n v="138.02500000000001"/>
        <n v="97.58"/>
        <n v="54.933999999999997"/>
        <n v="909.053"/>
        <n v="987.99599999999998"/>
        <n v="942.30200000000002"/>
        <n v="878.48500000000001"/>
        <n v="819.54600000000005"/>
        <n v="786.00699999999995"/>
        <n v="525.94500000000005"/>
        <n v="394.69299999999998"/>
        <n v="387.94900000000001"/>
        <n v="330.03300000000002"/>
        <n v="260.83300000000003"/>
        <n v="246.483"/>
        <n v="470.57799999999997"/>
        <n v="-253.488"/>
        <n v="116.58799999999999"/>
        <n v="116.411"/>
        <n v="152.10900000000001"/>
        <n v="243.51"/>
        <n v="-28.585999999999999"/>
        <n v="34.216000000000001"/>
        <n v="-146.75299999999999"/>
        <n v="-129.96199999999999"/>
        <n v="1.831"/>
        <n v="282.43400000000003"/>
        <n v="286.87400000000002"/>
        <n v="256.05399999999997"/>
        <n v="249.953"/>
        <n v="236.709"/>
        <n v="211.00700000000001"/>
        <n v="2211"/>
        <n v="2145"/>
        <n v="2985"/>
        <n v="1916"/>
        <n v="1972"/>
        <n v="1861"/>
        <n v="1217"/>
        <n v="1350"/>
        <n v="383"/>
        <n v="1058"/>
        <n v="994"/>
        <n v="950"/>
        <n v="386"/>
        <n v="169"/>
        <n v="453"/>
        <n v="617"/>
        <n v="349"/>
        <n v="410"/>
        <n v="173"/>
        <n v="-128"/>
        <n v="74"/>
        <n v="224.9"/>
        <n v="1241.2260000000001"/>
        <n v="848.66099999999994"/>
        <n v="411.61200000000002"/>
        <n v="-583.61800000000005"/>
        <n v="-176.56200000000001"/>
        <n v="940.721"/>
        <n v="711.90200000000004"/>
        <n v="846.673"/>
        <n v="1346.4390000000001"/>
        <n v="1250.242"/>
        <n v="1231.0920000000001"/>
        <n v="1220.566"/>
        <n v="1134.8489999999999"/>
        <n v="1132.6020000000001"/>
        <n v="898.33100000000002"/>
        <n v="854.69799999999998"/>
        <n v="926.94299999999998"/>
        <n v="599.36"/>
        <n v="726.19600000000003"/>
        <n v="679.29399999999998"/>
        <n v="552.45899999999995"/>
        <n v="739.06899999999996"/>
        <n v="247.68299999999999"/>
        <n v="420.02699999999999"/>
        <n v="519.98"/>
        <n v="341.84100000000001"/>
        <n v="551.92999999999995"/>
        <n v="437.637"/>
        <n v="482.03199999999998"/>
        <n v="478.31799999999998"/>
        <n v="-472.58499999999998"/>
        <n v="669.9"/>
        <n v="535.79999999999995"/>
        <n v="1046.9000000000001"/>
        <n v="722.2"/>
        <n v="583.6"/>
        <n v="569.5"/>
        <n v="494.9"/>
        <n v="811.1"/>
        <n v="389.1"/>
        <n v="293.2"/>
        <n v="236.7"/>
        <n v="128.9"/>
        <n v="113"/>
        <n v="130.5"/>
        <n v="79.3"/>
        <n v="1.7"/>
        <n v="79"/>
        <n v="55.7"/>
        <n v="-11"/>
        <n v="62"/>
        <n v="2936"/>
        <n v="2005"/>
        <n v="3786"/>
        <n v="1121"/>
        <n v="2256"/>
        <n v="1610"/>
        <n v="1705"/>
        <n v="1146"/>
        <n v="2491"/>
        <n v="2707"/>
        <n v="2737"/>
        <n v="2736"/>
        <n v="1592"/>
        <n v="882"/>
        <n v="5840"/>
        <n v="-1513.91"/>
        <n v="590.39499999999998"/>
        <n v="618.19899999999996"/>
        <n v="489.34500000000003"/>
        <n v="430.80700000000002"/>
        <n v="457.22300000000001"/>
        <n v="376.88799999999998"/>
        <n v="348.52600000000001"/>
        <n v="333.36"/>
        <n v="385.67899999999997"/>
        <n v="344.17200000000003"/>
        <n v="240.21700000000001"/>
        <n v="301.01400000000001"/>
        <n v="269.154"/>
        <n v="235.09399999999999"/>
        <n v="190.43600000000001"/>
        <n v="129.94900000000001"/>
        <n v="121.952"/>
        <n v="112.529"/>
        <n v="97.242999999999995"/>
        <n v="83.034999999999997"/>
        <n v="59.174999999999997"/>
        <n v="47.274000000000001"/>
        <n v="38.411000000000001"/>
        <n v="24.263000000000002"/>
        <n v="17.395"/>
        <n v="13.217000000000001"/>
        <n v="10.167"/>
        <n v="11.279"/>
        <n v="10.196"/>
        <n v="9.7259999999999991"/>
        <n v="9.3109999999999999"/>
        <n v="406"/>
        <n v="378"/>
        <n v="282"/>
        <n v="764.46500000000003"/>
        <n v="398.09699999999998"/>
        <n v="232.85"/>
        <n v="280.17099999999999"/>
        <n v="472.29399999999998"/>
        <n v="421.5"/>
        <n v="299.52600000000001"/>
        <n v="-2517.7629999999999"/>
        <n v="295.86399999999998"/>
        <n v="244.934"/>
        <n v="228.73"/>
        <n v="47"/>
        <n v="3677"/>
        <n v="7731"/>
        <n v="4589"/>
        <n v="7373"/>
        <n v="11953"/>
        <n v="5613"/>
        <n v="20213"/>
        <n v="6561"/>
        <n v="2717"/>
        <n v="-14766"/>
        <n v="-2723"/>
        <n v="-12613"/>
        <n v="3487"/>
        <n v="495"/>
        <n v="-995"/>
        <n v="-5453"/>
        <n v="3452"/>
        <n v="7222"/>
        <n v="21964"/>
        <n v="6866"/>
        <n v="4381"/>
        <n v="3839"/>
        <n v="5021"/>
        <n v="-7594.4"/>
        <n v="-2280"/>
        <n v="860.1"/>
        <n v="3835"/>
        <n v="240"/>
        <n v="845.67200000000003"/>
        <n v="482.26100000000002"/>
        <n v="-165.03399999999999"/>
        <n v="-550.62800000000004"/>
        <n v="193.755"/>
        <n v="54.587000000000003"/>
        <n v="-36.521000000000001"/>
        <n v="-0.54510000000000003"/>
        <n v="8.2162000000000006"/>
        <n v="-2.7061000000000002"/>
        <n v="790.9"/>
        <n v="751.9"/>
        <n v="578.6"/>
        <n v="499.47800000000001"/>
        <n v="516.36099999999999"/>
        <n v="494.15"/>
        <n v="448.63600000000002"/>
        <n v="420.536"/>
        <n v="357.92899999999997"/>
        <n v="265.35599999999999"/>
        <n v="184.357"/>
        <n v="279.70499999999998"/>
        <n v="232.62200000000001"/>
        <n v="199.03800000000001"/>
        <n v="166.81399999999999"/>
        <n v="130.989"/>
        <n v="84.12"/>
        <n v="75.542000000000002"/>
        <n v="70.111999999999995"/>
        <n v="80.73"/>
        <n v="65.454999999999998"/>
        <n v="52.953000000000003"/>
        <n v="40.834000000000003"/>
        <n v="32.539000000000001"/>
        <n v="27.411000000000001"/>
        <n v="18.666"/>
        <n v="11.91"/>
        <n v="8.8330000000000002"/>
        <n v="6.6059999999999999"/>
        <n v="6.4109999999999996"/>
        <n v="4.2679999999999998"/>
        <n v="18485"/>
        <n v="22111"/>
        <n v="15920"/>
        <n v="10188"/>
        <n v="3669"/>
        <n v="2925"/>
        <n v="1491"/>
        <n v="32"/>
        <n v="-56"/>
        <n v="-138"/>
        <n v="431.9"/>
        <n v="389.6"/>
        <n v="472.6"/>
        <n v="413.2"/>
        <n v="158.1"/>
        <n v="229.7"/>
        <n v="118.7"/>
        <n v="63.8"/>
        <n v="2602"/>
        <n v="-4154"/>
        <n v="-12236"/>
        <n v="-1311"/>
        <n v="2658"/>
        <n v="3041"/>
        <n v="4560"/>
        <n v="4273"/>
        <n v="2527"/>
        <n v="-11341"/>
        <n v="2769"/>
        <n v="1396.009"/>
        <n v="934.62699999999995"/>
        <n v="156.77600000000001"/>
        <n v="154.21899999999999"/>
        <n v="127.05"/>
        <n v="76.495999999999995"/>
        <n v="39.5"/>
        <n v="100.78700000000001"/>
        <n v="118.31699999999999"/>
        <n v="208.541"/>
        <n v="174.68"/>
        <n v="199.465"/>
        <n v="78.403000000000006"/>
        <n v="21.861999999999998"/>
        <n v="122.86790000000001"/>
        <n v="96.159000000000006"/>
        <n v="90.179000000000002"/>
        <n v="540"/>
        <n v="4572"/>
        <n v="2997"/>
        <n v="1820"/>
        <n v="1050"/>
        <n v="2324"/>
        <n v="2716"/>
        <n v="2032"/>
        <n v="1452"/>
        <n v="1184"/>
        <n v="2016"/>
        <n v="1806"/>
        <n v="1449"/>
        <n v="838"/>
        <n v="710"/>
        <n v="584.37400000000002"/>
        <n v="688.33600000000001"/>
        <n v="631.33299999999997"/>
        <n v="503.03300000000002"/>
        <n v="196.10400000000001"/>
        <n v="307.77699999999999"/>
        <n v="297.58800000000002"/>
        <n v="53.866"/>
        <n v="-113.782"/>
        <n v="5.8979999999999997"/>
        <n v="115.764"/>
        <n v="184.55099999999999"/>
        <n v="908"/>
        <n v="981"/>
        <n v="-1724"/>
        <n v="-6177"/>
        <n v="578"/>
        <n v="299"/>
        <n v="392"/>
        <n v="770"/>
        <n v="885"/>
        <n v="742"/>
        <n v="872"/>
        <n v="1309"/>
        <n v="1247"/>
        <n v="86.89"/>
        <n v="629.28"/>
        <n v="646.447"/>
        <n v="598.97"/>
        <n v="568.29899999999998"/>
        <n v="410.87400000000002"/>
        <n v="305.774"/>
        <n v="302.673"/>
        <n v="427.73399999999998"/>
        <n v="453.68900000000002"/>
        <n v="420.76100000000002"/>
        <n v="365.85500000000002"/>
        <n v="365.01400000000001"/>
        <n v="311.18299999999999"/>
        <n v="277.31400000000002"/>
        <n v="275.18599999999998"/>
        <n v="241.39699999999999"/>
        <n v="151.15299999999999"/>
        <n v="91.534999999999997"/>
        <n v="74.331000000000003"/>
        <n v="77"/>
        <n v="66.004999999999995"/>
        <n v="46.902000000000001"/>
        <n v="32.953000000000003"/>
        <n v="4.0869999999999997"/>
        <n v="-8.61"/>
        <n v="-30.79"/>
        <n v="13.65"/>
        <n v="-4.3440000000000003"/>
        <n v="-3.6720000000000002"/>
        <n v="-1.456"/>
        <n v="1261"/>
        <n v="679.1"/>
        <n v="493.1"/>
        <n v="461.2"/>
        <n v="469.6"/>
        <n v="105.9"/>
        <n v="214.8"/>
        <n v="561.20000000000005"/>
        <n v="259.08699999999999"/>
        <n v="196.55"/>
        <n v="111.81"/>
        <n v="92.402000000000001"/>
        <n v="89.983999999999995"/>
        <n v="87.075999999999993"/>
        <n v="88.462000000000003"/>
        <n v="74.629000000000005"/>
        <n v="893"/>
        <n v="1187"/>
        <n v="1246"/>
        <n v="712"/>
        <n v="496"/>
        <n v="569"/>
        <n v="516.43799999999999"/>
        <n v="377.642"/>
        <n v="315.012"/>
        <n v="266.137"/>
        <n v="208.21700000000001"/>
        <n v="177.02099999999999"/>
        <n v="137.86799999999999"/>
        <n v="114.274"/>
        <n v="90.8"/>
        <n v="79.707999999999998"/>
        <n v="-59.863"/>
        <n v="37.664000000000001"/>
        <n v="30.693000000000001"/>
        <n v="22.989000000000001"/>
        <n v="18.337"/>
        <n v="13.754"/>
        <n v="11.35"/>
        <n v="171.59700000000001"/>
        <n v="282.42500000000001"/>
        <n v="107.223"/>
        <n v="166.626"/>
        <n v="241.68600000000001"/>
        <n v="200.261"/>
        <n v="177.01499999999999"/>
        <n v="222.398"/>
        <n v="221.47399999999999"/>
        <n v="248.126"/>
        <n v="230.21299999999999"/>
        <n v="136.71100000000001"/>
        <n v="100.896"/>
        <n v="90.765000000000001"/>
        <n v="71.495000000000005"/>
        <n v="44.692999999999998"/>
        <n v="41.558999999999997"/>
        <n v="25.934000000000001"/>
        <n v="-54.381"/>
        <n v="9.8290000000000006"/>
        <n v="-30.588000000000001"/>
        <n v="5.0919999999999996"/>
        <n v="3.867"/>
        <n v="5.1859999999999999"/>
        <n v="3.6429999999999998"/>
        <n v="2.4750000000000001"/>
        <n v="0.55100000000000005"/>
        <n v="253.66800000000001"/>
        <n v="119.67100000000001"/>
        <n v="2.6520000000000001"/>
        <n v="132.45500000000001"/>
        <n v="258.411"/>
        <n v="513.37199999999996"/>
        <n v="485.53"/>
        <n v="448.339"/>
        <n v="428.58199999999999"/>
        <n v="388.29"/>
        <n v="427.887"/>
        <n v="442.41300000000001"/>
        <n v="255.774"/>
        <n v="115.032"/>
        <n v="17.074000000000002"/>
        <n v="24.2"/>
        <n v="44.463000000000001"/>
        <n v="53.024999999999999"/>
        <n v="-1.4969999999999999"/>
        <n v="13.241"/>
        <n v="12.177"/>
        <n v="51.566000000000003"/>
        <n v="71.096999999999994"/>
        <n v="30.672000000000001"/>
        <n v="24.396000000000001"/>
        <n v="16.106999999999999"/>
        <n v="-7.8339999999999996"/>
        <n v="19.600999999999999"/>
        <n v="20.91"/>
        <n v="19.73"/>
        <n v="895.07299999999998"/>
        <n v="811.48299999999995"/>
        <n v="740.2"/>
        <n v="452.38499999999999"/>
        <n v="362.43099999999998"/>
        <n v="368.70699999999999"/>
        <n v="284.50099999999998"/>
        <n v="216.19900000000001"/>
        <n v="147.33500000000001"/>
        <n v="106.408"/>
        <n v="73.263000000000005"/>
        <n v="97.281999999999996"/>
        <n v="475.9"/>
        <n v="499.7"/>
        <n v="208.7"/>
        <n v="489"/>
        <n v="306.60000000000002"/>
        <n v="292.3"/>
        <n v="416.2"/>
        <n v="365.9"/>
        <n v="172.5"/>
        <n v="228.5"/>
        <n v="304.60000000000002"/>
        <n v="132.4"/>
        <n v="131.30000000000001"/>
        <n v="116.6"/>
        <n v="160.19999999999999"/>
        <n v="26.5"/>
        <n v="65.8"/>
        <n v="-337.7"/>
        <n v="110.6"/>
        <n v="212.6"/>
        <n v="106.5"/>
        <n v="162.4"/>
        <n v="210.7"/>
        <n v="215.6"/>
        <n v="173.4"/>
        <n v="36.283999999999999"/>
        <n v="-75.745999999999995"/>
        <n v="163.87700000000001"/>
        <n v="155.28800000000001"/>
        <n v="136.393"/>
        <n v="2187"/>
        <n v="1372"/>
        <n v="-2415.1999999999998"/>
        <n v="-1921.6"/>
        <n v="113.3"/>
        <n v="393.3"/>
        <n v="14.4"/>
        <n v="699.9"/>
        <n v="501.4"/>
        <n v="430"/>
        <n v="399.8"/>
        <n v="375.5"/>
        <n v="361.8"/>
        <n v="361.3"/>
        <n v="302.8"/>
        <n v="276.3"/>
        <n v="106.1"/>
        <n v="116.7"/>
        <n v="75.599999999999994"/>
        <n v="-129.69999999999999"/>
        <n v="34.700000000000003"/>
        <n v="67.900000000000006"/>
        <n v="71"/>
        <n v="332.2"/>
        <n v="31.399000000000001"/>
        <n v="32.186999999999998"/>
        <n v="7.9870000000000001"/>
        <n v="25.343"/>
        <n v="66.835999999999999"/>
        <n v="62.491999999999997"/>
        <n v="41.244999999999997"/>
        <n v="50.912999999999997"/>
        <n v="7.3629999999999995"/>
        <n v="-21.841999999999999"/>
        <n v="2878.9"/>
        <n v="1044.5"/>
        <n v="872.3"/>
        <n v="863.8"/>
        <n v="883.4"/>
        <n v="830.9"/>
        <n v="3484"/>
        <n v="3345"/>
        <n v="2912"/>
        <n v="3036"/>
        <n v="2357"/>
        <n v="-332"/>
        <n v="2526"/>
        <n v="2624"/>
        <n v="2394"/>
        <n v="2459"/>
        <n v="2072"/>
        <n v="1856"/>
        <n v="1461"/>
        <n v="1227"/>
        <n v="1004"/>
        <n v="917"/>
        <n v="901"/>
        <n v="880"/>
        <n v="589"/>
        <n v="270"/>
        <n v="321"/>
        <n v="238"/>
        <n v="505"/>
        <n v="-578"/>
        <n v="293.10000000000002"/>
        <n v="-5439"/>
        <n v="-22802"/>
        <n v="-8920"/>
        <n v="8175"/>
        <n v="-6144"/>
        <n v="15233"/>
        <n v="13641"/>
        <n v="13120"/>
        <n v="11344"/>
        <n v="10725"/>
        <n v="17335"/>
        <n v="22208"/>
        <n v="20742"/>
        <n v="16711"/>
        <n v="16819"/>
        <n v="15002"/>
        <n v="14118"/>
        <n v="13684"/>
        <n v="12735"/>
        <n v="10717"/>
        <n v="9296"/>
        <n v="8203"/>
        <n v="7280"/>
        <n v="6573"/>
        <n v="4726"/>
        <n v="4315"/>
        <n v="4725"/>
        <n v="2636"/>
        <n v="4303"/>
        <n v="3939"/>
        <n v="5386"/>
        <n v="5455"/>
        <n v="4628"/>
        <n v="13501"/>
        <n v="18108"/>
        <n v="12101"/>
        <n v="3075"/>
        <n v="2591.5659999999998"/>
        <n v="2803.6370000000002"/>
        <n v="2901.2570000000001"/>
        <n v="2635.7550000000001"/>
        <n v="2011.154"/>
        <n v="1615.298"/>
        <n v="-1189.9570000000001"/>
        <n v="813.91399999999999"/>
        <n v="449.37099999999998"/>
        <n v="-72.003"/>
        <n v="72.096999999999994"/>
        <n v="52.271000000000001"/>
        <n v="-56.776000000000003"/>
        <n v="-66.486000000000004"/>
        <n v="-44.758000000000003"/>
        <n v="-27.992999999999999"/>
        <n v="-21.731999999999999"/>
        <n v="-36.287999999999997"/>
        <n v="-25.712"/>
        <n v="-14.082000000000001"/>
        <n v="-4.5170000000000003"/>
        <n v="-4.0429000000000004"/>
        <n v="1752.7"/>
        <n v="2131"/>
        <n v="1657.5"/>
        <n v="1697.4"/>
        <n v="1221.3"/>
        <n v="1824.4"/>
        <n v="1855.2"/>
        <n v="1567.3"/>
        <n v="1798.3"/>
        <n v="1530.5"/>
        <n v="1304.4000000000001"/>
        <n v="1294.7"/>
        <n v="1144"/>
        <n v="1090"/>
        <n v="1240"/>
        <n v="665.1"/>
        <n v="614.4"/>
        <n v="534.5"/>
        <n v="421.8"/>
        <n v="445.4"/>
        <n v="476.4"/>
        <n v="469.9"/>
        <n v="506.1"/>
        <n v="495.6"/>
        <n v="472.7"/>
        <n v="381.4"/>
        <n v="414.3"/>
        <n v="862"/>
        <n v="-595"/>
        <n v="3597"/>
        <n v="1241"/>
        <n v="2378"/>
        <n v="1961"/>
        <n v="1636"/>
        <n v="2817"/>
        <n v="3558"/>
        <n v="2008"/>
        <n v="5257"/>
        <n v="2150"/>
        <n v="1855"/>
        <n v="585"/>
        <n v="-2165"/>
        <n v="-223"/>
        <n v="-1430"/>
        <n v="-5499"/>
        <n v="421.2"/>
        <n v="514.6"/>
        <n v="438.2"/>
        <n v="173.7"/>
        <n v="279.2"/>
        <n v="-52.8"/>
        <n v="-14.8"/>
        <n v="-17.3"/>
        <n v="314.39999999999998"/>
        <n v="289.5"/>
        <n v="260.39999999999998"/>
        <n v="6581"/>
        <n v="7916"/>
        <n v="-3880"/>
        <n v="9427"/>
        <n v="9687"/>
        <n v="2804"/>
        <n v="3770"/>
        <n v="4859"/>
        <n v="7580"/>
        <n v="4685"/>
        <n v="104690"/>
        <n v="34343"/>
        <n v="30736"/>
        <n v="12662"/>
        <n v="19478"/>
        <n v="15826"/>
        <n v="14136"/>
        <n v="12733"/>
        <n v="10737"/>
        <n v="9737"/>
        <n v="8505"/>
        <n v="6520.4480000000003"/>
        <n v="4226.8580000000002"/>
        <n v="4203.72"/>
        <n v="3077.4459999999999"/>
        <n v="1465.3969999999999"/>
        <n v="399.11900000000003"/>
        <n v="105.648"/>
        <n v="99.656000000000006"/>
        <n v="621.08500000000004"/>
        <n v="810.47400000000005"/>
        <n v="616.75699999999995"/>
        <n v="687.24"/>
        <n v="705.67200000000003"/>
        <n v="711.28599999999994"/>
        <n v="684.95899999999995"/>
        <n v="648.04100000000005"/>
        <n v="565.11599999999999"/>
        <n v="475.51100000000002"/>
        <n v="399.57499999999999"/>
        <n v="475.41699999999997"/>
        <n v="506.339"/>
        <n v="475.40499999999997"/>
        <n v="437.43400000000003"/>
        <n v="395.55200000000002"/>
        <n v="334.101"/>
        <n v="-27.59"/>
        <n v="297.14699999999999"/>
        <n v="385.32299999999998"/>
        <n v="377.62200000000001"/>
        <n v="355.79399999999998"/>
        <n v="342.39699999999999"/>
        <n v="330.07600000000002"/>
        <n v="309.16800000000001"/>
        <n v="288.548"/>
        <n v="257.81299999999999"/>
        <n v="236.97"/>
        <n v="207.67699999999999"/>
        <n v="206.596"/>
        <n v="199.488"/>
        <n v="430.613"/>
        <n v="452.053"/>
        <n v="468.42500000000001"/>
        <n v="271.666"/>
        <n v="278.04000000000002"/>
        <n v="245.286"/>
        <n v="216.125"/>
        <n v="188.161"/>
        <n v="209.238"/>
        <n v="203.31700000000001"/>
        <n v="37.216999999999999"/>
        <n v="162.75399999999999"/>
        <n v="142.98500000000001"/>
        <n v="125.524"/>
        <n v="92.896000000000001"/>
        <n v="62.442999999999998"/>
        <n v="53.3"/>
        <n v="23.84"/>
        <n v="23.667999999999999"/>
        <n v="33.046999999999997"/>
        <n v="41.335999999999999"/>
        <n v="676"/>
        <n v="1262"/>
        <n v="1280"/>
        <n v="1135"/>
        <n v="833"/>
        <n v="1204"/>
        <n v="1102"/>
        <n v="1113"/>
        <n v="1150"/>
        <n v="-8"/>
        <n v="877.49699999999996"/>
        <n v="1127.0650000000001"/>
        <n v="824.53899999999999"/>
        <n v="533.90099999999995"/>
        <n v="452.85899999999998"/>
        <n v="354.03899999999999"/>
        <n v="320.24"/>
        <n v="258.42399999999998"/>
        <n v="210.70099999999999"/>
        <n v="229.87299999999999"/>
        <n v="144.52199999999999"/>
        <n v="97.628"/>
        <n v="74.230999999999995"/>
        <n v="952.48599999999999"/>
        <n v="694.08"/>
        <n v="709.00699999999995"/>
        <n v="517.72400000000005"/>
        <n v="456.22699999999998"/>
        <n v="363.15199999999999"/>
        <n v="613.34"/>
        <n v="543.70699999999999"/>
        <n v="521.68499999999995"/>
        <n v="585.63300000000004"/>
        <n v="704.71600000000001"/>
        <n v="732.84799999999996"/>
        <n v="855.01099999999997"/>
        <n v="514.12300000000005"/>
        <n v="311.21899999999999"/>
        <n v="205.7"/>
        <n v="178.63399999999999"/>
        <n v="142.797"/>
        <n v="113.44799999999999"/>
        <n v="105.663"/>
        <n v="35.165999999999997"/>
        <n v="842"/>
        <n v="776"/>
        <n v="581"/>
        <n v="600.52200000000005"/>
        <n v="761.43799999999999"/>
        <n v="792.20500000000004"/>
        <n v="785.38400000000001"/>
        <n v="677.53599999999994"/>
        <n v="645.76900000000001"/>
        <n v="499.57100000000003"/>
        <n v="420.51900000000001"/>
        <n v="475.35500000000002"/>
        <n v="420.12"/>
        <n v="383.399"/>
        <n v="346.32400000000001"/>
        <n v="286.923"/>
        <n v="226.971"/>
        <n v="211.56700000000001"/>
        <n v="192.90299999999999"/>
        <n v="180.73099999999999"/>
        <n v="238.50399999999999"/>
        <n v="231.833"/>
        <n v="208.52600000000001"/>
        <n v="186.66499999999999"/>
        <n v="127.874"/>
        <n v="148.447"/>
        <n v="137.24199999999999"/>
        <n v="127.73699999999999"/>
        <n v="126.77500000000001"/>
        <n v="119.563"/>
        <n v="-1131"/>
        <n v="1656"/>
        <n v="-463"/>
        <n v="-5763"/>
        <n v="-671"/>
        <n v="3500"/>
        <n v="2125"/>
        <n v="2635"/>
        <n v="2839"/>
        <n v="1835"/>
        <n v="3499"/>
        <n v="2348"/>
        <n v="2358"/>
        <n v="-979"/>
        <n v="-820"/>
        <n v="-998"/>
        <n v="809"/>
        <n v="438"/>
        <n v="-14.7"/>
        <n v="772.4"/>
        <n v="300.39999999999998"/>
        <n v="183.7"/>
        <n v="177.8"/>
        <n v="-161"/>
        <n v="-137.30000000000001"/>
        <n v="26.6"/>
        <n v="197.4"/>
        <n v="135"/>
        <n v="520.45399999999995"/>
        <n v="220.434"/>
        <n v="396.60700000000003"/>
        <n v="551.38"/>
        <n v="451.83800000000002"/>
        <n v="415.93"/>
        <n v="286.19799999999998"/>
        <n v="335.99900000000002"/>
        <n v="385.36700000000002"/>
        <n v="397.75200000000001"/>
        <n v="374.93"/>
        <n v="306.76600000000002"/>
        <n v="333.00299999999999"/>
        <n v="230.05500000000001"/>
        <n v="212.07499999999999"/>
        <n v="195.977"/>
        <n v="157.66399999999999"/>
        <n v="-170.67400000000001"/>
        <n v="59.731999999999999"/>
        <n v="-144.631"/>
        <n v="188.953"/>
        <n v="206.36500000000001"/>
        <n v="134.98599999999999"/>
        <n v="199.91200000000001"/>
        <n v="155.571"/>
        <n v="175.03299999999999"/>
        <n v="200.00399999999999"/>
        <n v="179.16399999999999"/>
        <n v="81.653999999999996"/>
        <n v="89.182000000000002"/>
        <n v="92.194000000000003"/>
        <n v="600.72"/>
        <n v="539.66600000000005"/>
        <n v="73.881"/>
        <n v="428.85500000000002"/>
        <n v="539.38199999999995"/>
        <n v="404.51900000000001"/>
        <n v="330.49400000000003"/>
        <n v="164.68100000000001"/>
        <n v="211.29300000000001"/>
        <n v="266.68799999999999"/>
        <n v="51.283000000000001"/>
        <n v="127.169"/>
        <n v="126.127"/>
        <n v="428.44"/>
        <n v="3505"/>
        <n v="3787"/>
        <n v="2216"/>
        <n v="2890"/>
        <n v="2129"/>
        <n v="1875"/>
        <n v="1556"/>
        <n v="1605"/>
        <n v="2465"/>
        <n v="1054"/>
        <n v="11121"/>
        <n v="8630"/>
        <n v="7957"/>
        <n v="7009"/>
        <n v="6345"/>
        <n v="5385"/>
        <n v="4535"/>
        <n v="3883"/>
        <n v="3338"/>
        <n v="2661"/>
        <n v="4395"/>
        <n v="5761"/>
        <n v="5838"/>
        <n v="5001"/>
        <n v="4304"/>
        <n v="3664"/>
        <n v="3044"/>
        <n v="2581"/>
        <n v="1614"/>
        <n v="1160"/>
        <n v="937.73900000000003"/>
        <n v="731.52300000000002"/>
        <n v="604.50099999999998"/>
        <n v="457.40100000000001"/>
        <n v="362.863"/>
        <n v="249.15"/>
        <n v="163.428"/>
        <n v="111.95399999999999"/>
        <n v="76.753"/>
        <n v="-412"/>
        <n v="-328"/>
        <n v="-4120"/>
        <n v="-6173"/>
        <n v="-3056"/>
        <n v="2317"/>
        <n v="5052"/>
        <n v="2025"/>
        <n v="1703"/>
        <n v="2360"/>
        <n v="1832"/>
        <n v="1876"/>
        <n v="-218"/>
        <n v="914"/>
        <n v="1023"/>
        <n v="437.61599999999999"/>
        <n v="-458.89299999999997"/>
        <n v="7.5"/>
        <n v="660.09900000000005"/>
        <n v="-394.41300000000001"/>
        <n v="73.713999999999999"/>
        <n v="-268.20299999999997"/>
        <n v="7.5449999999999999"/>
        <n v="84.308000000000007"/>
        <n v="482.71300000000002"/>
        <n v="476.34899999999999"/>
        <n v="771.35400000000004"/>
        <n v="1094.2460000000001"/>
        <n v="800.34799999999996"/>
        <n v="-261.45600000000002"/>
        <n v="737.79499999999996"/>
        <n v="280.47199999999998"/>
        <n v="735.84199999999998"/>
        <n v="1727.172"/>
        <n v="1023.397"/>
        <n v="103.964"/>
        <n v="19.533000000000001"/>
        <n v="120.55800000000001"/>
        <n v="334.12799999999999"/>
        <n v="266.56599999999997"/>
        <n v="83.879000000000005"/>
        <n v="46.052999999999997"/>
        <n v="32.029000000000003"/>
        <n v="73.45"/>
        <n v="11.445"/>
        <n v="19.937000000000001"/>
        <n v="15.167"/>
        <n v="13.087"/>
        <n v="19.234000000000002"/>
        <n v="18.12"/>
        <n v="20.716999999999999"/>
        <n v="18.975000000000001"/>
        <n v="2.7589999999999999"/>
        <n v="11.734"/>
        <n v="23.954999999999998"/>
        <n v="33.061"/>
        <n v="836"/>
        <n v="479"/>
        <n v="404"/>
        <n v="338"/>
        <n v="146"/>
        <n v="-100"/>
        <n v="124"/>
        <n v="764"/>
        <n v="1084"/>
        <n v="1404"/>
        <n v="673"/>
        <n v="352"/>
        <n v="253"/>
        <n v="423.63499999999999"/>
        <n v="531.45100000000002"/>
        <n v="521.75900000000001"/>
        <n v="692.16399999999999"/>
        <n v="752.20699999999999"/>
        <n v="844.61099999999999"/>
        <n v="733.99300000000005"/>
        <n v="623.92499999999995"/>
        <n v="599.11400000000003"/>
        <n v="146.54499999999999"/>
        <n v="-55.116"/>
        <n v="654.71799999999996"/>
        <n v="933.84299999999996"/>
        <n v="1043.153"/>
        <n v="959.60400000000004"/>
        <n v="889.76599999999996"/>
        <n v="760.928"/>
        <n v="580.21699999999998"/>
        <n v="437.74599999999998"/>
        <n v="347.71300000000002"/>
        <n v="267.20100000000002"/>
        <n v="213.5"/>
        <n v="174.07"/>
        <n v="166.02799999999999"/>
        <n v="112.48"/>
        <n v="104.27200000000001"/>
        <n v="-11.885"/>
        <n v="53.784999999999997"/>
        <n v="36.972000000000001"/>
        <n v="37.83"/>
        <n v="32.942"/>
        <n v="-203.6"/>
        <n v="-111.3"/>
        <n v="755.5"/>
        <n v="330.8"/>
        <n v="131.6"/>
        <n v="-1172.838"/>
        <n v="-73.634"/>
        <n v="157.15"/>
        <n v="-62.813000000000002"/>
        <n v="-2216.6419999999998"/>
        <n v="-385.61700000000002"/>
        <n v="94.578000000000003"/>
        <n v="27.422999999999998"/>
        <n v="28.256"/>
        <n v="12.164"/>
        <n v="2.8820000000000001"/>
        <n v="0.17899999999999999"/>
        <n v="-20.85"/>
        <n v="-18.619"/>
        <n v="-3.7469999999999999"/>
        <n v="10.388"/>
        <n v="17.728999999999999"/>
        <n v="11.356999999999999"/>
        <n v="3.3479999999999999"/>
        <n v="2.9950000000000001"/>
        <n v="-1.7749999999999999"/>
        <n v="1.4790000000000001"/>
        <n v="0.70099999999999996"/>
        <n v="2.6280000000000001"/>
        <n v="6143"/>
        <n v="6765"/>
        <n v="1545"/>
        <n v="4812"/>
        <n v="4768"/>
        <n v="4239"/>
        <n v="3924"/>
        <n v="2926"/>
        <n v="2067"/>
        <n v="2022"/>
        <n v="1548"/>
        <n v="2792"/>
        <n v="2444"/>
        <n v="2083"/>
        <n v="1638"/>
        <n v="1324"/>
        <n v="-220"/>
        <n v="-99"/>
        <n v="1659"/>
        <n v="1541"/>
        <n v="1903"/>
        <n v="411"/>
        <n v="-712"/>
        <n v="-273"/>
        <n v="-30.553999999999998"/>
        <n v="487.01799999999997"/>
        <n v="-130.023"/>
        <n v="-58.686"/>
        <n v="418.26400000000001"/>
        <n v="702.43100000000004"/>
        <n v="732.79700000000003"/>
        <n v="581.04499999999996"/>
        <n v="434.18599999999998"/>
        <n v="156.31200000000001"/>
        <n v="353.54500000000002"/>
        <n v="461.738"/>
        <n v="449.26100000000002"/>
        <n v="293.858"/>
        <n v="127.60599999999999"/>
        <n v="4.359"/>
        <n v="17.873000000000001"/>
        <n v="63.517000000000003"/>
        <n v="144.25399999999999"/>
        <n v="82.3"/>
        <n v="42.787999999999997"/>
        <n v="101.154"/>
        <n v="84.186000000000007"/>
        <n v="72.566000000000003"/>
        <n v="9.7509999999999994"/>
        <n v="24.971"/>
        <n v="24.55"/>
        <n v="10.849"/>
        <n v="21.241"/>
        <n v="47.561999999999998"/>
        <n v="22.7"/>
        <n v="1049"/>
        <n v="1908"/>
        <n v="344"/>
        <n v="3161"/>
        <n v="2461"/>
        <n v="1648"/>
        <n v="2051"/>
        <n v="-14761"/>
        <n v="5327"/>
        <n v="2496"/>
        <n v="4554"/>
        <n v="5013"/>
        <n v="5113"/>
        <n v="-12650"/>
        <n v="7074"/>
        <n v="8761"/>
        <n v="7660"/>
        <n v="8329"/>
        <n v="7264"/>
        <n v="6198"/>
        <n v="2398"/>
        <n v="3497"/>
        <n v="-903"/>
        <n v="408"/>
        <n v="3697"/>
        <n v="3491"/>
        <n v="2945"/>
        <n v="3119"/>
        <n v="2586"/>
        <n v="2433"/>
        <n v="1599"/>
        <n v="1177"/>
        <n v="829"/>
        <n v="422.50900000000001"/>
        <n v="613.149"/>
        <n v="408.94499999999999"/>
        <n v="374.267"/>
        <n v="473.66300000000001"/>
        <n v="475.15699999999998"/>
        <n v="433.94799999999998"/>
        <n v="265.93200000000002"/>
        <n v="406.11"/>
        <n v="479.24200000000002"/>
        <n v="485.673"/>
        <n v="-308.64699999999999"/>
        <n v="-433.65300000000002"/>
        <n v="490.40800000000002"/>
        <n v="623.91"/>
        <n v="709.24900000000002"/>
        <n v="580.06399999999996"/>
        <n v="434.40499999999997"/>
        <n v="281.16199999999998"/>
        <n v="251.89500000000001"/>
        <n v="215.36600000000001"/>
        <n v="392.13"/>
        <n v="47.755000000000003"/>
        <n v="177.16800000000001"/>
        <n v="107.259"/>
        <n v="200.52799999999999"/>
        <n v="180.70500000000001"/>
        <n v="162.25299999999999"/>
        <n v="140.108"/>
        <n v="123.529"/>
        <n v="100.194"/>
        <n v="978.80600000000004"/>
        <n v="1012.14"/>
        <n v="846.73500000000001"/>
        <n v="890.05200000000002"/>
        <n v="686.08799999999997"/>
        <n v="602.67700000000002"/>
        <n v="526.21100000000001"/>
        <n v="500.05"/>
        <n v="474.19499999999999"/>
        <n v="395.58699999999999"/>
        <n v="342.81299999999999"/>
        <n v="285.5"/>
        <n v="301.892"/>
        <n v="286.13900000000001"/>
        <n v="254.60300000000001"/>
        <n v="231.66300000000001"/>
        <n v="185.779"/>
        <n v="189.322"/>
        <n v="182.441"/>
        <n v="170.21700000000001"/>
        <n v="163.43799999999999"/>
        <n v="139.291"/>
        <n v="109.492"/>
        <n v="79.408000000000001"/>
        <n v="120.43600000000001"/>
        <n v="117.97499999999999"/>
        <n v="-26.759"/>
        <n v="95.174000000000007"/>
        <n v="86.393000000000001"/>
        <n v="77.123999999999995"/>
        <n v="70.114000000000004"/>
        <n v="694.73400000000004"/>
        <n v="535.88099999999997"/>
        <n v="406.29899999999998"/>
        <n v="506.77800000000002"/>
        <n v="479.05799999999999"/>
        <n v="466.077"/>
        <n v="431.55399999999997"/>
        <n v="388.07600000000002"/>
        <n v="367.661"/>
        <n v="325.78899999999999"/>
        <n v="311.15300000000002"/>
        <n v="239.45699999999999"/>
        <n v="215.173"/>
        <n v="163.75899999999999"/>
        <n v="139.75899999999999"/>
        <n v="128.18299999999999"/>
        <n v="137.51"/>
        <n v="117.98699999999999"/>
        <n v="87.373000000000005"/>
        <n v="56.749000000000002"/>
        <n v="50.311999999999998"/>
        <n v="16.327000000000002"/>
        <n v="-2.1840000000000002"/>
        <n v="32.767000000000003"/>
        <n v="9.407"/>
        <n v="6.9779999999999998"/>
        <n v="1149.692"/>
        <n v="1177.5619999999999"/>
        <n v="782.98099999999999"/>
        <n v="720.04399999999998"/>
        <n v="512.95100000000002"/>
        <n v="846.91200000000003"/>
        <n v="820.47"/>
        <n v="660.93100000000004"/>
        <n v="628.96199999999999"/>
        <n v="509.79899999999998"/>
        <n v="435.99400000000003"/>
        <n v="311.40499999999997"/>
        <n v="214.154"/>
        <n v="559.06100000000004"/>
        <n v="488.54700000000003"/>
        <n v="574.63699999999994"/>
        <n v="457.584"/>
        <n v="403.57799999999997"/>
        <n v="207.15600000000001"/>
        <n v="334.54300000000001"/>
        <n v="460.31"/>
        <n v="340.88799999999998"/>
        <n v="336.25099999999998"/>
        <n v="273.18599999999998"/>
        <n v="281.91899999999998"/>
        <n v="184.21899999999999"/>
        <n v="193.32499999999999"/>
        <n v="242.59800000000001"/>
        <n v="219.52799999999999"/>
        <n v="215.88200000000001"/>
        <n v="171.054"/>
        <n v="1683"/>
        <n v="2448"/>
        <n v="614"/>
        <n v="1276"/>
        <n v="1147"/>
        <n v="1222"/>
        <n v="1419"/>
        <n v="647.154"/>
        <n v="833.68399999999997"/>
        <n v="487.423"/>
        <n v="308.483"/>
        <n v="280.012"/>
        <n v="228.934"/>
        <n v="142.755"/>
        <n v="117.17100000000001"/>
        <n v="90.052000000000007"/>
        <n v="-382"/>
        <n v="129"/>
        <n v="12"/>
        <n v="176"/>
        <n v="89"/>
        <n v="11"/>
        <n v="640"/>
        <n v="-126"/>
        <n v="-1010"/>
        <n v="-391"/>
        <n v="9431"/>
        <n v="8728"/>
        <n v="5753"/>
        <n v="11872"/>
        <n v="13190"/>
        <n v="12022"/>
        <n v="16483"/>
        <n v="16604"/>
        <n v="15855"/>
        <n v="14833"/>
        <n v="13425"/>
        <n v="12334"/>
        <n v="10418"/>
        <n v="9492"/>
        <n v="7934"/>
        <n v="7479"/>
        <n v="7583"/>
        <n v="3579"/>
        <n v="7713"/>
        <n v="8073"/>
        <n v="7692"/>
        <n v="6308"/>
        <n v="6073"/>
        <n v="5409"/>
        <n v="4116"/>
        <n v="2937"/>
        <n v="-8148"/>
        <n v="-4965"/>
        <n v="-2861"/>
        <n v="6020"/>
        <n v="3758"/>
        <n v="427.72"/>
        <n v="377.03100000000001"/>
        <n v="263.14400000000001"/>
        <n v="222.04499999999999"/>
        <n v="192.078"/>
        <n v="181.90600000000001"/>
        <n v="187.8"/>
        <n v="178.267"/>
        <n v="161.786"/>
        <n v="141.28399999999999"/>
        <n v="122.22499999999999"/>
        <n v="116.169"/>
        <n v="94.013999999999996"/>
        <n v="93.677999999999997"/>
        <n v="78.254000000000005"/>
        <n v="78.331999999999994"/>
        <n v="57.09"/>
        <n v="45.389000000000003"/>
        <n v="37.619999999999997"/>
        <n v="36.631999999999998"/>
        <n v="32.578000000000003"/>
        <n v="-15.215"/>
        <n v="-21.12"/>
        <n v="32.64"/>
        <n v="21.494"/>
        <n v="13.336"/>
        <n v="9.6539999999999999"/>
        <n v="5.4279999999999999"/>
        <n v="3.1520000000000001"/>
        <n v="-4.077"/>
        <n v="1.401"/>
        <n v="425.52100000000002"/>
        <n v="410.57299999999998"/>
        <n v="337.25700000000001"/>
        <n v="271.10899999999998"/>
        <n v="282.80700000000002"/>
        <n v="279.38600000000002"/>
        <n v="255.215"/>
        <n v="37.630000000000003"/>
        <n v="193.857"/>
        <n v="157.1"/>
        <n v="113.39100000000001"/>
        <n v="127.026"/>
        <n v="155.14500000000001"/>
        <n v="146.67099999999999"/>
        <n v="109.803"/>
        <n v="86.406000000000006"/>
        <n v="62.351999999999997"/>
        <n v="54.112000000000002"/>
        <n v="32.71"/>
        <n v="63.445"/>
        <n v="54.427999999999997"/>
        <n v="62.064"/>
        <n v="58.625999999999998"/>
        <n v="50.198"/>
        <n v="45.325000000000003"/>
        <n v="33.61"/>
        <n v="25.326000000000001"/>
        <n v="16.704999999999998"/>
        <n v="17.131"/>
        <n v="17.847999999999999"/>
        <n v="454.53199999999998"/>
        <n v="336.73200000000003"/>
        <n v="295.66500000000002"/>
        <n v="405.03100000000001"/>
        <n v="419.24700000000001"/>
        <n v="414.54300000000001"/>
        <n v="353.54399999999998"/>
        <n v="254.13399999999999"/>
        <n v="266.86599999999999"/>
        <n v="263.55700000000002"/>
        <n v="195.52600000000001"/>
        <n v="229.62799999999999"/>
        <n v="247.12799999999999"/>
        <n v="226.5"/>
        <n v="193.066"/>
        <n v="196.071"/>
        <n v="172.59700000000001"/>
        <n v="175.94399999999999"/>
        <n v="116.002"/>
        <n v="123.005"/>
        <n v="162"/>
        <n v="203.785"/>
        <n v="218.22900000000001"/>
        <n v="189.89400000000001"/>
        <n v="248.81700000000001"/>
        <n v="226.02199999999999"/>
        <n v="202.471"/>
        <n v="170.59399999999999"/>
        <n v="168.67400000000001"/>
        <n v="156.68100000000001"/>
        <n v="138.565"/>
        <n v="826"/>
        <n v="462.649"/>
        <n v="726"/>
        <n v="461.55900000000003"/>
        <n v="353.351"/>
        <n v="125.30800000000001"/>
        <n v="86.628"/>
        <n v="151.25399999999999"/>
        <n v="124.89100000000001"/>
        <n v="72.281000000000006"/>
        <n v="39.415999999999997"/>
        <n v="-278.35899999999998"/>
        <n v="-20.873999999999999"/>
        <n v="39.968000000000004"/>
        <n v="-6.2249999999999996"/>
        <n v="-27.062999999999999"/>
        <n v="-40.331000000000003"/>
        <n v="-24.823"/>
        <n v="-18.606000000000002"/>
        <n v="-5.5179999999999998"/>
        <n v="446.90600000000001"/>
        <n v="109.49299999999999"/>
        <n v="-313.142"/>
        <n v="104.22199999999999"/>
        <n v="6.5309999999999997"/>
        <n v="-48.481000000000002"/>
        <n v="-83.147000000000006"/>
        <n v="-44.32"/>
        <n v="-186.54"/>
        <n v="-31.846"/>
        <n v="-211.87"/>
        <n v="-178.92"/>
        <n v="-86.881"/>
        <n v="-74.165999999999997"/>
        <n v="-103.04300000000001"/>
        <n v="-164.81700000000001"/>
        <n v="-166.46299999999999"/>
        <n v="-136.88499999999999"/>
        <n v="-183.23500000000001"/>
        <n v="-29.734999999999999"/>
        <n v="-26.768000000000001"/>
        <n v="3.472"/>
        <n v="6.9080000000000004"/>
        <n v="-6.7610000000000001"/>
        <n v="-9.9369999999999994"/>
        <n v="-11.5"/>
        <n v="-4.8920000000000003"/>
        <n v="-2.1259999999999999"/>
        <n v="-1.454"/>
        <n v="502.7"/>
        <n v="542.29999999999995"/>
        <n v="416.9"/>
        <n v="152.80000000000001"/>
        <n v="152.5"/>
        <n v="165.2"/>
        <n v="139.4"/>
        <n v="125.8"/>
        <n v="21048"/>
        <n v="21053"/>
        <n v="9601"/>
        <n v="10316"/>
        <n v="11420"/>
        <n v="11704"/>
        <n v="9620"/>
        <n v="11005"/>
        <n v="12942"/>
        <n v="11464"/>
        <n v="4369"/>
        <n v="5292"/>
        <n v="6976"/>
        <n v="5044"/>
        <n v="8664"/>
        <n v="7516"/>
        <n v="5641"/>
        <n v="3117"/>
        <n v="1291"/>
        <n v="10535"/>
        <n v="7314"/>
        <n v="6068"/>
        <n v="6945"/>
        <n v="5157"/>
        <n v="3566"/>
        <n v="2288"/>
        <n v="2295"/>
        <n v="1066.549"/>
        <n v="818.62900000000002"/>
        <n v="650.26099999999997"/>
        <n v="391.02100000000002"/>
        <n v="1557"/>
        <n v="1329"/>
        <n v="979"/>
        <n v="365"/>
        <n v="907"/>
        <n v="858"/>
        <n v="792"/>
        <n v="634"/>
        <n v="574"/>
        <n v="447.041"/>
        <n v="476.762"/>
        <n v="440.00299999999999"/>
        <n v="416.96300000000002"/>
        <n v="381.62700000000001"/>
        <n v="317.02999999999997"/>
        <n v="343.03399999999999"/>
        <n v="140.16"/>
        <n v="-82.793000000000006"/>
        <n v="305.661"/>
        <n v="376.54899999999998"/>
        <n v="-12.157"/>
        <n v="68.308000000000007"/>
        <n v="-20.699000000000002"/>
        <n v="-44.295999999999999"/>
        <n v="-176.31299999999999"/>
        <n v="8.4109999999999996"/>
        <n v="5.2759999999999998"/>
        <n v="4.298"/>
        <n v="1225"/>
        <n v="2144"/>
        <n v="904"/>
        <n v="555"/>
        <n v="1395"/>
        <n v="794"/>
        <n v="1322"/>
        <n v="691"/>
        <n v="663"/>
        <n v="-1282"/>
        <n v="1168"/>
        <n v="1100"/>
        <n v="-35"/>
        <n v="-880"/>
        <n v="-1204"/>
        <n v="142"/>
        <n v="183"/>
        <n v="-151"/>
        <n v="357"/>
        <n v="86"/>
        <n v="845"/>
        <n v="656"/>
        <n v="554.4"/>
        <n v="608.5"/>
        <n v="454.6"/>
        <n v="477.1"/>
        <n v="259.2"/>
        <n v="435.1"/>
        <n v="520.70000000000005"/>
        <n v="271.2"/>
        <n v="93.6"/>
        <n v="265.2"/>
        <n v="140"/>
        <n v="-79.3"/>
        <n v="-289.2"/>
        <n v="-558.20000000000005"/>
        <n v="-539.1"/>
        <n v="99.5"/>
        <n v="-534.5"/>
        <n v="420.3"/>
        <n v="331.28699999999998"/>
        <n v="309.90499999999997"/>
        <n v="200.37799999999999"/>
        <n v="205.20500000000001"/>
        <n v="129.81200000000001"/>
        <n v="93.466999999999999"/>
        <n v="124.767"/>
        <n v="87.272999999999996"/>
        <n v="94.557000000000002"/>
        <n v="80.063999999999993"/>
        <n v="70.599999999999994"/>
        <n v="180.23400000000001"/>
        <n v="404.02699999999999"/>
        <n v="347.61399999999998"/>
        <n v="260.75200000000001"/>
        <n v="242.154"/>
        <n v="200.44499999999999"/>
        <n v="155.78"/>
        <n v="145.00399999999999"/>
        <n v="117.759"/>
        <n v="53.991"/>
        <n v="5.4189999999999996"/>
        <n v="36.654000000000003"/>
        <n v="29.895"/>
        <n v="9.0220000000000002"/>
        <n v="7.4269999999999996"/>
        <n v="2.012"/>
        <n v="191"/>
        <n v="259"/>
        <n v="72"/>
        <n v="387"/>
        <n v="226.59100000000001"/>
        <n v="177.54599999999999"/>
        <n v="241.77199999999999"/>
        <n v="159.1"/>
        <n v="269.39999999999998"/>
        <n v="18.399999999999999"/>
        <n v="-36.619999999999997"/>
        <n v="-351.15300000000002"/>
        <n v="1379.3"/>
        <n v="1127.9000000000001"/>
        <n v="670.9"/>
        <n v="735.9"/>
        <n v="588.79999999999995"/>
        <n v="418.8"/>
        <n v="671"/>
        <n v="656.6"/>
        <n v="495.1"/>
        <n v="381.8"/>
        <n v="232.6"/>
        <n v="204.315"/>
        <n v="144.53700000000001"/>
        <n v="72.043999999999997"/>
        <n v="94.134"/>
        <n v="23.478000000000002"/>
        <n v="-9.6229999999999993"/>
        <n v="-18.420999999999999"/>
        <n v="-16.7"/>
        <n v="-18.523"/>
        <n v="-18.414999999999999"/>
        <n v="-29.443000000000001"/>
        <n v="233.29"/>
        <n v="122.456"/>
        <n v="3.2789999999999999"/>
        <n v="193.58199999999999"/>
        <n v="175.63499999999999"/>
        <n v="183.76599999999999"/>
        <n v="182.80099999999999"/>
        <n v="165.90299999999999"/>
        <n v="136.90199999999999"/>
        <n v="96.284999999999997"/>
        <n v="82.963999999999999"/>
        <n v="103.871"/>
        <n v="73.552999999999997"/>
        <n v="58.192"/>
        <n v="-2.4369999999999998"/>
        <n v="16.888999999999999"/>
        <n v="23.588999999999999"/>
        <n v="48.578000000000003"/>
        <n v="-66.203000000000003"/>
        <n v="25.545999999999999"/>
        <n v="88.271000000000001"/>
        <n v="88.346999999999994"/>
        <n v="73.13"/>
        <n v="16.437999999999999"/>
        <n v="25.161000000000001"/>
        <n v="14.975"/>
        <n v="4.032"/>
        <n v="-5.5289999999999999"/>
        <n v="2521"/>
        <n v="1687"/>
        <n v="2946"/>
        <n v="1679"/>
        <n v="2870"/>
        <n v="2071"/>
        <n v="1502.952"/>
        <n v="947.00900000000001"/>
        <n v="1519.0029999999999"/>
        <n v="1869.8620000000001"/>
        <n v="1717.7460000000001"/>
        <n v="1494.8689999999999"/>
        <n v="1338.694"/>
        <n v="1023.68"/>
        <n v="712.59199999999998"/>
        <n v="805.65899999999999"/>
        <n v="957.98"/>
        <n v="841.11199999999997"/>
        <n v="809.74699999999996"/>
        <n v="586.95100000000002"/>
        <n v="486.315"/>
        <n v="387.608"/>
        <n v="277.78300000000002"/>
        <n v="206.57"/>
        <n v="192.08"/>
        <n v="180.559"/>
        <n v="182.38300000000001"/>
        <n v="163.822"/>
        <n v="516.32000000000005"/>
        <n v="489.58499999999998"/>
        <n v="686.26300000000003"/>
        <n v="432.09"/>
        <n v="427.23500000000001"/>
        <n v="374.79199999999997"/>
        <n v="342.38200000000001"/>
        <n v="310.35399999999998"/>
        <n v="257.00599999999997"/>
        <n v="199.61699999999999"/>
        <n v="136.435"/>
        <n v="200.59299999999999"/>
        <n v="213.13399999999999"/>
        <n v="219.952"/>
        <n v="-810.995"/>
        <n v="146.256"/>
        <n v="95.459000000000003"/>
        <n v="51.816000000000003"/>
        <n v="32.945"/>
        <n v="36.075000000000003"/>
        <n v="31.908999999999999"/>
        <n v="46.837000000000003"/>
        <n v="11.366"/>
        <n v="22.114999999999998"/>
        <n v="-2.17"/>
        <n v="40.392000000000003"/>
        <n v="38.220999999999997"/>
        <n v="38.758000000000003"/>
        <n v="27.901"/>
        <n v="30.047999999999998"/>
        <n v="30.614999999999998"/>
        <n v="5674"/>
        <n v="1611"/>
        <n v="-868"/>
        <n v="1719"/>
        <n v="-1798"/>
        <n v="-1742"/>
        <n v="3590"/>
        <n v="3019"/>
        <n v="2879"/>
        <n v="980"/>
        <n v="-9179.5"/>
        <n v="3970.6"/>
        <n v="4519.8999999999996"/>
        <n v="1022"/>
        <n v="1166.2"/>
        <n v="-396"/>
        <n v="-305.39999999999998"/>
        <n v="846.76900000000001"/>
        <n v="162.62299999999999"/>
        <n v="290.64999999999998"/>
        <n v="210.46299999999999"/>
        <n v="302.971"/>
        <n v="328.108"/>
        <n v="423.09300000000002"/>
        <n v="378.95400000000001"/>
        <n v="331.029"/>
        <n v="245.97399999999999"/>
        <n v="399.85399999999998"/>
        <n v="420.74200000000002"/>
        <n v="287.13"/>
        <n v="196.88300000000001"/>
        <n v="131.608"/>
        <n v="115.574"/>
        <n v="128.01"/>
        <n v="109.69"/>
        <n v="87.76"/>
        <n v="50.981000000000002"/>
        <n v="65.444999999999993"/>
        <n v="54.384999999999998"/>
        <n v="46.895000000000003"/>
        <n v="40.36"/>
        <n v="32.241999999999997"/>
        <n v="18.765000000000001"/>
        <n v="28.67"/>
        <n v="26.605"/>
        <n v="20.385000000000002"/>
        <n v="14.39"/>
        <n v="10.220000000000001"/>
        <n v="271.88499999999999"/>
        <n v="365.03399999999999"/>
        <n v="245.79300000000001"/>
        <n v="248.86699999999999"/>
        <n v="211.221"/>
        <n v="186.715"/>
        <n v="176.64500000000001"/>
        <n v="154.98400000000001"/>
        <n v="137.471"/>
        <n v="117.87"/>
        <n v="103.102"/>
        <n v="89.923000000000002"/>
        <n v="75.501000000000005"/>
        <n v="62.314999999999998"/>
        <n v="49.396999999999998"/>
        <n v="57.064999999999998"/>
        <n v="55.631"/>
        <n v="34.018000000000001"/>
        <n v="31.768000000000001"/>
        <n v="23.282"/>
        <n v="15.305"/>
        <n v="9.6479999999999997"/>
        <n v="7.9779999999999998"/>
        <n v="6.2590000000000003"/>
        <n v="3.9590000000000001"/>
        <n v="2.181"/>
        <n v="-0.53600000000000003"/>
        <n v="-1.272"/>
        <n v="15119"/>
        <n v="15297"/>
        <n v="16540"/>
        <n v="15409"/>
        <n v="16323"/>
        <n v="13831"/>
        <n v="9672"/>
        <n v="10853"/>
        <n v="13334"/>
        <n v="12266"/>
        <n v="12949"/>
        <n v="10576"/>
        <n v="10060"/>
        <n v="11053"/>
        <n v="8509"/>
        <n v="7197"/>
        <n v="6597"/>
        <n v="5668"/>
        <n v="4953"/>
        <n v="3003"/>
        <n v="3303"/>
        <n v="2887"/>
        <n v="2403"/>
        <n v="2006"/>
        <n v="1787"/>
        <n v="1082"/>
        <n v="345"/>
        <n v="566.9"/>
        <n v="306.2"/>
        <n v="592.70000000000005"/>
        <n v="633.70000000000005"/>
        <n v="-334.3"/>
        <n v="439.8"/>
        <n v="186.5"/>
        <n v="618.40200000000004"/>
        <n v="116.999"/>
        <n v="511.74900000000002"/>
        <n v="-1001.437"/>
        <n v="350.70100000000002"/>
        <n v="135.74600000000001"/>
        <n v="39.198999999999998"/>
        <n v="-119.65"/>
        <n v="-13.417"/>
        <n v="147.916"/>
        <n v="-9.0340000000000007"/>
        <n v="-30.971"/>
        <n v="-10.363"/>
        <n v="564"/>
        <n v="354"/>
        <n v="600"/>
        <n v="720"/>
        <n v="735"/>
        <n v="683"/>
        <n v="613"/>
        <n v="677.99900000000002"/>
        <n v="551.33900000000006"/>
        <n v="393.45"/>
        <n v="242.84100000000001"/>
        <n v="90.224000000000004"/>
        <n v="124.688"/>
        <n v="101.91800000000001"/>
        <n v="202.55699999999999"/>
        <n v="206.72300000000001"/>
        <n v="186.21299999999999"/>
        <n v="147.505"/>
        <n v="165.11199999999999"/>
        <n v="202.958"/>
        <n v="140.41800000000001"/>
        <n v="136.619"/>
        <n v="135.815"/>
        <n v="115.816"/>
        <n v="114.90900000000001"/>
        <n v="123.33199999999999"/>
        <n v="1254"/>
        <n v="699"/>
        <n v="1807"/>
        <n v="961"/>
        <n v="1148"/>
        <n v="1103"/>
        <n v="1004.1"/>
        <n v="890.6"/>
        <n v="980.4"/>
        <n v="787.1"/>
        <n v="720.9"/>
        <n v="473.6"/>
        <n v="587.70000000000005"/>
        <n v="338.3"/>
        <n v="502.6"/>
        <n v="531"/>
        <n v="490.3"/>
        <n v="705.4"/>
        <n v="680.7"/>
        <n v="431.2"/>
        <n v="502.8"/>
        <n v="470.2"/>
        <n v="102"/>
        <n v="335"/>
        <n v="841"/>
        <n v="1935"/>
        <n v="-10192"/>
        <n v="10941"/>
        <n v="861"/>
        <n v="3416"/>
        <n v="1598"/>
        <n v="1175.617"/>
        <n v="802.26499999999999"/>
        <n v="926.07600000000002"/>
        <n v="704.42200000000003"/>
        <n v="366.15800000000002"/>
        <n v="582.755"/>
        <n v="543.149"/>
        <n v="756.01499999999999"/>
        <n v="794.48800000000006"/>
        <n v="212.3"/>
        <n v="-523.36800000000005"/>
        <n v="359.08300000000003"/>
        <n v="528.09799999999996"/>
        <n v="380.452"/>
        <n v="445.04899999999998"/>
        <n v="243.70099999999999"/>
        <n v="137.191"/>
        <n v="216.166"/>
        <n v="66.683000000000007"/>
        <n v="253.798"/>
        <n v="39.212000000000003"/>
        <n v="134.096"/>
        <n v="105.396"/>
        <n v="196.63399999999999"/>
        <n v="58.618000000000002"/>
        <n v="30.187999999999999"/>
        <n v="6.9610000000000003"/>
        <n v="-13.81"/>
        <n v="-10.585000000000001"/>
        <n v="9.3800000000000008"/>
        <n v="11.678000000000001"/>
        <n v="1410"/>
        <n v="2278"/>
        <n v="2166"/>
        <n v="1013"/>
        <n v="1526"/>
        <n v="2142"/>
        <n v="1750"/>
        <n v="1591"/>
        <n v="1843"/>
        <n v="1690"/>
        <n v="1822.9"/>
        <n v="1499.5"/>
        <n v="1568.3"/>
        <n v="1800.2"/>
        <n v="1694.2"/>
        <n v="1674.6"/>
        <n v="1609.9"/>
        <n v="1800.6"/>
        <n v="1668.1"/>
        <n v="1103.0999999999999"/>
        <n v="901.5"/>
        <n v="1403.8"/>
        <n v="33.200000000000003"/>
        <n v="753.8"/>
        <n v="510.9"/>
        <n v="508.3"/>
        <n v="432.1"/>
        <n v="423.8"/>
        <n v="2178"/>
        <n v="1473"/>
        <n v="22"/>
        <n v="548"/>
        <n v="214"/>
        <n v="1015"/>
        <n v="594.4"/>
        <n v="-41"/>
        <n v="-3599.3"/>
        <n v="842.41300000000001"/>
        <n v="664.11199999999997"/>
        <n v="626.97"/>
        <n v="623.428"/>
        <n v="597.35799999999995"/>
        <n v="492.58600000000001"/>
        <n v="434.28399999999999"/>
        <n v="413.79500000000002"/>
        <n v="377.495"/>
        <n v="281.66800000000001"/>
        <n v="59.213000000000001"/>
        <n v="182.02500000000001"/>
        <n v="198.59700000000001"/>
        <n v="134.22"/>
        <n v="112.928"/>
        <n v="116.45"/>
        <n v="94.802000000000007"/>
        <n v="90.802000000000007"/>
        <n v="45.564"/>
        <n v="1.1179999999999999"/>
        <n v="-23.513999999999999"/>
        <n v="-34.222999999999999"/>
        <n v="-9.3179999999999996"/>
        <n v="8920"/>
        <n v="6434"/>
        <n v="1248"/>
        <n v="6527"/>
        <n v="7351"/>
        <n v="7098"/>
        <n v="8584"/>
        <n v="9019"/>
        <n v="11787"/>
        <n v="6824"/>
        <n v="5807"/>
        <n v="5981"/>
        <n v="5080"/>
        <n v="4872"/>
        <n v="4847"/>
        <n v="4347"/>
        <n v="3050"/>
        <n v="3969"/>
        <n v="2177"/>
        <n v="3533"/>
        <n v="4129"/>
        <n v="3492"/>
        <n v="2986"/>
        <n v="2554"/>
        <n v="1664.3820000000001"/>
        <n v="1617.481"/>
        <n v="1363.7461000000001"/>
        <n v="1702.433"/>
        <n v="3110"/>
        <n v="1890"/>
        <n v="2021"/>
        <n v="1711"/>
        <n v="1507"/>
        <n v="1485"/>
        <n v="1116"/>
        <n v="1181"/>
        <n v="958"/>
        <n v="-104"/>
        <n v="877"/>
        <n v="465"/>
        <n v="349.87299999999999"/>
        <n v="302.81299999999999"/>
        <n v="-12.22"/>
        <n v="242.196"/>
        <n v="-5.9429999999999996"/>
        <n v="79.855000000000004"/>
        <n v="82.38"/>
        <n v="-72.721999999999994"/>
        <n v="801"/>
        <n v="859"/>
        <n v="556"/>
        <n v="867"/>
        <n v="889"/>
        <n v="986"/>
        <n v="1167"/>
        <n v="1083.8510000000001"/>
        <n v="1108.681"/>
        <n v="841.96"/>
        <n v="703.40099999999995"/>
        <n v="580.89700000000005"/>
        <n v="635.47"/>
        <n v="495.67599999999999"/>
        <n v="372.14800000000002"/>
        <n v="258.142"/>
        <n v="192.26599999999999"/>
        <n v="141.273"/>
        <n v="102.47799999999999"/>
        <n v="72.652000000000001"/>
        <n v="68.512"/>
        <n v="53.893000000000001"/>
        <n v="26.571000000000002"/>
        <n v="20.204999999999998"/>
        <n v="14.997999999999999"/>
        <n v="538.70000000000005"/>
        <n v="627.20000000000005"/>
        <n v="961.8"/>
        <n v="477.9"/>
        <n v="483.3"/>
        <n v="502.4"/>
        <n v="351.2"/>
        <n v="377.1"/>
        <n v="328.7"/>
        <n v="169.2"/>
        <n v="56.1"/>
        <n v="168.7"/>
        <n v="134"/>
        <n v="89.4"/>
        <n v="91.4"/>
        <n v="15.7"/>
        <n v="6.3"/>
        <n v="56.2"/>
        <n v="29.7"/>
        <n v="380.125"/>
        <n v="322.3"/>
        <n v="189.95699999999999"/>
        <n v="-14.3"/>
        <n v="150.54"/>
        <n v="236.458"/>
        <n v="104.657"/>
        <n v="90.3"/>
        <n v="63.5"/>
        <n v="41.6"/>
        <n v="41.1"/>
        <n v="47.6"/>
        <n v="644"/>
        <n v="983"/>
        <n v="1158"/>
        <n v="1253"/>
        <n v="1042"/>
        <n v="903"/>
        <n v="753"/>
        <n v="850"/>
        <n v="448"/>
        <n v="220"/>
        <n v="502"/>
        <n v="460.75900000000001"/>
        <n v="2046.4939999999999"/>
        <n v="217.39"/>
        <n v="434.20800000000003"/>
        <n v="961.51099999999997"/>
        <n v="448.34100000000001"/>
        <n v="390.99900000000002"/>
        <n v="455.49700000000001"/>
        <n v="403.30200000000002"/>
        <n v="398.43799999999999"/>
        <n v="346.92599999999999"/>
        <n v="245.136"/>
        <n v="366"/>
        <n v="244"/>
        <n v="161"/>
        <n v="518"/>
        <n v="59"/>
        <n v="599"/>
        <n v="391"/>
        <n v="927"/>
        <n v="333.8"/>
        <n v="305.89999999999998"/>
        <n v="292.60000000000002"/>
        <n v="385.8"/>
        <n v="325.10000000000002"/>
        <n v="197.3"/>
        <n v="248.2"/>
        <n v="153.30000000000001"/>
        <n v="176.6"/>
        <n v="111.8"/>
        <n v="104.4"/>
        <n v="-11.2"/>
        <n v="300.3"/>
        <n v="285.39999999999998"/>
        <n v="205.9"/>
        <n v="233.1"/>
        <n v="187.6"/>
        <n v="264.10000000000002"/>
        <n v="290.5"/>
        <n v="248"/>
        <n v="208.3"/>
        <n v="140.5"/>
        <n v="134.30000000000001"/>
        <n v="115.4"/>
        <n v="85.9"/>
        <n v="65.400000000000006"/>
        <n v="39.392000000000003"/>
        <n v="29.422999999999998"/>
        <n v="45.904000000000003"/>
        <n v="1832.91"/>
        <n v="1680.9639999999999"/>
        <n v="802.65599999999995"/>
        <n v="902.65499999999997"/>
        <n v="794.16200000000003"/>
        <n v="616.97699999999998"/>
        <n v="472.86"/>
        <n v="668.19600000000003"/>
        <n v="91.003"/>
        <n v="95.260999999999996"/>
        <n v="-417.14699999999999"/>
        <n v="-1109.085"/>
        <n v="-1941.0809999999999"/>
        <n v="593.86900000000003"/>
        <n v="945.61900000000003"/>
        <n v="751.39099999999996"/>
        <n v="545.12900000000002"/>
        <n v="417.84500000000003"/>
        <n v="229.137"/>
        <n v="167.17599999999999"/>
        <n v="144.06800000000001"/>
        <n v="84.430999999999997"/>
        <n v="87.986000000000004"/>
        <n v="70.427000000000007"/>
        <n v="69.126000000000005"/>
        <n v="52.511000000000003"/>
        <n v="29.146000000000001"/>
        <n v="21.148"/>
        <n v="13.657999999999999"/>
        <n v="28.093"/>
        <n v="823.8"/>
        <n v="883.7"/>
        <n v="1227.0999999999999"/>
        <n v="711.8"/>
        <n v="437.6"/>
        <n v="511.2"/>
        <n v="573.79999999999995"/>
        <n v="583.1"/>
        <n v="519.70000000000005"/>
        <n v="558.20000000000005"/>
        <n v="543.29999999999995"/>
        <n v="464.5"/>
        <n v="476.8"/>
        <n v="431.6"/>
        <n v="386.2"/>
        <n v="363"/>
        <n v="254.6"/>
        <n v="179.5"/>
        <n v="77.5"/>
        <n v="15"/>
        <n v="25.2"/>
        <n v="-130.80000000000001"/>
        <n v="-153.5"/>
        <n v="-12.3"/>
        <n v="30.1"/>
        <n v="112.7"/>
        <n v="40.6"/>
        <n v="103.9"/>
        <n v="716"/>
        <n v="23.3"/>
        <n v="580.70000000000005"/>
        <n v="555.5"/>
        <n v="35.799999999999997"/>
        <n v="480.4"/>
        <n v="237.9"/>
        <n v="202.2"/>
        <n v="59.5"/>
        <n v="82.6"/>
        <n v="21.4"/>
        <n v="18"/>
        <n v="53.1"/>
        <n v="133"/>
        <n v="207.5"/>
        <n v="178.4"/>
        <n v="154.5"/>
        <n v="111.1"/>
        <n v="75.168999999999997"/>
        <n v="19.454999999999998"/>
        <n v="130.691"/>
        <n v="21.315999999999999"/>
        <n v="2285"/>
        <n v="1729"/>
        <n v="541.26"/>
        <n v="480.11799999999999"/>
        <n v="533.74400000000003"/>
        <n v="463.97500000000002"/>
        <n v="423.22300000000001"/>
        <n v="381.51900000000001"/>
        <n v="311.62299999999999"/>
        <n v="261.22500000000002"/>
        <n v="210.26400000000001"/>
        <n v="169.071"/>
        <n v="127.521"/>
        <n v="99.899000000000001"/>
        <n v="65.900999999999996"/>
        <n v="44.395000000000003"/>
        <n v="30.887"/>
        <n v="20.572900000000001"/>
        <n v="14.6067"/>
        <n v="-38.893999999999998"/>
        <n v="4.2297000000000002"/>
        <n v="8318.4"/>
        <n v="3232"/>
        <n v="-204.1"/>
        <n v="2737.6"/>
        <n v="2408.4"/>
        <n v="2390.5"/>
        <n v="4684.8"/>
        <n v="4088.6"/>
        <n v="4347.7"/>
        <n v="5069.5"/>
        <n v="4328.8"/>
        <n v="-2071.9"/>
        <n v="2953"/>
        <n v="2662.6997999999999"/>
        <n v="1979.6"/>
        <n v="1810.1"/>
        <n v="2560.8000000000002"/>
        <n v="2707.9"/>
        <n v="2780"/>
        <n v="3057.8"/>
        <n v="2721"/>
        <n v="2097.8998999999999"/>
        <n v="-387.7"/>
        <n v="1519.9"/>
        <n v="2290.8998999999999"/>
        <n v="1286.0999999999999"/>
        <n v="480.2"/>
        <n v="708.7"/>
        <n v="1314.7"/>
        <n v="1127.3"/>
        <n v="939.5"/>
        <n v="6230"/>
        <n v="5046"/>
        <n v="1963"/>
        <n v="5173"/>
        <n v="3605"/>
        <n v="3614"/>
        <n v="2981"/>
        <n v="2745"/>
        <n v="2655"/>
        <n v="2878"/>
        <n v="3024"/>
        <n v="3217"/>
        <n v="2529"/>
        <n v="1825"/>
        <n v="1266"/>
        <n v="500"/>
        <n v="-1046"/>
        <n v="622"/>
        <n v="784"/>
        <n v="557.20000000000005"/>
        <n v="512.1"/>
        <n v="457.3"/>
        <n v="371.5"/>
        <n v="378.2"/>
        <n v="383.1"/>
        <n v="358.3"/>
        <n v="319.8"/>
        <n v="287.60000000000002"/>
        <n v="111"/>
        <n v="288"/>
        <n v="425.3"/>
        <n v="315.7"/>
        <n v="-7.7"/>
        <n v="145.5"/>
        <n v="183.5"/>
        <n v="106.881"/>
        <n v="172.36199999999999"/>
        <n v="398.66199999999998"/>
        <n v="196.58099999999999"/>
        <n v="96.674999999999997"/>
        <n v="144.578"/>
        <n v="71.908000000000001"/>
        <n v="58.432000000000002"/>
        <n v="65.25"/>
        <n v="62.523000000000003"/>
        <n v="58.006999999999998"/>
        <n v="64.933999999999997"/>
        <n v="59.537999999999997"/>
        <n v="2314"/>
        <n v="3447"/>
        <n v="3064"/>
        <n v="2534"/>
        <n v="2682"/>
        <n v="2286"/>
        <n v="1839"/>
        <n v="2010"/>
        <n v="1783"/>
        <n v="2195"/>
        <n v="2809"/>
        <n v="3105"/>
        <n v="2765"/>
        <n v="1844"/>
        <n v="809.87099999999998"/>
        <n v="672.79499999999996"/>
        <n v="500.37400000000002"/>
        <n v="357.48399999999998"/>
        <n v="292.14999999999998"/>
        <n v="226.02699999999999"/>
        <n v="223.56"/>
        <n v="131.786"/>
        <n v="84.72"/>
        <n v="6.4870000000000001"/>
        <n v="71.087000000000003"/>
        <n v="74.912000000000006"/>
        <n v="69.200999999999993"/>
        <n v="2191.4299999999998"/>
        <n v="2380.681"/>
        <n v="1697.7629999999999"/>
        <n v="914.04899999999998"/>
        <n v="655.577"/>
        <n v="632.28899999999999"/>
        <n v="113.879"/>
        <n v="168.72300000000001"/>
        <n v="723.74800000000005"/>
        <n v="346.66899999999998"/>
        <n v="-302.14800000000002"/>
        <n v="439.34899999999999"/>
        <n v="685.81600000000003"/>
        <n v="335.21"/>
        <n v="299.34100000000001"/>
        <n v="82.988"/>
        <n v="-7.7389999999999999"/>
        <n v="-90.051000000000002"/>
        <n v="52.106000000000002"/>
        <n v="204.756"/>
        <n v="-112.913"/>
        <n v="-144.59899999999999"/>
        <n v="-30.675999999999998"/>
        <n v="141.09100000000001"/>
        <n v="89.210999999999999"/>
        <n v="37.756"/>
        <n v="18.907"/>
        <n v="9.9469999999999992"/>
        <n v="6.0629999999999997"/>
        <n v="-8.7850000000000001"/>
        <n v="9.3019999999999996"/>
        <n v="2300"/>
        <n v="3357"/>
        <n v="2244"/>
        <n v="2181"/>
        <n v="421"/>
        <n v="499"/>
        <n v="240.96899999999999"/>
        <n v="511.14699999999999"/>
        <n v="603.09299999999996"/>
        <n v="474.37799999999999"/>
        <n v="433.43099999999998"/>
        <n v="317.77199999999999"/>
        <n v="207.33"/>
        <n v="182.626"/>
        <n v="179.33099999999999"/>
        <n v="169.54300000000001"/>
        <n v="114.16500000000001"/>
        <n v="26.919"/>
        <n v="47.082999999999998"/>
        <n v="71.558000000000007"/>
        <n v="2698"/>
        <n v="2413"/>
        <n v="1670"/>
        <n v="1966.2360000000001"/>
        <n v="2840.6289999999999"/>
        <n v="2305.9969999999998"/>
        <n v="1524.0930000000001"/>
        <n v="1269.508"/>
        <n v="407.46300000000002"/>
        <n v="-540.04999999999995"/>
        <n v="-188.76400000000001"/>
        <n v="116.688"/>
        <n v="442.00299999999999"/>
        <n v="283.68599999999998"/>
        <n v="495.18299999999999"/>
        <n v="66.634"/>
        <n v="-11.843999999999999"/>
        <n v="467.8"/>
        <n v="416.8"/>
        <n v="326.89999999999998"/>
        <n v="268.3"/>
        <n v="3390"/>
        <n v="4696"/>
        <n v="4874"/>
        <n v="3832"/>
        <n v="4468"/>
        <n v="4162"/>
        <n v="3857"/>
        <n v="2848"/>
        <n v="2133"/>
        <n v="10151"/>
        <n v="-2865"/>
        <n v="-7321"/>
        <n v="-4.8819999999999997"/>
        <n v="-17.651"/>
        <n v="-97.646000000000001"/>
        <n v="-47.01"/>
        <n v="-65.686999999999998"/>
        <n v="-96.466999999999999"/>
        <n v="-43.378"/>
        <n v="-163.227"/>
        <n v="-83.016000000000005"/>
        <n v="-228.39"/>
        <n v="-60.179000000000002"/>
        <n v="-239.41200000000001"/>
        <n v="-11.936"/>
        <n v="-31.442"/>
        <n v="-130.619"/>
        <n v="8118"/>
        <n v="5859"/>
        <n v="3915"/>
        <n v="4059"/>
        <n v="3808"/>
        <n v="3617"/>
        <n v="3116"/>
        <n v="2759"/>
        <n v="1906"/>
        <n v="1846"/>
        <n v="1463"/>
        <n v="-253.91499999999999"/>
        <n v="1085.886"/>
        <n v="50.19"/>
        <n v="266.71899999999999"/>
        <n v="238.06"/>
        <n v="-385.79300000000001"/>
        <n v="1273"/>
        <n v="1907"/>
        <n v="1459"/>
        <n v="780"/>
        <n v="571"/>
        <n v="198"/>
        <n v="-346"/>
        <n v="362"/>
        <n v="696"/>
        <n v="608"/>
        <n v="390"/>
        <n v="400"/>
        <n v="935"/>
        <n v="533"/>
        <n v="487"/>
        <n v="-114"/>
        <n v="-575"/>
        <n v="-1043"/>
        <n v="806"/>
        <n v="590"/>
        <n v="565.1"/>
        <n v="382.4"/>
        <n v="295.2"/>
        <n v="-441.67970000000003"/>
        <n v="193.7"/>
        <n v="221.1"/>
        <n v="183.1"/>
        <n v="138.80000000000001"/>
        <n v="220.9"/>
        <n v="6025.4"/>
        <n v="5924.3"/>
        <n v="5192.3"/>
        <n v="4686.5"/>
        <n v="4529.3"/>
        <n v="4757.8"/>
        <n v="5585.9"/>
        <n v="5464.8"/>
        <n v="5503.1"/>
        <n v="4946.3"/>
        <n v="4551"/>
        <n v="4313.2"/>
        <n v="2395.1"/>
        <n v="3544.2"/>
        <n v="2602.1999999999998"/>
        <n v="2278.5"/>
        <n v="1471.4"/>
        <n v="893.5"/>
        <n v="1636.6"/>
        <n v="1977.3"/>
        <n v="1947.9"/>
        <n v="1550.1"/>
        <n v="1617.2"/>
        <n v="1386.8"/>
        <n v="1177.2"/>
        <n v="943.9"/>
        <n v="840.4"/>
        <n v="788.3"/>
        <n v="723"/>
        <n v="355.9"/>
        <n v="255.4"/>
        <n v="164.6"/>
        <n v="324.13200000000001"/>
        <n v="369.00900000000001"/>
        <n v="395.28100000000001"/>
        <n v="127.389"/>
        <n v="336.70499999999998"/>
        <n v="418.95"/>
        <n v="217.005"/>
        <n v="245.58699999999999"/>
        <n v="297.74799999999999"/>
        <n v="357.029"/>
        <n v="242.369"/>
        <n v="213.785"/>
        <n v="137.262"/>
        <n v="88.231999999999999"/>
        <n v="94.813999999999993"/>
        <n v="142.83600000000001"/>
        <n v="102.044"/>
        <n v="50.088000000000001"/>
        <n v="64.367999999999995"/>
        <n v="51.131999999999998"/>
        <n v="43.752000000000002"/>
        <n v="36.298999999999999"/>
        <n v="19.158999999999999"/>
        <n v="4.218"/>
        <n v="0.36"/>
        <n v="34"/>
        <n v="67"/>
        <n v="5070"/>
        <n v="2258"/>
        <n v="1263"/>
        <n v="1338"/>
        <n v="1403"/>
        <n v="1202"/>
        <n v="913"/>
        <n v="-157"/>
        <n v="646.5"/>
        <n v="555.4"/>
        <n v="418.6"/>
        <n v="-48.3"/>
        <n v="723.7"/>
        <n v="84.9"/>
        <n v="133.9"/>
        <n v="135.4"/>
        <n v="126.6"/>
        <n v="104.9"/>
        <n v="-88.7"/>
        <n v="84.7"/>
        <n v="90"/>
        <n v="100.2"/>
        <n v="3870"/>
        <n v="3381"/>
        <n v="2828"/>
        <n v="7267"/>
        <n v="2184"/>
        <n v="3067"/>
        <n v="3554"/>
        <n v="4114"/>
        <n v="3021"/>
        <n v="2884"/>
        <n v="2590"/>
        <n v="3060"/>
        <n v="2632"/>
        <n v="3476"/>
        <n v="3394"/>
        <n v="1882"/>
        <n v="2001"/>
        <n v="1753"/>
        <n v="1632"/>
        <n v="1467"/>
        <n v="4631"/>
        <n v="3104"/>
        <n v="4028"/>
        <n v="3538"/>
        <n v="2675"/>
        <n v="3065"/>
        <n v="3467"/>
        <n v="3096"/>
        <n v="3099"/>
        <n v="2231"/>
        <n v="2802"/>
        <n v="2546.6999999999998"/>
        <n v="1803.9"/>
        <n v="1959.3"/>
        <n v="1599.8"/>
        <n v="1046"/>
        <n v="1084.2"/>
        <n v="587.79999999999995"/>
        <n v="529.98800000000006"/>
        <n v="437.80399999999997"/>
        <n v="294"/>
        <n v="232.357"/>
        <n v="197.22800000000001"/>
        <n v="161.541"/>
        <n v="133.37200000000001"/>
        <n v="112.874"/>
        <n v="97.429000000000002"/>
        <n v="2049.1460000000002"/>
        <n v="466.77199999999999"/>
        <n v="1952.0519999999999"/>
        <n v="1100.4079999999999"/>
        <n v="-447.72"/>
        <n v="-149.87299999999999"/>
        <n v="-171.73400000000001"/>
        <n v="-1767.691"/>
        <n v="3114.6370000000002"/>
        <n v="-1437.3969999999999"/>
        <n v="-1291.682"/>
        <n v="-855.28599999999994"/>
        <n v="1584.4190000000001"/>
        <n v="648.26400000000001"/>
        <n v="-212.90299999999999"/>
        <n v="412.33199999999999"/>
        <n v="243.697"/>
        <n v="292.435"/>
        <n v="169.815"/>
        <n v="160.744"/>
        <n v="86.058000000000007"/>
        <n v="68.947999999999993"/>
        <n v="111.018"/>
        <n v="43.706000000000003"/>
        <n v="46.564999999999998"/>
        <n v="74.575999999999993"/>
        <n v="-117.586"/>
        <n v="-20.071999999999999"/>
        <n v="-23.56"/>
        <n v="27.4"/>
        <n v="744.21100000000001"/>
        <n v="861.70399999999995"/>
        <n v="971.63800000000003"/>
        <n v="930.36199999999997"/>
        <n v="615.30200000000002"/>
        <n v="531.96500000000003"/>
        <n v="348.786"/>
        <n v="250.25800000000001"/>
        <n v="173.922"/>
        <n v="182.227"/>
        <n v="-5.4989999999999997"/>
        <n v="-1458.2280000000001"/>
        <n v="706.81399999999996"/>
        <n v="455.83300000000003"/>
        <n v="387.13799999999998"/>
        <n v="368.62200000000001"/>
        <n v="310.149"/>
        <n v="188.59200000000001"/>
        <n v="162.59899999999999"/>
        <n v="157.239"/>
        <n v="115.254"/>
        <n v="73.424000000000007"/>
        <n v="49.05"/>
        <n v="6.4119999999999999"/>
        <n v="33.006999999999998"/>
        <n v="39.523000000000003"/>
        <n v="8.6950000000000003"/>
        <n v="5.7930000000000001"/>
        <n v="702.7"/>
        <n v="933.4"/>
        <n v="477.4"/>
        <n v="472.3"/>
        <n v="401.6"/>
        <n v="437.9"/>
        <n v="407.8"/>
        <n v="374.2"/>
        <n v="370.2"/>
        <n v="255.8"/>
        <n v="230.1"/>
        <n v="214.9"/>
        <n v="214.5"/>
        <n v="210.8"/>
        <n v="179.8"/>
        <n v="146.6"/>
        <n v="137.5"/>
        <n v="103.3"/>
        <n v="103.8"/>
        <n v="98.427999999999997"/>
        <n v="41.917999999999999"/>
        <n v="97.521000000000001"/>
        <n v="61.156999999999996"/>
        <n v="73.054000000000002"/>
        <n v="95.216999999999999"/>
        <n v="80.924000000000007"/>
        <n v="69.349000000000004"/>
        <n v="135.512"/>
        <n v="469.19200000000001"/>
        <n v="711.31299999999999"/>
        <n v="423.61099999999999"/>
        <n v="287.54000000000002"/>
        <n v="154.95400000000001"/>
        <n v="120.824"/>
        <n v="83.974000000000004"/>
        <n v="81.721999999999994"/>
        <n v="96.019000000000005"/>
        <n v="84.411000000000001"/>
        <n v="176.256"/>
        <n v="262.74900000000002"/>
        <n v="245.422"/>
        <n v="192.666"/>
        <n v="129.16300000000001"/>
        <n v="93.62"/>
        <n v="86.305000000000007"/>
        <n v="105.36199999999999"/>
        <n v="112.027"/>
        <n v="125.78100000000001"/>
        <n v="115.613"/>
        <n v="98.528999999999996"/>
        <n v="78.628"/>
        <n v="67.551000000000002"/>
        <n v="53.704000000000001"/>
        <n v="30.489000000000001"/>
        <n v="38.985999999999997"/>
        <n v="4570"/>
        <n v="5349"/>
        <n v="4858"/>
        <n v="5050"/>
        <n v="4833"/>
        <n v="4956"/>
        <n v="4659"/>
        <n v="4444"/>
        <n v="4283"/>
        <n v="4085"/>
        <n v="3193"/>
        <n v="3460"/>
        <n v="4096"/>
        <n v="3851"/>
        <n v="3111"/>
        <n v="1974"/>
        <n v="1430"/>
        <n v="1782"/>
        <n v="1763"/>
        <n v="1175"/>
        <n v="2121"/>
        <n v="1154"/>
        <n v="1308"/>
        <n v="1107.835"/>
        <n v="993.00400000000002"/>
        <n v="820.678"/>
        <n v="712.68499999999995"/>
        <n v="546.73299999999995"/>
        <n v="483.185"/>
        <n v="338.661"/>
        <n v="340.02"/>
        <n v="286.21899999999999"/>
        <n v="212.029"/>
        <n v="208.71600000000001"/>
        <n v="108.032"/>
        <n v="149.40600000000001"/>
        <n v="97.948999999999998"/>
        <n v="62.776000000000003"/>
        <n v="20.386800000000001"/>
        <n v="5.93"/>
        <n v="3.0289999999999999"/>
        <n v="3.0194000000000001"/>
        <n v="3.9150999999999998"/>
        <n v="4.476"/>
        <n v="3.5630999999999999"/>
        <n v="-1300"/>
        <n v="6955"/>
        <n v="10208"/>
        <n v="14215"/>
        <n v="5231"/>
        <n v="5058"/>
        <n v="4180"/>
        <n v="3377"/>
        <n v="3890"/>
        <n v="3195"/>
        <n v="4930"/>
        <n v="9786"/>
        <n v="10435"/>
        <n v="9416"/>
        <n v="9204"/>
        <n v="11102"/>
        <n v="8560"/>
        <n v="8510"/>
        <n v="7675"/>
        <n v="5372"/>
        <n v="6310"/>
        <n v="6303"/>
        <n v="5450"/>
        <n v="3091"/>
        <n v="4939"/>
        <n v="3006"/>
        <n v="3540"/>
        <n v="-1067.4000000000001"/>
        <n v="-107.2"/>
        <n v="297.8"/>
        <n v="1000.4"/>
        <n v="1006.3"/>
        <n v="1062.9000000000001"/>
        <n v="1930.2"/>
        <n v="2514.6"/>
        <n v="827.1"/>
        <n v="2350.1999999999998"/>
        <n v="2082.8000000000002"/>
        <n v="419.7"/>
        <n v="-132.5"/>
        <n v="159.30000000000001"/>
        <n v="3432"/>
        <n v="1174"/>
        <n v="2852"/>
        <n v="2520"/>
        <n v="2108"/>
        <n v="3383"/>
        <n v="2389"/>
        <n v="9843"/>
        <n v="6220"/>
        <n v="3920"/>
        <n v="4442"/>
        <n v="11920"/>
        <n v="4404"/>
        <n v="6168"/>
        <n v="6272"/>
        <n v="12899"/>
        <n v="7808.4"/>
        <n v="3275.4"/>
        <n v="4433.8"/>
        <n v="4631.3"/>
        <n v="5813.4"/>
        <n v="6830.9"/>
        <n v="7149.5"/>
        <n v="7281.8"/>
        <n v="6821.7"/>
        <n v="5890.5"/>
        <n v="5248.2002000000002"/>
        <n v="4614.1000999999997"/>
        <n v="3881.3"/>
        <n v="3335.2"/>
        <n v="2166.1999999999998"/>
        <n v="1984.2"/>
        <n v="2121.6999999999998"/>
        <n v="1781.2"/>
        <n v="1495.4"/>
        <n v="480"/>
        <n v="-5723"/>
        <n v="-2140"/>
        <n v="-2204"/>
        <n v="3046"/>
        <n v="1582"/>
        <n v="2568"/>
        <n v="3528"/>
        <n v="3956"/>
        <n v="5234"/>
        <n v="3032"/>
        <n v="516"/>
        <n v="403"/>
        <n v="654"/>
        <n v="310"/>
        <n v="456"/>
        <n v="664"/>
        <n v="-92"/>
        <n v="-228"/>
        <n v="-78"/>
        <n v="494"/>
        <n v="39240"/>
        <n v="16571"/>
        <n v="25489"/>
        <n v="20539"/>
        <n v="12193"/>
        <n v="22074"/>
        <n v="21863"/>
        <n v="16978"/>
        <n v="23150"/>
        <n v="18760"/>
        <n v="14569"/>
        <n v="17681"/>
        <n v="14065"/>
        <n v="12599"/>
        <n v="12254"/>
        <n v="8168"/>
        <n v="7531"/>
        <n v="7829"/>
        <n v="7346"/>
        <n v="9421"/>
        <n v="7757"/>
        <n v="4462"/>
        <n v="1453"/>
        <n v="953"/>
        <n v="708.06"/>
        <n v="462.74299999999999"/>
        <n v="279.18599999999998"/>
        <n v="170.53800000000001"/>
        <n v="966"/>
        <n v="-155"/>
        <n v="560"/>
        <n v="1299"/>
        <n v="633"/>
        <n v="-51"/>
        <n v="-4244"/>
        <n v="-49"/>
        <n v="3661"/>
        <n v="4578"/>
        <n v="1532"/>
        <n v="-2485"/>
        <n v="-3937"/>
        <n v="1318"/>
        <n v="891"/>
        <n v="-962"/>
        <n v="1180"/>
        <n v="2048"/>
        <n v="561.10900000000004"/>
        <n v="512.61099999999999"/>
        <n v="375.97199999999998"/>
        <n v="384.37"/>
        <n v="352.82"/>
        <n v="338.24099999999999"/>
        <n v="306.09399999999999"/>
        <n v="290.84699999999998"/>
        <n v="269.49299999999999"/>
        <n v="232.148"/>
        <n v="172.59299999999999"/>
        <n v="202.77799999999999"/>
        <n v="178.50700000000001"/>
        <n v="157.53200000000001"/>
        <n v="108.902"/>
        <n v="107.95699999999999"/>
        <n v="95.837999999999994"/>
        <n v="100.42100000000001"/>
        <n v="72.263999999999996"/>
        <n v="70.119"/>
        <n v="48.100999999999999"/>
        <n v="37.625"/>
        <n v="-65.105999999999995"/>
        <n v="-144.58500000000001"/>
        <n v="6313"/>
        <n v="14135"/>
        <n v="5089"/>
        <n v="2899"/>
        <n v="3045"/>
        <n v="1190"/>
        <n v="167"/>
        <n v="-1882"/>
        <n v="-1619"/>
        <n v="-320"/>
        <n v="188"/>
        <n v="157.19999999999999"/>
        <n v="-1273.2"/>
        <n v="-907"/>
        <n v="-625"/>
        <n v="1504.2"/>
        <n v="-68.900000000000006"/>
        <n v="-247.1"/>
        <n v="593.5"/>
        <n v="844.1"/>
        <n v="400.5"/>
        <n v="104.065"/>
        <n v="6.6260000000000003"/>
        <n v="5.0789999999999997"/>
        <n v="4.9080000000000004"/>
        <n v="106.10299999999999"/>
        <n v="827.48599999999999"/>
        <n v="467.31799999999998"/>
        <n v="571.61300000000006"/>
        <n v="227.47499999999999"/>
        <n v="206.03800000000001"/>
        <n v="354.81"/>
        <n v="454.91199999999998"/>
        <n v="386.72699999999998"/>
        <n v="489.00900000000001"/>
        <n v="125.139"/>
        <n v="10.455"/>
        <n v="317.72500000000002"/>
        <n v="286.22699999999998"/>
        <n v="387.70100000000002"/>
        <n v="462.27699999999999"/>
        <n v="419.75200000000001"/>
        <n v="309.601"/>
        <n v="259.18299999999999"/>
        <n v="334.93900000000002"/>
        <n v="373.08300000000003"/>
        <n v="196.12200000000001"/>
        <n v="178.14400000000001"/>
        <n v="136.97399999999999"/>
        <n v="123.345"/>
        <n v="38.905999999999999"/>
        <n v="24.082000000000001"/>
        <n v="17.282"/>
        <n v="13.673"/>
        <n v="10.138"/>
        <n v="7.6029999999999998"/>
        <n v="5.4580000000000002"/>
        <n v="16.8"/>
        <n v="352.5"/>
        <n v="847.6"/>
        <n v="929.4"/>
        <n v="623.70000000000005"/>
        <n v="640.9"/>
        <n v="536.80999999999995"/>
        <n v="223.58"/>
        <n v="93.536000000000001"/>
        <n v="-320.25"/>
        <n v="-1154.0239999999999"/>
        <n v="184.542"/>
        <n v="203.59200000000001"/>
        <n v="334.60899999999998"/>
        <n v="272.35300000000001"/>
        <n v="260.25099999999998"/>
        <n v="37.128"/>
        <n v="154.24600000000001"/>
        <n v="115.40900000000001"/>
        <n v="100.777"/>
        <n v="63.127000000000002"/>
        <n v="102.325"/>
        <n v="120.869"/>
        <n v="73.066999999999993"/>
        <n v="70.620999999999995"/>
        <n v="40.113999999999997"/>
        <n v="32.951999999999998"/>
        <n v="26.21"/>
        <n v="18.27"/>
        <n v="-1512"/>
        <n v="-66"/>
        <n v="-1118"/>
        <n v="-2441"/>
        <n v="978"/>
        <n v="1027"/>
        <n v="725"/>
        <n v="-131"/>
        <n v="943.87"/>
        <n v="678.428"/>
        <n v="645.72"/>
        <n v="328.71"/>
        <n v="77.992000000000004"/>
        <n v="17.652000000000001"/>
        <n v="133.57499999999999"/>
        <n v="191.59700000000001"/>
        <n v="49.460999999999999"/>
        <n v="-164.02500000000001"/>
        <n v="99.278000000000006"/>
        <n v="83.88"/>
        <n v="4.0860000000000003"/>
        <n v="3.1659999999999999"/>
        <n v="12.625"/>
        <n v="19.308"/>
        <n v="28.553999999999998"/>
        <n v="31.378"/>
        <n v="930.22799999999995"/>
        <n v="954.84299999999996"/>
        <n v="759.87199999999996"/>
        <n v="633.08500000000004"/>
        <n v="427.137"/>
        <n v="338.35199999999998"/>
        <n v="168.55600000000001"/>
        <n v="126.85899999999999"/>
        <n v="22.986000000000001"/>
        <n v="66.951999999999998"/>
        <n v="3769"/>
        <n v="6638"/>
        <n v="5380"/>
        <n v="2906"/>
        <n v="2752"/>
        <n v="1911"/>
        <n v="1923"/>
        <n v="1957"/>
        <n v="1615"/>
        <n v="1639"/>
        <n v="1281"/>
        <n v="890"/>
        <n v="473"/>
        <n v="781"/>
        <n v="704"/>
        <n v="697"/>
        <n v="579.45000000000005"/>
        <n v="553.31100000000004"/>
        <n v="518.71100000000001"/>
        <n v="428.74900000000002"/>
        <n v="466.94900000000001"/>
        <n v="240.578"/>
        <n v="-391.005"/>
        <n v="2805"/>
        <n v="-627"/>
        <n v="-2534"/>
        <n v="1809"/>
        <n v="2277"/>
        <n v="1297"/>
        <n v="831"/>
        <n v="-3256"/>
        <n v="791"/>
        <n v="475.66699999999997"/>
        <n v="154.32300000000001"/>
        <n v="-54.119"/>
        <n v="-102.349"/>
        <n v="-102.04"/>
        <n v="-393.38299999999998"/>
        <n v="68.376999999999995"/>
        <n v="98.600999999999999"/>
        <n v="100.77500000000001"/>
        <n v="60.308"/>
        <n v="117.229"/>
        <n v="77.302000000000007"/>
        <n v="94.278000000000006"/>
        <n v="125.851"/>
        <n v="342.56400000000002"/>
        <n v="174.851"/>
        <n v="1866.9159999999999"/>
        <n v="1211.242"/>
        <n v="558.92899999999997"/>
        <n v="186.678"/>
        <n v="122.64100000000001"/>
        <n v="266.79899999999998"/>
        <n v="112.40300000000001"/>
        <n v="17.152000000000001"/>
        <n v="226.126"/>
        <n v="160.85300000000001"/>
        <n v="115.86"/>
        <n v="83.025999999999996"/>
        <n v="66.608000000000004"/>
        <n v="49.082000000000001"/>
        <n v="42.027000000000001"/>
        <n v="21.594999999999999"/>
        <n v="6.5120000000000005"/>
        <n v="-20.948"/>
        <n v="-38.618000000000002"/>
        <n v="-57.363"/>
        <n v="-29.844999999999999"/>
        <n v="-11.081"/>
        <n v="328"/>
        <n v="-65.599999999999994"/>
        <n v="128.5"/>
        <n v="331.5"/>
        <n v="286.5"/>
        <n v="532.1"/>
        <n v="416.1"/>
        <n v="299.10000000000002"/>
        <n v="282.60000000000002"/>
        <n v="217.7"/>
        <n v="321.39999999999998"/>
        <n v="282.2"/>
        <n v="302.3"/>
        <n v="85.2"/>
        <n v="372.5"/>
        <n v="216.2"/>
        <n v="150.9"/>
        <n v="160.4"/>
        <n v="193.886"/>
        <n v="190.84899999999999"/>
        <n v="176.61500000000001"/>
        <n v="172.40199999999999"/>
        <n v="160.92400000000001"/>
        <n v="156.13999999999999"/>
        <n v="133.58500000000001"/>
        <n v="130.32499999999999"/>
        <n v="125.08799999999999"/>
        <n v="4029"/>
        <n v="1933"/>
        <n v="4240"/>
        <n v="3760"/>
        <n v="3273"/>
        <n v="2693"/>
        <n v="1486.7"/>
        <n v="1883.4"/>
        <n v="1491.5"/>
        <n v="1392"/>
        <n v="1211.5999999999999"/>
        <n v="945.6"/>
        <n v="474"/>
        <n v="663.3"/>
        <n v="589.70000000000005"/>
        <n v="579.1"/>
        <n v="451.4"/>
        <n v="399.3"/>
        <n v="795.79200000000003"/>
        <n v="553.16"/>
        <n v="399.63400000000001"/>
        <n v="298.76400000000001"/>
        <n v="364.98599999999999"/>
        <n v="329.18799999999999"/>
        <n v="287.01600000000002"/>
        <n v="242.928"/>
        <n v="167.017"/>
        <n v="-106"/>
        <n v="2488"/>
        <n v="898"/>
        <n v="-6786"/>
        <n v="463.85"/>
        <n v="404.38"/>
        <n v="156.852"/>
        <n v="536.15899999999999"/>
        <n v="370.61900000000003"/>
        <n v="248.43799999999999"/>
        <n v="-28.151"/>
        <n v="63.936"/>
        <n v="170.148"/>
        <n v="50.201000000000001"/>
        <n v="85.088999999999999"/>
        <n v="26.038"/>
        <n v="-39.783000000000001"/>
        <n v="33.408999999999999"/>
        <n v="-56.966999999999999"/>
        <n v="-28.603000000000002"/>
        <n v="17.632000000000001"/>
        <n v="9.0060000000000002"/>
        <n v="-415"/>
        <n v="84"/>
        <n v="-491"/>
        <n v="-589"/>
        <n v="2869"/>
        <n v="2043"/>
        <n v="1990"/>
        <n v="2069"/>
        <n v="1952"/>
        <n v="2118"/>
        <n v="2053"/>
        <n v="-1262"/>
        <n v="1542"/>
        <n v="64"/>
        <n v="427"/>
        <n v="467"/>
        <n v="194"/>
        <n v="264"/>
        <n v="35"/>
        <n v="96"/>
        <n v="121"/>
        <n v="200.8"/>
        <n v="210.4"/>
        <n v="-80.5"/>
        <n v="-6095"/>
        <n v="-2412"/>
        <n v="-769"/>
        <n v="2502"/>
        <n v="2327"/>
        <n v="1994"/>
        <n v="1667"/>
        <n v="1469"/>
        <n v="1337.1"/>
        <n v="286.89999999999998"/>
        <n v="110.2"/>
        <n v="76.820999999999998"/>
        <n v="73.069000000000003"/>
        <n v="104.063"/>
        <n v="13.135999999999999"/>
        <n v="-9.3849999999999998"/>
        <n v="68.953999999999994"/>
        <n v="50.658000000000001"/>
        <n v="6.1470000000000002"/>
        <n v="626.69799999999998"/>
        <n v="-26.704000000000001"/>
        <n v="-116.846"/>
        <n v="-451.80399999999997"/>
        <n v="-198.42599999999999"/>
        <n v="-179.387"/>
        <n v="-73.707999999999998"/>
        <n v="-37.655999999999999"/>
        <n v="1.639"/>
        <n v="-30.344999999999999"/>
        <n v="4438"/>
        <n v="268"/>
        <n v="-701"/>
        <n v="-6402"/>
        <n v="78"/>
        <n v="-395"/>
        <n v="909"/>
        <n v="186"/>
        <n v="2777.47"/>
        <n v="-3464.2820000000002"/>
        <n v="265.20400000000001"/>
        <n v="182.935"/>
        <n v="57.195"/>
        <n v="41.731999999999999"/>
        <n v="2722"/>
        <n v="5402"/>
        <n v="1664"/>
        <n v="1551"/>
        <n v="1996"/>
        <n v="1745"/>
        <n v="1914"/>
        <n v="1488"/>
        <n v="1026"/>
        <n v="1716"/>
        <n v="923"/>
        <n v="535"/>
        <n v="172"/>
        <n v="239"/>
        <n v="712.7"/>
        <n v="667.8"/>
        <n v="557.70000000000005"/>
        <n v="556.1"/>
        <n v="606.20799999999997"/>
        <n v="116"/>
        <n v="509"/>
        <n v="637.5"/>
        <n v="505.3"/>
        <n v="605.4"/>
        <n v="673.1"/>
        <n v="400.4"/>
        <n v="64.599999999999994"/>
        <n v="309.738"/>
        <n v="297.73500000000001"/>
        <n v="266.452"/>
        <n v="225.75399999999999"/>
        <n v="152.08699999999999"/>
        <n v="76.471999999999994"/>
        <n v="3.0329999999999999"/>
        <n v="74.885999999999996"/>
        <n v="73.792000000000002"/>
        <n v="35.613"/>
        <n v="20.965"/>
        <n v="0.25"/>
        <n v="6.6"/>
        <n v="-4.7640000000000002"/>
        <n v="-1.8740000000000001"/>
        <n v="1264.1079999999999"/>
        <n v="2351.4229999999998"/>
        <n v="1314.1389999999999"/>
        <n v="793.63900000000001"/>
        <n v="79.209999999999994"/>
        <n v="677.01599999999996"/>
        <n v="488.02499999999998"/>
        <n v="504.61900000000003"/>
        <n v="778.18799999999999"/>
        <n v="134.09200000000001"/>
        <n v="-293.613"/>
        <n v="1830.99"/>
        <n v="1471.9469999999999"/>
        <n v="1756.7819999999999"/>
        <n v="1310.2840000000001"/>
        <n v="1121.4780000000001"/>
        <n v="62.781199999999998"/>
        <n v="162.08000000000001"/>
        <n v="112.961"/>
        <n v="310.90800000000002"/>
        <n v="244.589"/>
        <n v="263.709"/>
        <n v="294.48200000000003"/>
        <n v="248.16900000000001"/>
        <n v="274.53399999999999"/>
        <n v="226.63300000000001"/>
        <n v="123.51"/>
        <n v="79.225999999999999"/>
        <n v="64.715999999999994"/>
        <n v="75.064999999999998"/>
        <n v="57.834000000000003"/>
        <n v="4141"/>
        <n v="3047"/>
        <n v="1666"/>
        <n v="562.53599999999994"/>
        <n v="581.09"/>
        <n v="253.14599999999999"/>
        <n v="-67.986999999999995"/>
        <n v="-30.041"/>
        <n v="797.64499999999998"/>
        <n v="448.834"/>
        <n v="301.17599999999999"/>
        <n v="100.35599999999999"/>
        <n v="74.418999999999997"/>
        <n v="90.799000000000007"/>
        <n v="176.92400000000001"/>
        <n v="98.468999999999994"/>
        <n v="38.097999999999999"/>
        <n v="4.13"/>
        <n v="878.53899999999999"/>
        <n v="797.197"/>
        <n v="537.52099999999996"/>
        <n v="425.262"/>
        <n v="382.92700000000002"/>
        <n v="281.63"/>
        <n v="266.47699999999998"/>
        <n v="180.58799999999999"/>
        <n v="129.41999999999999"/>
        <n v="206.005"/>
        <n v="192.18"/>
        <n v="100.892"/>
        <n v="333.95499999999998"/>
        <n v="587.41200000000003"/>
        <n v="697.55899999999997"/>
        <n v="523.20399999999995"/>
        <n v="419.791"/>
        <n v="331.47"/>
        <n v="236.79400000000001"/>
        <n v="158.24600000000001"/>
        <n v="108.881"/>
        <n v="56.706000000000003"/>
        <n v="28.879000000000001"/>
        <n v="25.780999999999999"/>
        <n v="17.327000000000002"/>
        <n v="10.468999999999999"/>
        <n v="125.914"/>
        <n v="-2.9980000000000002"/>
        <n v="-36.720999999999997"/>
        <n v="-260.45499999999998"/>
        <n v="106.6"/>
        <n v="-6942.5"/>
        <n v="2748.8"/>
        <n v="527.79999999999995"/>
        <n v="377.8"/>
        <n v="474.6"/>
        <n v="401.3"/>
        <n v="125.2"/>
        <n v="292.8"/>
        <n v="-52.3"/>
        <n v="467.1"/>
        <n v="385"/>
        <n v="251.3"/>
        <n v="-116.1"/>
        <n v="-46.6"/>
        <n v="-203.4"/>
        <n v="264.63499999999999"/>
        <n v="421.57499999999999"/>
        <n v="95.436999999999998"/>
        <n v="396.15600000000001"/>
        <n v="293.14699999999999"/>
        <n v="256.47899999999998"/>
        <n v="222.471"/>
        <n v="195.57499999999999"/>
        <n v="165.334"/>
        <n v="119.137"/>
        <n v="135.27099999999999"/>
        <n v="100.791"/>
        <n v="84.623000000000005"/>
        <n v="-1516"/>
        <n v="-740"/>
        <n v="177"/>
        <n v="-149"/>
        <n v="506"/>
        <n v="-2075"/>
        <n v="678"/>
        <n v="615.51800000000003"/>
        <n v="605.66800000000001"/>
        <n v="463.774"/>
        <n v="295.76499999999999"/>
        <n v="304.69"/>
        <n v="267.51400000000001"/>
        <n v="206.113"/>
        <n v="169.452"/>
        <n v="139.47"/>
        <n v="75.650999999999996"/>
        <n v="34.871000000000002"/>
        <n v="68.677000000000007"/>
        <n v="71.831999999999994"/>
        <n v="72.569000000000003"/>
        <n v="53.475000000000001"/>
        <n v="38.991999999999997"/>
        <n v="27.6"/>
        <n v="18.462"/>
        <n v="11.904999999999999"/>
        <n v="13.696"/>
        <n v="14.401"/>
        <n v="11.12"/>
        <n v="10.038"/>
        <n v="6.1440000000000001"/>
        <n v="4.8070000000000004"/>
        <n v="10.007999999999999"/>
        <n v="8.3089999999999993"/>
        <n v="7.9879999999999995"/>
        <n v="-0.17499999999999999"/>
        <n v="1277.4770000000001"/>
        <n v="1150.6030000000001"/>
        <n v="387.07400000000001"/>
        <n v="352.03899999999999"/>
        <n v="244.977"/>
        <n v="314.10700000000003"/>
        <n v="266.53300000000002"/>
        <n v="360.61900000000003"/>
        <n v="360.59399999999999"/>
        <n v="334.63200000000001"/>
        <n v="305.45100000000002"/>
        <n v="309.59300000000002"/>
        <n v="292.399"/>
        <n v="306.31200000000001"/>
        <n v="242.178"/>
        <n v="88.277000000000001"/>
        <n v="129.524"/>
        <n v="64.465000000000003"/>
        <n v="108.50700000000001"/>
        <n v="69.11"/>
        <n v="74.816000000000003"/>
        <n v="58.982999999999997"/>
        <n v="52.408000000000001"/>
        <n v="42.375999999999998"/>
        <n v="35.753"/>
        <n v="37.996000000000002"/>
        <n v="32.151000000000003"/>
        <n v="35.514000000000003"/>
        <n v="32.531999999999996"/>
        <n v="36.212000000000003"/>
        <n v="1325.4"/>
        <n v="1086.8"/>
        <n v="1147.3"/>
        <n v="1081.5"/>
        <n v="1083.5999999999999"/>
        <n v="975.8"/>
        <n v="941.9"/>
        <n v="819.7"/>
        <n v="783.9"/>
        <n v="1000.3"/>
        <n v="975.7"/>
        <n v="864"/>
        <n v="790.7"/>
        <n v="723.5"/>
        <n v="675.88300000000004"/>
        <n v="643.45899999999995"/>
        <n v="503.142"/>
        <n v="498.79500000000002"/>
        <n v="362.88200000000001"/>
        <n v="278.84500000000003"/>
        <n v="222.41499999999999"/>
        <n v="176.32900000000001"/>
        <n v="139.95500000000001"/>
        <n v="83.486000000000004"/>
        <n v="85.344999999999999"/>
        <n v="69.298000000000002"/>
        <n v="57.052"/>
        <n v="52.009"/>
        <n v="46.793999999999997"/>
        <n v="11083"/>
        <n v="3587"/>
        <n v="9335"/>
        <n v="8901"/>
        <n v="9938"/>
        <n v="10955"/>
        <n v="10925"/>
        <n v="9981"/>
        <n v="8547"/>
        <n v="6135"/>
        <n v="5593"/>
        <n v="5521"/>
        <n v="4274"/>
        <n v="2886"/>
        <n v="2681"/>
        <n v="2307"/>
        <n v="2561.0958999999998"/>
        <n v="6296.8051999999998"/>
        <n v="1289.7581"/>
        <n v="813.69500000000005"/>
        <n v="821.45699999999999"/>
        <n v="603.279"/>
        <n v="441.51799999999997"/>
        <n v="283.72000000000003"/>
        <n v="98.256"/>
        <n v="61.51"/>
        <n v="-12.401"/>
        <n v="80.876999999999995"/>
        <n v="81.766000000000005"/>
        <n v="1391.0419999999999"/>
        <n v="1324.4870000000001"/>
        <n v="1133.8040000000001"/>
        <n v="1037.691"/>
        <n v="931.21600000000001"/>
        <n v="778.18200000000002"/>
        <n v="670.29200000000003"/>
        <n v="585.74599999999998"/>
        <n v="507.673"/>
        <n v="419.37299999999999"/>
        <n v="307.49799999999999"/>
        <n v="186.232"/>
        <n v="193.988"/>
        <n v="178.08500000000001"/>
        <n v="164.26599999999999"/>
        <n v="139.566"/>
        <n v="100.087"/>
        <n v="81.992000000000004"/>
        <n v="66.352000000000004"/>
        <n v="51.707999999999998"/>
        <n v="45.639000000000003"/>
        <n v="30.771999999999998"/>
        <n v="23.143000000000001"/>
        <n v="18.971"/>
        <n v="14.090999999999999"/>
        <n v="11.071999999999999"/>
        <n v="8.2780000000000005"/>
        <n v="6.3609999999999998"/>
        <n v="5.3819999999999997"/>
        <n v="636"/>
        <n v="-985"/>
        <n v="-574"/>
        <n v="-7829"/>
        <n v="616"/>
        <n v="5890"/>
        <n v="4590"/>
        <n v="6760"/>
        <n v="4524"/>
        <n v="2911"/>
        <n v="6857"/>
        <n v="5400"/>
        <n v="4191"/>
        <n v="2450"/>
        <n v="1527"/>
        <n v="-478"/>
        <n v="575"/>
        <n v="418"/>
        <n v="-112"/>
        <n v="-1702"/>
        <n v="180.57599999999999"/>
        <n v="137.065"/>
        <n v="123.486"/>
        <n v="70.421000000000006"/>
        <n v="20.945"/>
        <n v="5.6630000000000003"/>
        <n v="0.60099999999999998"/>
        <n v="-0.56799999999999995"/>
        <n v="1034.4000000000001"/>
        <n v="994.1"/>
        <n v="756.8"/>
        <n v="674.9"/>
        <n v="627.5"/>
        <n v="515.29999999999995"/>
        <n v="576.14499999999998"/>
        <n v="515.447"/>
        <n v="464.91399999999999"/>
        <n v="368.84899999999999"/>
        <n v="302.95"/>
        <n v="293.452"/>
        <n v="274.53100000000001"/>
        <n v="254.869"/>
        <n v="190.00700000000001"/>
        <n v="139.09899999999999"/>
        <n v="102.21899999999999"/>
        <n v="75.150000000000006"/>
        <n v="55.034999999999997"/>
        <n v="39.04"/>
        <n v="28.07"/>
        <n v="19.954999999999998"/>
        <n v="13.702"/>
        <n v="9.6229999999999993"/>
        <n v="8.5660000000000007"/>
        <n v="2387.9"/>
        <n v="2195.1"/>
        <n v="1675.2"/>
        <n v="521.70000000000005"/>
        <n v="1604"/>
        <n v="1358.8"/>
        <n v="1171.3"/>
        <n v="1111.5999999999999"/>
        <n v="1042.3"/>
        <n v="457.6"/>
        <n v="111.9"/>
        <n v="1017.9"/>
        <n v="1227.3"/>
        <n v="1496"/>
        <n v="1133.2"/>
        <n v="906.8"/>
        <n v="526.5"/>
        <n v="173.6"/>
        <n v="441.8"/>
        <n v="344.6"/>
        <n v="252.8"/>
        <n v="204.5"/>
        <n v="142.19999999999999"/>
        <n v="65.2"/>
        <n v="55.156999999999996"/>
        <n v="63.68"/>
        <n v="241.92"/>
        <n v="1574"/>
        <n v="1243"/>
        <n v="1275"/>
        <n v="1564"/>
        <n v="1188"/>
        <n v="1447"/>
        <n v="235"/>
        <n v="-81"/>
        <n v="611.596"/>
        <n v="662.32299999999998"/>
        <n v="679.03300000000002"/>
        <n v="600.93299999999999"/>
        <n v="504.11700000000002"/>
        <n v="543.03499999999997"/>
        <n v="542.27800000000002"/>
        <n v="542.13699999999994"/>
        <n v="12513"/>
        <n v="4853"/>
        <n v="6323"/>
        <n v="6503"/>
        <n v="6746"/>
        <n v="6183"/>
        <n v="6436"/>
        <n v="6314"/>
        <n v="5939"/>
        <n v="5134"/>
        <n v="5646"/>
        <n v="5631"/>
        <n v="4070"/>
        <n v="4187"/>
        <n v="3565"/>
        <n v="2996"/>
        <n v="2050"/>
        <n v="1993"/>
        <n v="1149"/>
        <n v="1606"/>
        <n v="1752"/>
        <n v="1587.9"/>
        <n v="374.3"/>
        <n v="1080.2"/>
        <n v="1076.9000000000001"/>
        <n v="901.4"/>
        <n v="16272"/>
        <n v="11152"/>
        <n v="21307"/>
        <n v="7213"/>
        <n v="6958"/>
        <n v="9133"/>
        <n v="22001"/>
        <n v="14568"/>
        <n v="10006"/>
        <n v="8254"/>
        <n v="8101"/>
        <n v="8140"/>
        <n v="19332"/>
        <n v="8079"/>
        <n v="11357"/>
        <n v="3910"/>
        <n v="9126"/>
        <n v="7788"/>
        <n v="3726"/>
        <n v="4952"/>
        <n v="3351"/>
        <n v="2213"/>
        <n v="1572.9"/>
        <n v="1298.4000000000001"/>
        <n v="657.5"/>
        <n v="810.9"/>
        <n v="722.1"/>
        <n v="801.2"/>
        <n v="681.1"/>
        <n v="3634"/>
        <n v="9485"/>
        <n v="15079"/>
        <n v="10253"/>
        <n v="6777"/>
        <n v="11390"/>
        <n v="11068"/>
        <n v="10500"/>
        <n v="11564"/>
        <n v="12517"/>
        <n v="13244"/>
        <n v="13364.5"/>
        <n v="10179"/>
        <n v="8536"/>
        <n v="6787"/>
        <n v="6350"/>
        <n v="5061"/>
        <n v="4228"/>
        <n v="2801"/>
        <n v="3654"/>
        <n v="3676"/>
        <n v="3311"/>
        <n v="2943"/>
        <n v="2543"/>
        <n v="2109"/>
        <n v="-758"/>
        <n v="1778"/>
        <n v="1695"/>
        <n v="1555"/>
        <n v="1512.364"/>
        <n v="1060.8009999999999"/>
        <n v="983.41200000000003"/>
        <n v="806.84"/>
        <n v="1041.048"/>
        <n v="948.42700000000002"/>
        <n v="1151.8230000000001"/>
        <n v="1049.1300000000001"/>
        <n v="554.06500000000005"/>
        <n v="508.51499999999999"/>
        <n v="949.46600000000001"/>
        <n v="830.04600000000005"/>
        <n v="673.16700000000003"/>
        <n v="604.69200000000001"/>
        <n v="345.78300000000002"/>
        <n v="196.27199999999999"/>
        <n v="130.15"/>
        <n v="340.79199999999997"/>
        <n v="368.23200000000003"/>
        <n v="310.50099999999998"/>
        <n v="319.55099999999999"/>
        <n v="274.03899999999999"/>
        <n v="239.667"/>
        <n v="218.238"/>
        <n v="47.652000000000001"/>
        <n v="65.055999999999997"/>
        <n v="11.218"/>
        <n v="59.167999999999999"/>
        <n v="111.479"/>
        <n v="124.47499999999999"/>
        <n v="1006.329"/>
        <n v="1010.831"/>
        <n v="442.649"/>
        <n v="597.98099999999999"/>
        <n v="490.887"/>
        <n v="471.08699999999999"/>
        <n v="2600.5079999999998"/>
        <n v="206.14500000000001"/>
        <n v="-210.38800000000001"/>
        <n v="-1096.729"/>
        <n v="-1182.567"/>
        <n v="-1473.1130000000001"/>
        <n v="-2255.7550000000001"/>
        <n v="687.471"/>
        <n v="1491.913"/>
        <n v="986.54100000000005"/>
        <n v="624.63400000000001"/>
        <n v="453.64499999999998"/>
        <n v="301.39299999999997"/>
        <n v="188.51300000000001"/>
        <n v="178.16499999999999"/>
        <n v="102.18300000000001"/>
        <n v="52.761000000000003"/>
        <n v="179.643"/>
        <n v="58.345999999999997"/>
        <n v="162.768"/>
        <n v="79.367999999999995"/>
        <n v="70.103999999999999"/>
        <n v="40.658000000000001"/>
        <n v="29.696000000000002"/>
        <n v="53.776000000000003"/>
        <n v="691.2"/>
        <n v="732.3"/>
        <n v="445.2"/>
        <n v="386.9"/>
        <n v="441.3"/>
        <n v="163.82"/>
        <n v="158.02699999999999"/>
        <n v="205.435"/>
        <n v="265.89499999999998"/>
        <n v="135.60900000000001"/>
        <n v="170.066"/>
        <n v="125.032"/>
        <n v="52.603999999999999"/>
        <n v="68.73"/>
        <n v="-14.358000000000001"/>
        <n v="48.179000000000002"/>
        <n v="106.41800000000001"/>
        <n v="143.26400000000001"/>
        <n v="20.103999999999999"/>
        <n v="71.438999999999993"/>
        <n v="27.39"/>
        <n v="90.366"/>
        <n v="227.55799999999999"/>
        <n v="237.92699999999999"/>
        <n v="234.29900000000001"/>
        <n v="292.63299999999998"/>
        <n v="212.42500000000001"/>
        <n v="157.77799999999999"/>
        <n v="167.21199999999999"/>
        <n v="7.6550000000000002"/>
        <n v="69.94"/>
        <n v="390.983"/>
        <n v="85.599000000000004"/>
        <n v="126.40900000000001"/>
        <n v="131.68600000000001"/>
        <n v="268.108"/>
        <n v="119.583"/>
        <n v="96.043000000000006"/>
        <n v="52.959000000000003"/>
        <n v="-151.93799999999999"/>
        <n v="34.505000000000003"/>
        <n v="154.316"/>
        <n v="90.52"/>
        <n v="102.002"/>
        <n v="33.692"/>
        <n v="60.155999999999999"/>
        <n v="68.040000000000006"/>
        <n v="-5.6550000000000002"/>
        <n v="87.778999999999996"/>
        <n v="59.070999999999998"/>
        <n v="81.242000000000004"/>
        <n v="73.965999999999994"/>
        <n v="68.656999999999996"/>
        <n v="69.849999999999994"/>
        <n v="7168"/>
        <n v="7895"/>
        <n v="6021"/>
        <n v="6948"/>
        <n v="6849"/>
        <n v="7459"/>
        <n v="8531"/>
        <n v="8752"/>
        <n v="8542"/>
        <n v="7226"/>
        <n v="6342"/>
        <n v="6890"/>
        <n v="6038"/>
        <n v="6146"/>
        <n v="355.7"/>
        <n v="347.4"/>
        <n v="666.5"/>
        <n v="522.20000000000005"/>
        <n v="-76.400000000000006"/>
        <n v="536.79999999999995"/>
        <n v="-7.45"/>
        <n v="197.828"/>
        <n v="115.49299999999999"/>
        <n v="228.73400000000001"/>
        <n v="210.92699999999999"/>
        <n v="183.73099999999999"/>
        <n v="185.04900000000001"/>
        <n v="171.22499999999999"/>
        <n v="141.352"/>
        <n v="129.90199999999999"/>
        <n v="32.869"/>
        <n v="55.887"/>
        <n v="103.309"/>
        <n v="102.57299999999999"/>
        <n v="86.733000000000004"/>
        <n v="69.581000000000003"/>
        <n v="71.997"/>
        <n v="48.183999999999997"/>
        <n v="40.485999999999997"/>
        <n v="-7.37"/>
        <n v="34.741999999999997"/>
        <n v="27.097999999999999"/>
        <n v="32.173000000000002"/>
        <n v="538.32000000000005"/>
        <n v="511.04700000000003"/>
        <n v="488.45600000000002"/>
        <n v="442.03399999999999"/>
        <n v="437.25700000000001"/>
        <n v="397.59500000000003"/>
        <n v="406.07400000000001"/>
        <n v="381.54199999999997"/>
        <n v="339.47300000000001"/>
        <n v="350.053"/>
        <n v="68.33"/>
        <n v="242.125"/>
        <n v="307.14299999999997"/>
        <n v="327.255"/>
        <n v="176.267"/>
        <n v="243.19499999999999"/>
        <n v="240.57900000000001"/>
        <n v="149.40799999999999"/>
        <n v="312.166"/>
        <n v="302.33199999999999"/>
        <n v="167.887"/>
        <n v="242.892"/>
        <n v="235.85599999999999"/>
        <n v="181.18"/>
        <n v="188.03700000000001"/>
        <n v="200.619"/>
        <n v="189.23"/>
        <n v="156.44"/>
        <n v="-186.86199999999999"/>
        <n v="97.332999999999998"/>
        <n v="1341"/>
        <n v="1594"/>
        <n v="873"/>
        <n v="1406"/>
        <n v="3231"/>
        <n v="941"/>
        <n v="1095"/>
        <n v="538"/>
        <n v="834"/>
        <n v="-69"/>
        <n v="620"/>
        <n v="744"/>
        <n v="767.6"/>
        <n v="22.2"/>
        <n v="319.39999999999998"/>
        <n v="276.2"/>
        <n v="474.8"/>
        <n v="465.2"/>
        <n v="1126"/>
        <n v="1896"/>
        <n v="1728"/>
        <n v="1124"/>
        <n v="1495"/>
        <n v="405"/>
        <n v="925"/>
        <n v="865"/>
        <n v="208"/>
        <n v="-569"/>
        <n v="296"/>
        <n v="329"/>
        <n v="322.65300000000002"/>
        <n v="215.935"/>
        <n v="314.24099999999999"/>
        <n v="306.22899999999998"/>
        <n v="303.72699999999998"/>
        <n v="297.78100000000001"/>
        <n v="146.1"/>
        <n v="131"/>
        <n v="119.6"/>
        <n v="-4012.8"/>
        <n v="-4.2"/>
        <n v="346.3"/>
        <n v="441.9"/>
        <n v="339.197"/>
        <n v="223.79900000000001"/>
        <n v="145.53299999999999"/>
        <n v="135.773"/>
        <n v="73.796999999999997"/>
        <n v="71.400000000000006"/>
        <n v="-352.983"/>
        <n v="80.566999999999993"/>
        <n v="54.048000000000002"/>
        <n v="44.79"/>
        <n v="27.655999999999999"/>
        <n v="19.297999999999998"/>
        <n v="1.546"/>
        <n v="-51.636000000000003"/>
        <n v="44.991999999999997"/>
        <n v="39.841999999999999"/>
        <n v="44.433999999999997"/>
        <n v="54.759"/>
        <n v="44.616"/>
        <n v="28.550999999999998"/>
        <n v="12.204000000000001"/>
        <n v="3076"/>
        <n v="5595"/>
        <n v="5106"/>
        <n v="4227"/>
        <n v="4762"/>
        <n v="4124"/>
        <n v="4775"/>
        <n v="746.4"/>
        <n v="537.79999999999995"/>
        <n v="572.4"/>
        <n v="143.5"/>
        <n v="421.29500000000002"/>
        <n v="275.697"/>
        <n v="51.808"/>
        <n v="161.91"/>
        <n v="91.771000000000001"/>
        <n v="183.31899999999999"/>
        <n v="141.05099999999999"/>
        <n v="82.513999999999996"/>
        <n v="37.493000000000002"/>
        <n v="-5.3209999999999997"/>
        <n v="30.437000000000001"/>
        <n v="10.68"/>
        <n v="16.873000000000001"/>
        <n v="11.827"/>
        <n v="-66.578999999999994"/>
        <n v="18.53"/>
        <n v="0.29399999999999998"/>
        <n v="30.015000000000001"/>
        <n v="31.858000000000001"/>
        <n v="35.747999999999998"/>
        <n v="22.946999999999999"/>
        <n v="18.193999999999999"/>
        <n v="16.001999999999999"/>
        <n v="12.478999999999999"/>
        <n v="402.04399999999998"/>
        <n v="293.346"/>
        <n v="314.97800000000001"/>
        <n v="198.38300000000001"/>
        <n v="310.90699999999998"/>
        <n v="296.714"/>
        <n v="401.92099999999999"/>
        <n v="306.62900000000002"/>
        <n v="132.51499999999999"/>
        <n v="153.17599999999999"/>
        <n v="162.16200000000001"/>
        <n v="157.565"/>
        <n v="135.977"/>
        <n v="17.483000000000001"/>
        <n v="29.556999999999999"/>
        <n v="-9.1940000000000008"/>
        <n v="-37.097999999999999"/>
        <n v="-639.06399999999996"/>
        <n v="84.835999999999999"/>
        <n v="104.79300000000001"/>
        <n v="53.679000000000002"/>
        <n v="16.187999999999999"/>
        <n v="2.5270000000000001"/>
        <n v="827"/>
        <n v="-556"/>
        <n v="-838"/>
        <n v="819.69600000000003"/>
        <n v="577.596"/>
        <n v="-52.302"/>
        <n v="210.02"/>
        <n v="372.72800000000001"/>
        <n v="739.73099999999999"/>
        <n v="432.83359999999999"/>
        <n v="410.59199999999998"/>
        <n v="26.713000000000001"/>
        <n v="99.995999999999995"/>
        <n v="152.18100000000001"/>
        <n v="-22.46"/>
        <n v="-746.42600000000004"/>
        <n v="-890.67100000000005"/>
        <n v="140.24799999999999"/>
        <n v="2057"/>
        <n v="1795"/>
        <n v="1401"/>
        <n v="419"/>
        <n v="4386"/>
        <n v="-4964"/>
        <n v="2466"/>
        <n v="5705"/>
        <n v="5271"/>
        <n v="7967"/>
        <n v="6853"/>
        <n v="6109"/>
        <n v="4260"/>
        <n v="3247"/>
        <n v="3160"/>
        <n v="2470"/>
        <n v="2143"/>
        <n v="1720"/>
        <n v="827.44100000000003"/>
        <n v="359.67700000000002"/>
        <n v="-548.74300000000005"/>
        <n v="670.21100000000001"/>
        <n v="200.87899999999999"/>
        <n v="108.532"/>
        <n v="91.933999999999997"/>
        <n v="21.027000000000001"/>
        <n v="30.18"/>
        <n v="15.193"/>
        <n v="12.06"/>
        <n v="-4.1239999999999997"/>
        <n v="-8.3650000000000002"/>
        <n v="133.125"/>
        <n v="-40.287999999999997"/>
        <n v="-16.558"/>
        <n v="-28.844999999999999"/>
        <n v="196.303"/>
        <n v="12.641999999999999"/>
        <n v="1878.8869999999999"/>
        <n v="1811.0419999999999"/>
        <n v="1625.133"/>
        <n v="1283.3879999999999"/>
        <n v="665.78300000000002"/>
        <n v="764.14599999999996"/>
        <n v="473.69200000000001"/>
        <n v="18.286999999999999"/>
        <n v="607.42100000000005"/>
        <n v="515.65300000000002"/>
        <n v="152.48500000000001"/>
        <n v="573.72199999999998"/>
        <n v="603.40499999999997"/>
        <n v="633.92200000000003"/>
        <n v="715.95600000000002"/>
        <n v="474.69099999999997"/>
        <n v="280.66399999999999"/>
        <n v="351.28399999999999"/>
        <n v="254.45699999999999"/>
        <n v="443.43"/>
        <n v="371.34699999999998"/>
        <n v="318.26400000000001"/>
        <n v="164.36199999999999"/>
        <n v="150.86600000000001"/>
        <n v="148.958"/>
        <n v="136.625"/>
        <n v="60.606999999999999"/>
        <n v="106.738"/>
        <n v="4.3109999999999999"/>
        <n v="2115.8000000000002"/>
        <n v="2444.4"/>
        <n v="1198.5"/>
        <n v="895.5"/>
        <n v="636.05600000000004"/>
        <n v="338.12599999999998"/>
        <n v="424.36200000000002"/>
        <n v="750.26900000000001"/>
        <n v="-221.76"/>
        <n v="-104.468"/>
        <n v="-67.83"/>
        <n v="-79.129000000000005"/>
        <n v="-105.6"/>
        <n v="-102.337"/>
        <n v="-95.445999999999998"/>
        <n v="41.698999999999998"/>
        <n v="-107.458"/>
        <n v="-124.377"/>
        <n v="-76.180000000000007"/>
        <n v="-23.215"/>
        <n v="-23.07"/>
        <n v="-8.625"/>
        <n v="-11.579000000000001"/>
        <n v="-32.423999999999999"/>
        <n v="-23.507999999999999"/>
        <n v="-30.655000000000001"/>
        <n v="-39.884"/>
        <n v="-19.111999999999998"/>
        <n v="-4.4680999999999997"/>
        <n v="-3.2978000000000001"/>
        <n v="454.43299999999999"/>
        <n v="434.28800000000001"/>
        <n v="290.584"/>
        <n v="343.38900000000001"/>
        <n v="357.79599999999999"/>
        <n v="305.928"/>
        <n v="252.19200000000001"/>
        <n v="208.86699999999999"/>
        <n v="147.77199999999999"/>
        <n v="63.728999999999999"/>
        <n v="35.067"/>
        <n v="250.18100000000001"/>
        <n v="296.21199999999999"/>
        <n v="283.178"/>
        <n v="237.87"/>
        <n v="140.60400000000001"/>
        <n v="6.39"/>
        <n v="2.1680000000000001"/>
        <n v="121.107"/>
        <n v="186.10300000000001"/>
        <n v="141.441"/>
        <n v="131.58000000000001"/>
        <n v="93.697000000000003"/>
        <n v="40.298000000000002"/>
        <n v="26.117000000000001"/>
        <n v="11.723000000000001"/>
        <n v="4.3819999999999997"/>
        <n v="4.1150000000000002"/>
        <n v="9.3190000000000008"/>
        <n v="13.467000000000001"/>
        <n v="430.9"/>
        <n v="162.80000000000001"/>
        <n v="-99.3"/>
        <n v="396.4"/>
        <n v="702.2"/>
        <n v="750"/>
        <n v="681"/>
        <n v="567.6"/>
        <n v="479.5"/>
        <n v="419.8"/>
        <n v="400.9"/>
        <n v="190.42500000000001"/>
        <n v="169.22900000000001"/>
        <n v="174.23500000000001"/>
        <n v="59.262"/>
        <n v="143.49700000000001"/>
        <n v="90.55"/>
        <n v="147.571"/>
        <n v="117.3"/>
        <n v="98.807000000000002"/>
        <n v="80.174000000000007"/>
        <n v="404.59199999999998"/>
        <n v="315.58800000000002"/>
        <n v="342.28399999999999"/>
        <n v="352.40899999999999"/>
        <n v="352.88600000000002"/>
        <n v="345.27300000000002"/>
        <n v="307.13299999999998"/>
        <n v="254.85"/>
        <n v="226.98599999999999"/>
        <n v="190.08500000000001"/>
        <n v="146.44800000000001"/>
        <n v="110.303"/>
        <n v="66.302000000000007"/>
        <n v="88.210999999999999"/>
        <n v="64.784999999999997"/>
        <n v="57.283999999999999"/>
        <n v="45.728999999999999"/>
        <n v="37.506"/>
        <n v="11.63"/>
        <n v="22.225999999999999"/>
        <n v="16.102"/>
        <n v="10.611000000000001"/>
        <n v="7.4649999999999999"/>
        <n v="4.5030000000000001"/>
        <n v="2.8330000000000002"/>
        <n v="695.1"/>
        <n v="824.8"/>
        <n v="826.9"/>
        <n v="825.7"/>
        <n v="755.2"/>
        <n v="735.6"/>
        <n v="696.4"/>
        <n v="463.2"/>
        <n v="220.2"/>
        <n v="577.6"/>
        <n v="1487.8"/>
        <n v="414.9"/>
        <n v="286.39999999999998"/>
        <n v="305"/>
        <n v="-427"/>
        <n v="203.34700000000001"/>
        <n v="179.124"/>
        <n v="167.369"/>
        <n v="152.149"/>
        <n v="137.66399999999999"/>
        <n v="123.33"/>
        <n v="111.33199999999999"/>
        <n v="100.711"/>
        <n v="90.001999999999995"/>
        <n v="83.983999999999995"/>
        <n v="68.933999999999997"/>
        <n v="64.730999999999995"/>
        <n v="57.808999999999997"/>
        <n v="52.773000000000003"/>
        <n v="52.055"/>
        <n v="35.761000000000003"/>
        <n v="27.11"/>
        <n v="16.942"/>
        <n v="9.5500000000000007"/>
        <n v="7.15"/>
        <n v="6.5869999999999997"/>
        <n v="1.4969999999999999"/>
        <n v="22.795000000000002"/>
        <n v="39.277000000000001"/>
        <n v="49.561"/>
        <n v="44.469000000000001"/>
        <n v="38.002000000000002"/>
        <n v="31.498999999999999"/>
        <n v="27.446000000000002"/>
        <n v="23.532"/>
        <n v="1767.9"/>
        <n v="944.4"/>
        <n v="971.77200000000005"/>
        <n v="658.64499999999998"/>
        <n v="696.06700000000001"/>
        <n v="646.03300000000002"/>
        <n v="538.29300000000001"/>
        <n v="483.36"/>
        <n v="427.24700000000001"/>
        <n v="322.58"/>
        <n v="239.48099999999999"/>
        <n v="281.87400000000002"/>
        <n v="250.03299999999999"/>
        <n v="193.32400000000001"/>
        <n v="153.17500000000001"/>
        <n v="93.852000000000004"/>
        <n v="45.238999999999997"/>
        <n v="40.052999999999997"/>
        <n v="55.838999999999999"/>
        <n v="49.277999999999999"/>
        <n v="47.345999999999997"/>
        <n v="39.316000000000003"/>
        <n v="36.35"/>
        <n v="28.856999999999999"/>
        <n v="23.271000000000001"/>
        <n v="20.141999999999999"/>
        <n v="19.058"/>
        <n v="4.7130000000000001"/>
        <n v="4.6360000000000001"/>
        <n v="1587.4570000000001"/>
        <n v="1362.7529999999999"/>
        <n v="1117.654"/>
        <n v="1020.6609999999999"/>
        <n v="924.72400000000005"/>
        <n v="837.30399999999997"/>
        <n v="786.76300000000003"/>
        <n v="657.17"/>
        <n v="554.79700000000003"/>
        <n v="442.75700000000001"/>
        <n v="305.44099999999997"/>
        <n v="261.05099999999999"/>
        <n v="241.63399999999999"/>
        <n v="199.63200000000001"/>
        <n v="169.90199999999999"/>
        <n v="228.102"/>
        <n v="201.178"/>
        <n v="155.04499999999999"/>
        <n v="151.75399999999999"/>
        <n v="150.10599999999999"/>
        <n v="133.84299999999999"/>
        <n v="117.474"/>
        <n v="80.905000000000001"/>
        <n v="43.271999999999998"/>
        <n v="36.820999999999998"/>
        <n v="29.324000000000002"/>
        <n v="34.024000000000001"/>
        <n v="27.716000000000001"/>
        <n v="16.645"/>
        <n v="29.84"/>
        <n v="26.25"/>
        <n v="1073.3"/>
        <n v="1036.9000000000001"/>
        <n v="1278.4000000000001"/>
        <n v="612.6"/>
        <n v="749.9"/>
        <n v="547.6"/>
        <n v="588.9"/>
        <n v="571.79999999999995"/>
        <n v="589.20000000000005"/>
        <n v="506.5"/>
        <n v="73.8"/>
        <n v="290.2"/>
        <n v="279.60000000000002"/>
        <n v="253.7"/>
        <n v="177.6"/>
        <n v="125.5"/>
        <n v="221"/>
        <n v="153.69999999999999"/>
        <n v="116.2"/>
        <n v="47.8"/>
        <n v="3343"/>
        <n v="2909"/>
        <n v="2110"/>
        <n v="1888"/>
        <n v="1866"/>
        <n v="1840"/>
        <n v="1672"/>
        <n v="2578"/>
        <n v="1283"/>
        <n v="871"/>
        <n v="-640"/>
        <n v="-763"/>
        <n v="141"/>
        <n v="844"/>
        <n v="527"/>
        <n v="761.15099999999995"/>
        <n v="792.48800000000006"/>
        <n v="596.87599999999998"/>
        <n v="692.99099999999999"/>
        <n v="635.07299999999998"/>
        <n v="591.76199999999994"/>
        <n v="557.29300000000001"/>
        <n v="528.81399999999996"/>
        <n v="3599.2"/>
        <n v="4518.3"/>
        <n v="2884.7"/>
        <n v="2817.7"/>
        <n v="2757.4"/>
        <n v="2068.1"/>
        <n v="8.3000000000000007"/>
        <n v="1383.8"/>
        <n v="1245.7"/>
        <n v="390.8"/>
        <n v="315.5"/>
        <n v="672.63800000000003"/>
        <n v="564.25900000000001"/>
        <n v="494.37"/>
        <n v="388.97300000000001"/>
        <n v="268.346"/>
        <n v="212.68600000000001"/>
        <n v="181.21"/>
        <n v="94.563999999999993"/>
        <n v="101.693"/>
        <n v="68.372"/>
        <n v="57.411999999999999"/>
        <n v="42.128"/>
        <n v="26.102"/>
        <n v="9.9359999999999999"/>
        <n v="7.8769999999999998"/>
        <n v="1.5390000000000001"/>
        <n v="0.90600000000000003"/>
        <n v="262.5"/>
        <n v="810"/>
        <n v="486.4"/>
        <n v="335.4"/>
        <n v="258.10000000000002"/>
        <n v="-1410.3"/>
        <n v="149.1"/>
        <n v="255.9"/>
        <n v="244.3"/>
        <n v="179.9"/>
        <n v="353"/>
        <n v="274.10000000000002"/>
        <n v="187.1"/>
        <n v="-352.62299999999999"/>
        <n v="109.129"/>
        <n v="206.33600000000001"/>
        <n v="141.607"/>
        <n v="2.8730000000000002"/>
        <n v="1541.3"/>
        <n v="1108.7"/>
        <n v="1727.9"/>
        <n v="1132.703"/>
        <n v="1053.8489999999999"/>
        <n v="860.995"/>
        <n v="747.96500000000003"/>
        <n v="625.91999999999996"/>
        <n v="437.03500000000003"/>
        <n v="457.66800000000001"/>
        <n v="431.34399999999999"/>
        <n v="476.87599999999998"/>
        <n v="615.57799999999997"/>
        <n v="576.05799999999999"/>
        <n v="463.25799999999998"/>
        <n v="393.25400000000002"/>
        <n v="332.05799999999999"/>
        <n v="127.565"/>
        <n v="263.15800000000002"/>
        <n v="16.026"/>
        <n v="303.86"/>
        <n v="272.86399999999998"/>
        <n v="260.61399999999998"/>
        <n v="229.15700000000001"/>
        <n v="200.654"/>
        <n v="186.571"/>
        <n v="165.227"/>
        <n v="62.865000000000002"/>
        <n v="128.233"/>
        <n v="122.666"/>
        <n v="108.935"/>
        <n v="511.8"/>
        <n v="1331.8"/>
        <n v="589.5"/>
        <n v="688.7"/>
        <n v="344.9"/>
        <n v="565.20000000000005"/>
        <n v="544.20000000000005"/>
        <n v="455.47699999999998"/>
        <n v="474.79"/>
        <n v="489.81700000000001"/>
        <n v="265.95299999999997"/>
        <n v="170.37899999999999"/>
        <n v="157.21899999999999"/>
        <n v="143.35400000000001"/>
        <n v="129.07300000000001"/>
        <n v="111.35"/>
        <n v="96.341999999999999"/>
        <n v="30.850999999999999"/>
        <n v="27.206"/>
        <n v="26.356999999999999"/>
        <n v="37.762999999999998"/>
        <n v="33.39"/>
        <n v="30.934999999999999"/>
        <n v="29.312999999999999"/>
        <n v="36.302999999999997"/>
        <n v="30.498000000000001"/>
        <n v="34.118000000000002"/>
        <n v="31.744"/>
        <n v="30.177"/>
        <n v="27.555"/>
        <n v="-10137"/>
        <n v="2138"/>
        <n v="-1505"/>
        <n v="-1687"/>
        <n v="5438"/>
        <n v="6732"/>
        <n v="5490"/>
        <n v="4997"/>
        <n v="4267"/>
        <n v="5434.8010000000004"/>
        <n v="5176.0739999999996"/>
        <n v="3709.8510000000001"/>
        <n v="2206.9670000000001"/>
        <n v="1223.8699999999999"/>
        <n v="383.00200000000001"/>
        <n v="-2319.9949999999999"/>
        <n v="522.21900000000005"/>
        <n v="734.596"/>
        <n v="366.69400000000002"/>
        <n v="1014.199"/>
        <n v="1384.549"/>
        <n v="851.48299999999995"/>
        <n v="649.15700000000004"/>
        <n v="536.077"/>
        <n v="334.76299999999998"/>
        <n v="661.60299999999995"/>
        <n v="815.65200000000004"/>
        <n v="570.28099999999995"/>
        <n v="441.45400000000001"/>
        <n v="693.5"/>
        <n v="679.9"/>
        <n v="478.7"/>
        <n v="546.4"/>
        <n v="421.9"/>
        <n v="350.3"/>
        <n v="306.10000000000002"/>
        <n v="181.2"/>
        <n v="81.7"/>
        <n v="92.9"/>
        <n v="78.7"/>
        <n v="106"/>
        <n v="19"/>
        <n v="127.227"/>
        <n v="148.5"/>
        <n v="-4.7789999999999999"/>
        <n v="150.36600000000001"/>
        <n v="131.45099999999999"/>
        <n v="113.33"/>
        <n v="98.313999999999993"/>
        <n v="65.974999999999994"/>
        <n v="85.811999999999998"/>
        <n v="34.277000000000001"/>
        <n v="100.76"/>
        <n v="104.71"/>
        <n v="532.36699999999996"/>
        <n v="432.51799999999997"/>
        <n v="136.56299999999999"/>
        <n v="266.82600000000002"/>
        <n v="225.934"/>
        <n v="259.12400000000002"/>
        <n v="182.40199999999999"/>
        <n v="221.364"/>
        <n v="237.06299999999999"/>
        <n v="167.68100000000001"/>
        <n v="189.97800000000001"/>
        <n v="130.49100000000001"/>
        <n v="24.742000000000001"/>
        <n v="-17.114000000000001"/>
        <n v="74.337000000000003"/>
        <n v="149.72399999999999"/>
        <n v="-199.99299999999999"/>
        <n v="56.802"/>
        <n v="97.778000000000006"/>
        <n v="161.36199999999999"/>
        <n v="89.445999999999998"/>
        <n v="81.986000000000004"/>
        <n v="14.022"/>
        <n v="30.3"/>
        <n v="14.205"/>
        <n v="15.000999999999999"/>
        <n v="7.1319999999999997"/>
        <n v="3.52"/>
        <n v="4739"/>
        <n v="2226"/>
        <n v="1644"/>
        <n v="1975"/>
        <n v="1643"/>
        <n v="1742"/>
        <n v="1573"/>
        <n v="1561"/>
        <n v="1502"/>
        <n v="1474"/>
        <n v="1313"/>
        <n v="977"/>
        <n v="1127.0610999999999"/>
        <n v="1001.8479"/>
        <n v="876"/>
        <n v="604"/>
        <n v="2055"/>
        <n v="924"/>
        <n v="1370"/>
        <n v="1349"/>
        <n v="1161"/>
        <n v="1331"/>
        <n v="709"/>
        <n v="1119"/>
        <n v="304.05099999999999"/>
        <n v="290.91500000000002"/>
        <n v="109.965"/>
        <n v="110.76300000000001"/>
        <n v="135.06399999999999"/>
        <n v="129.44200000000001"/>
        <n v="159.977"/>
        <n v="136.11500000000001"/>
        <n v="51.265000000000001"/>
        <n v="128.46700000000001"/>
        <n v="110.685"/>
        <n v="77.105999999999995"/>
        <n v="82.155000000000001"/>
        <n v="70.289000000000001"/>
        <n v="85.98"/>
        <n v="94.242999999999995"/>
        <n v="79.436000000000007"/>
        <n v="46.201999999999998"/>
        <n v="1.3169999999999999"/>
        <n v="10.484999999999999"/>
        <n v="84.853999999999999"/>
        <n v="65.495999999999995"/>
        <n v="-30.606000000000002"/>
        <n v="1182"/>
        <n v="1570"/>
        <n v="1838"/>
        <n v="2862"/>
        <n v="511"/>
        <n v="1609"/>
        <n v="-3125"/>
        <n v="840"/>
        <n v="529"/>
        <n v="641"/>
        <n v="153"/>
        <n v="-110"/>
        <n v="3435.9"/>
        <n v="2303.4"/>
        <n v="1535.1"/>
        <n v="1054.9000000000001"/>
        <n v="839.3"/>
        <n v="1943.1"/>
        <n v="387.8"/>
        <n v="445"/>
        <n v="559.5"/>
        <n v="99.3"/>
        <n v="-301.39999999999998"/>
        <n v="-613.29999999999995"/>
        <n v="315.45800000000003"/>
        <n v="266.66000000000003"/>
        <n v="214.66800000000001"/>
        <n v="203.30600000000001"/>
        <n v="136.42099999999999"/>
        <n v="97.341999999999999"/>
        <n v="77.375"/>
        <n v="50.472000000000001"/>
        <n v="50.070999999999998"/>
        <n v="27.675000000000001"/>
        <n v="24.021000000000001"/>
        <n v="20.658000000000001"/>
        <n v="15.603999999999999"/>
        <n v="11.356"/>
        <n v="7.7097999999999995"/>
        <n v="4.4356"/>
        <n v="2.3508"/>
        <n v="955.8"/>
        <n v="605.20000000000005"/>
        <n v="760.9"/>
        <n v="883.8"/>
        <n v="198.2"/>
        <n v="674.6"/>
        <n v="224.3"/>
        <n v="306.89999999999998"/>
        <n v="336.6"/>
        <n v="366.9"/>
        <n v="269.60000000000002"/>
        <n v="107.9"/>
        <n v="158.30000000000001"/>
        <n v="150"/>
        <n v="194.4"/>
        <n v="137.80000000000001"/>
        <n v="-41.9"/>
        <n v="96.9"/>
        <n v="59.1"/>
        <n v="125.3"/>
        <n v="98.1"/>
        <n v="84.1"/>
        <n v="84.6"/>
        <n v="117.7"/>
        <n v="853.6"/>
        <n v="918.4"/>
        <n v="1010.2"/>
        <n v="995.2"/>
        <n v="798.3"/>
        <n v="457.7"/>
        <n v="278.10000000000002"/>
        <n v="202"/>
        <n v="226.6"/>
        <n v="137.29400000000001"/>
        <n v="94.983000000000004"/>
        <n v="111.006"/>
        <n v="57.65"/>
        <n v="-88.152000000000001"/>
        <n v="25.611000000000001"/>
        <n v="22.411999999999999"/>
        <n v="-451.416"/>
        <n v="-236.06399999999999"/>
        <n v="33.372999999999998"/>
        <n v="24.38"/>
        <n v="21.49"/>
        <n v="10.302"/>
        <n v="-15.571999999999999"/>
        <n v="3.794"/>
        <n v="2.847"/>
        <n v="3553"/>
        <n v="1647"/>
        <n v="1439"/>
        <n v="515"/>
        <n v="1006"/>
        <n v="1107"/>
        <n v="1147.8"/>
        <n v="1017.4"/>
        <n v="777.7"/>
        <n v="643.6"/>
        <n v="465.7"/>
        <n v="453.5"/>
        <n v="345.6"/>
        <n v="19.399999999999999"/>
        <n v="39.57"/>
        <n v="125.32"/>
        <n v="104.46"/>
        <n v="87.01"/>
        <n v="60.204999999999998"/>
        <n v="47.7"/>
        <n v="33.075000000000003"/>
        <n v="33.534999999999997"/>
        <n v="19.23"/>
        <n v="1674.271"/>
        <n v="1430.7660000000001"/>
        <n v="1142.5029999999999"/>
        <n v="949.62199999999996"/>
        <n v="686.77300000000002"/>
        <n v="931.53300000000002"/>
        <n v="992.42700000000002"/>
        <n v="1121.585"/>
        <n v="1152.03"/>
        <n v="1179.9829999999999"/>
        <n v="1055.9480000000001"/>
        <n v="1106.1510000000001"/>
        <n v="1001.076"/>
        <n v="855.32500000000005"/>
        <n v="961.45699999999999"/>
        <n v="907.21500000000003"/>
        <n v="778.28700000000003"/>
        <n v="679.78700000000003"/>
        <n v="596.91"/>
        <n v="445.59100000000001"/>
        <n v="362.27100000000002"/>
        <n v="296.76799999999997"/>
        <n v="302.53300000000002"/>
        <n v="276.90499999999997"/>
        <n v="251.82400000000001"/>
        <n v="216.75200000000001"/>
        <n v="201.80699999999999"/>
        <n v="172.22900000000001"/>
        <n v="132.46100000000001"/>
        <n v="107.892"/>
        <n v="13900"/>
        <n v="19370"/>
        <n v="29463"/>
        <n v="12989"/>
        <n v="13358"/>
        <n v="6455"/>
        <n v="18249"/>
        <n v="3944"/>
        <n v="19864"/>
        <n v="12138"/>
        <n v="12867"/>
        <n v="11951"/>
        <n v="7356"/>
        <n v="9750"/>
        <n v="5887"/>
        <n v="5653"/>
        <n v="7242"/>
        <n v="8159"/>
        <n v="4023"/>
        <n v="3279"/>
        <n v="-3064"/>
        <n v="241.7"/>
        <n v="1116.5"/>
        <n v="1565.6"/>
        <n v="1593.9"/>
        <n v="359.5"/>
        <n v="514"/>
        <n v="567.29999999999995"/>
        <n v="676.3"/>
        <n v="707.7"/>
        <n v="720.4"/>
        <n v="378.7"/>
        <n v="497.19200000000001"/>
        <n v="361.03100000000001"/>
        <n v="134.94399999999999"/>
        <n v="196.73599999999999"/>
        <n v="174.65700000000001"/>
        <n v="161.65299999999999"/>
        <n v="122.964"/>
        <n v="109.617"/>
        <n v="92.284000000000006"/>
        <n v="67.784000000000006"/>
        <n v="82.26"/>
        <n v="43.424999999999997"/>
        <n v="43.177999999999997"/>
        <n v="58.12"/>
        <n v="-41.93"/>
        <n v="-1.986"/>
        <n v="25.516999999999999"/>
        <n v="38.9"/>
        <n v="13.132"/>
        <n v="778.74900000000002"/>
        <n v="900.91399999999999"/>
        <n v="437.63"/>
        <n v="583.41399999999999"/>
        <n v="443.84699999999998"/>
        <n v="180.28399999999999"/>
        <n v="321.67"/>
        <n v="169.32300000000001"/>
        <n v="133.13200000000001"/>
        <n v="162.90199999999999"/>
        <n v="133.126"/>
        <n v="88.644999999999996"/>
        <n v="25.117000000000001"/>
        <n v="34.686999999999998"/>
        <n v="13.622"/>
        <n v="2565"/>
        <n v="2009"/>
        <n v="2420"/>
        <n v="1781"/>
        <n v="1112"/>
        <n v="-554"/>
        <n v="461.46600000000001"/>
        <n v="200.80199999999999"/>
        <n v="152.53"/>
        <n v="237.37700000000001"/>
        <n v="244.863"/>
        <n v="187.679"/>
        <n v="150.881"/>
        <n v="-190.05699999999999"/>
        <n v="323.32900000000001"/>
        <n v="201.09399999999999"/>
        <n v="302.99400000000003"/>
        <n v="119.774"/>
        <n v="146.48400000000001"/>
        <n v="139.43"/>
        <n v="138.81700000000001"/>
        <n v="9.5169999999999995"/>
        <n v="109.10299999999999"/>
        <n v="125.26600000000001"/>
        <n v="112.31100000000001"/>
        <n v="109.224"/>
        <n v="95.22"/>
        <n v="82.55"/>
        <n v="70.072000000000003"/>
        <n v="57.161999999999999"/>
        <n v="48.87"/>
        <n v="41.195999999999998"/>
        <n v="33.686"/>
        <n v="32.872"/>
        <n v="29.806999999999999"/>
        <n v="28.567"/>
        <n v="26.797000000000001"/>
        <n v="2914"/>
        <n v="3363"/>
        <n v="-1636"/>
        <n v="1971"/>
        <n v="2929"/>
        <n v="2214"/>
        <n v="2849"/>
        <n v="2787"/>
        <n v="1841"/>
        <n v="1654"/>
        <n v="1368"/>
        <n v="1264"/>
        <n v="731"/>
        <n v="410.6"/>
        <n v="351"/>
        <n v="287"/>
        <n v="586.4"/>
        <n v="370.1"/>
        <n v="446.1"/>
        <n v="463.9"/>
        <n v="484.2"/>
        <n v="181.369"/>
        <n v="416.15699999999998"/>
        <n v="439.19"/>
        <n v="368.40300000000002"/>
        <n v="264.82299999999998"/>
        <n v="220.02199999999999"/>
        <n v="323.47800000000001"/>
        <n v="253.92699999999999"/>
        <n v="254.655"/>
        <n v="304.29899999999998"/>
        <n v="215.517"/>
        <n v="173.58699999999999"/>
        <n v="190.584"/>
        <n v="145.679"/>
        <n v="90.061999999999998"/>
        <n v="72.822000000000003"/>
        <n v="58.439"/>
        <n v="39.215000000000003"/>
        <n v="29.341000000000001"/>
        <n v="-10.242000000000001"/>
        <n v="15.712"/>
        <n v="25.47"/>
        <n v="36.661000000000001"/>
        <n v="33.305"/>
        <n v="24.901"/>
        <n v="3059.7979999999998"/>
        <n v="2607.9479999999999"/>
        <n v="2298.2339999999999"/>
        <n v="2277.6579999999999"/>
        <n v="2215.1280000000002"/>
        <n v="2137.3960000000002"/>
        <n v="1906.6869999999999"/>
        <n v="1496.09"/>
        <n v="1343.1410000000001"/>
        <n v="1213.5719999999999"/>
        <n v="880.61699999999996"/>
        <n v="771.75"/>
        <n v="738.03899999999999"/>
        <n v="729.45500000000004"/>
        <n v="664.14400000000001"/>
        <n v="658.36500000000001"/>
        <n v="578.38800000000003"/>
        <n v="500.39699999999999"/>
        <n v="538.06600000000003"/>
        <n v="521.66800000000001"/>
        <n v="420.63099999999997"/>
        <n v="362.83969999999999"/>
        <n v="16.853999999999999"/>
        <n v="75.462999999999994"/>
        <n v="117.223"/>
        <n v="98.906999999999996"/>
        <n v="20.114000000000001"/>
        <n v="74.128"/>
        <n v="-78.275000000000006"/>
        <n v="-167.815"/>
        <n v="2938"/>
        <n v="2225"/>
        <n v="1894.4"/>
        <n v="1273.3"/>
        <n v="1177.9000000000001"/>
        <n v="1329.9"/>
        <n v="850.3"/>
        <n v="980.9"/>
        <n v="761.1"/>
        <n v="168.935"/>
        <n v="223.21799999999999"/>
        <n v="361.83699999999999"/>
        <n v="200.00899999999999"/>
        <n v="309.73"/>
        <n v="-0.78100000000000003"/>
        <n v="-174.57300000000001"/>
        <n v="-36.110999999999997"/>
        <n v="181.90100000000001"/>
        <n v="239.328"/>
        <n v="190.816"/>
        <n v="139.58199999999999"/>
        <n v="104.711"/>
        <n v="59.155999999999999"/>
        <n v="76.632999999999996"/>
        <n v="47.054000000000002"/>
        <n v="34.966000000000001"/>
        <n v="26.193000000000001"/>
        <n v="3468"/>
        <n v="2888"/>
        <n v="4481"/>
        <n v="1405"/>
        <n v="-7336"/>
        <n v="301.31"/>
        <n v="193.41499999999999"/>
        <n v="176.84399999999999"/>
        <n v="149.43799999999999"/>
        <n v="83.430800000000005"/>
        <n v="28.988"/>
        <n v="176.065"/>
        <n v="643.4"/>
        <n v="397.5"/>
        <n v="460.5"/>
        <n v="402.4"/>
        <n v="781.3"/>
        <n v="1038.9100000000001"/>
        <n v="880.8"/>
        <n v="734.94"/>
        <n v="623.36900000000003"/>
        <n v="783.05499999999995"/>
        <n v="663.66499999999996"/>
        <n v="494.27699999999999"/>
        <n v="388.65199999999999"/>
        <n v="261.74799999999999"/>
        <n v="146.62799999999999"/>
        <n v="85.826999999999998"/>
        <n v="61.771999999999998"/>
        <n v="38.603000000000002"/>
        <n v="16.715"/>
        <n v="20.663"/>
        <n v="562.35400000000004"/>
        <n v="532.35699999999997"/>
        <n v="422.59899999999999"/>
        <n v="437.12"/>
        <n v="410.39499999999998"/>
        <n v="370.88499999999999"/>
        <n v="328.23399999999998"/>
        <n v="276.45699999999999"/>
        <n v="222.74"/>
        <n v="167.97200000000001"/>
        <n v="119.745"/>
        <n v="81.93"/>
        <n v="96.241"/>
        <n v="91.007999999999996"/>
        <n v="85.668999999999997"/>
        <n v="64.069000000000003"/>
        <n v="56.500999999999998"/>
        <n v="38.770000000000003"/>
        <n v="25.774000000000001"/>
        <n v="17.873999999999999"/>
        <n v="16.39"/>
        <n v="14.8"/>
        <n v="11.682"/>
        <n v="13.015000000000001"/>
        <n v="12.134"/>
        <n v="6.4589999999999996"/>
        <n v="10.788"/>
        <n v="4.3979999999999997"/>
        <n v="1220"/>
        <n v="583"/>
        <n v="-547"/>
        <n v="-196"/>
        <n v="88"/>
        <n v="151"/>
        <n v="185.8"/>
        <n v="86.9"/>
        <n v="219.2"/>
        <n v="-2.1280000000000001"/>
        <n v="180.334"/>
        <n v="160.53399999999999"/>
        <n v="145.49799999999999"/>
        <n v="120.015"/>
        <n v="100.58"/>
        <n v="1410.9"/>
        <n v="1337.6"/>
        <n v="1302.5999999999999"/>
        <n v="1476.2"/>
        <n v="664.6"/>
        <n v="931.7"/>
        <n v="618.79999999999995"/>
        <n v="1018.6"/>
        <n v="343.2"/>
        <n v="451.3"/>
        <n v="-2624.8"/>
        <n v="3966.7"/>
        <n v="1032.5"/>
        <n v="1054.2"/>
        <n v="1218.7"/>
        <n v="644.5"/>
        <n v="-173.5"/>
        <n v="246.2"/>
        <n v="669.4"/>
        <n v="591.1"/>
        <n v="509.1"/>
        <n v="380.5"/>
        <n v="270.3"/>
        <n v="211.14"/>
        <n v="142.524"/>
        <n v="-234.40600000000001"/>
        <n v="150.589"/>
        <n v="183.505"/>
        <n v="203.25299999999999"/>
        <n v="333.83699999999999"/>
        <n v="173.21899999999999"/>
        <n v="66.028000000000006"/>
        <n v="-8.3019999999999996"/>
        <n v="-279.47000000000003"/>
        <n v="361.60500000000002"/>
        <n v="-29.491"/>
        <n v="-108.816"/>
        <n v="45.298999999999999"/>
        <n v="42.593000000000004"/>
        <n v="-137.93"/>
        <n v="97.096999999999994"/>
        <n v="-138.40600000000001"/>
        <n v="-184.88900000000001"/>
        <n v="35.314"/>
        <n v="65.378"/>
        <n v="98.117999999999995"/>
        <n v="71.563000000000002"/>
        <n v="-6.9180000000000001"/>
        <n v="6.4169999999999998"/>
        <n v="16.332000000000001"/>
        <n v="7.181"/>
        <n v="-3.6230000000000002"/>
        <n v="0.53200000000000003"/>
        <n v="1465.6590000000001"/>
        <n v="1205.596"/>
        <n v="-108.063"/>
        <n v="-456.87299999999999"/>
        <n v="-521.03099999999995"/>
        <n v="-577.82000000000005"/>
        <n v="-645.32299999999998"/>
        <n v="-79.399000000000001"/>
        <n v="-164.11799999999999"/>
        <n v="4986"/>
        <n v="5538"/>
        <n v="3649"/>
        <n v="3551"/>
        <n v="2944"/>
        <n v="2778"/>
        <n v="2126"/>
        <n v="2201"/>
        <n v="3184"/>
        <n v="1470"/>
        <n v="1920"/>
        <n v="2657"/>
        <n v="4341"/>
        <n v="1198"/>
        <n v="-344"/>
        <n v="-201"/>
        <n v="3058"/>
        <n v="1805"/>
        <n v="1088"/>
        <n v="469.45"/>
        <n v="213.3"/>
        <n v="-443"/>
        <n v="-75"/>
        <n v="307"/>
        <n v="242"/>
        <n v="486"/>
        <n v="203"/>
        <n v="-124"/>
        <n v="166"/>
        <n v="478"/>
        <n v="-356.4"/>
        <n v="378.1"/>
        <n v="298.39999999999998"/>
        <n v="281.7"/>
        <n v="257.8"/>
        <n v="92.138999999999996"/>
        <n v="-46.302"/>
        <n v="-48.26"/>
        <n v="197.97900000000001"/>
        <n v="232.57300000000001"/>
        <n v="208.042"/>
        <n v="162.33000000000001"/>
        <n v="129.16399999999999"/>
        <n v="97.501000000000005"/>
        <n v="69.025000000000006"/>
        <n v="47.253"/>
        <n v="38.228999999999999"/>
        <n v="38.978999999999999"/>
        <n v="14.327999999999999"/>
        <n v="5.2729999999999997"/>
        <n v="3009"/>
        <n v="2122"/>
        <n v="2263"/>
        <n v="7340"/>
        <n v="-723"/>
        <n v="-651"/>
        <n v="812.82600000000002"/>
        <n v="778.61400000000003"/>
        <n v="751.94100000000003"/>
        <n v="702.09500000000003"/>
        <n v="680.24699999999996"/>
        <n v="545.10699999999997"/>
        <n v="510.733"/>
        <n v="443.44600000000003"/>
        <n v="397.64600000000002"/>
        <n v="230.18299999999999"/>
        <n v="260.37299999999999"/>
        <n v="199.37700000000001"/>
        <n v="170.387"/>
        <n v="259.45800000000003"/>
        <n v="240.845"/>
        <n v="169.49199999999999"/>
        <n v="199.26900000000001"/>
        <n v="175.36099999999999"/>
        <n v="98.733999999999995"/>
        <n v="93.361999999999995"/>
        <n v="77.775000000000006"/>
        <n v="79.558000000000007"/>
        <n v="67.275999999999996"/>
        <n v="50.670999999999999"/>
        <n v="35.484000000000002"/>
        <n v="28.72"/>
        <n v="24.010999999999999"/>
        <n v="20.02"/>
        <n v="20.318999999999999"/>
        <n v="11.606999999999999"/>
        <n v="9.0429999999999993"/>
        <n v="658.55899999999997"/>
        <n v="555.23400000000004"/>
        <n v="409.76"/>
        <n v="320.00799999999998"/>
        <n v="257.13499999999999"/>
        <n v="202.84899999999999"/>
        <n v="172.54900000000001"/>
        <n v="120.264"/>
        <n v="71.03"/>
        <n v="39.356000000000002"/>
        <n v="25.268000000000001"/>
        <n v="14.116"/>
        <n v="7.9589999999999996"/>
        <n v="3.0470000000000002"/>
        <n v="-2.2320000000000002"/>
        <n v="13839"/>
        <n v="11986"/>
        <n v="10558"/>
        <n v="7017"/>
        <n v="5813"/>
        <n v="5619"/>
        <n v="5625"/>
        <n v="5526"/>
        <n v="5142"/>
        <n v="4634"/>
        <n v="3822"/>
        <n v="2977"/>
        <n v="4654"/>
        <n v="4159"/>
        <n v="3083"/>
        <n v="1352"/>
        <n v="-194"/>
        <n v="278.77600000000001"/>
        <n v="1665.2139999999999"/>
        <n v="212.078"/>
        <n v="130.59100000000001"/>
        <n v="74.849000000000004"/>
        <n v="33.929000000000002"/>
        <n v="13.675000000000001"/>
        <n v="5919"/>
        <n v="5966"/>
        <n v="10712"/>
        <n v="4233"/>
        <n v="4772"/>
        <n v="5180"/>
        <n v="4388"/>
        <n v="3943"/>
        <n v="3292"/>
        <n v="2338"/>
        <n v="-633"/>
        <n v="728"/>
        <n v="4440"/>
        <n v="4791"/>
        <n v="4905"/>
        <n v="3431"/>
        <n v="4844"/>
        <n v="4372"/>
        <n v="807"/>
        <n v="3804"/>
        <n v="4202"/>
        <n v="3333"/>
        <n v="2898"/>
        <n v="3182"/>
        <n v="2399"/>
        <n v="2934"/>
        <n v="883"/>
        <n v="1741"/>
        <n v="1346"/>
        <n v="75"/>
        <n v="101"/>
        <n v="-26"/>
        <n v="-62"/>
        <n v="-943"/>
        <n v="187"/>
        <n v="-84"/>
        <n v="-258.58100000000002"/>
        <n v="-397.82499999999999"/>
        <n v="111.256"/>
        <n v="176.375"/>
        <n v="142.666"/>
        <n v="13.461"/>
        <n v="3.8980000000000001"/>
        <n v="12080"/>
        <n v="10301"/>
        <n v="6699"/>
        <n v="5991"/>
        <n v="6328"/>
        <n v="4980"/>
        <n v="3650"/>
        <n v="2966"/>
        <n v="2353"/>
        <n v="804"/>
        <n v="-1076.095"/>
        <n v="454.56099999999998"/>
        <n v="291.89999999999998"/>
        <n v="149.9"/>
        <n v="218.5"/>
        <n v="411.5"/>
        <n v="403.7"/>
        <n v="438.24799999999999"/>
        <n v="427.04899999999998"/>
        <n v="398.93299999999999"/>
        <n v="360.42200000000003"/>
        <n v="319.02199999999999"/>
        <n v="279.48399999999998"/>
        <n v="239.45599999999999"/>
        <n v="245.09100000000001"/>
        <n v="206.57599999999999"/>
        <n v="167.68700000000001"/>
        <n v="130.88800000000001"/>
        <n v="93.608999999999995"/>
        <n v="54.25"/>
        <n v="53.048999999999999"/>
        <n v="-24.238"/>
        <n v="73.84"/>
        <n v="115.56"/>
        <n v="122.063"/>
        <n v="139.286"/>
        <n v="79.358000000000004"/>
        <n v="45.802999999999997"/>
        <n v="38.655999999999999"/>
        <n v="57.502000000000002"/>
        <n v="-4.0919999999999996"/>
        <n v="31.518999999999998"/>
        <n v="1259.7919999999999"/>
        <n v="614.923"/>
        <n v="1231.5930000000001"/>
        <n v="1074.106"/>
        <n v="1047.5050000000001"/>
        <n v="1210.1189999999999"/>
        <n v="1085.999"/>
        <n v="571.36199999999997"/>
        <n v="888.08900000000006"/>
        <n v="461.27100000000002"/>
        <n v="602.74800000000005"/>
        <n v="591.62099999999998"/>
        <n v="533.51599999999996"/>
        <n v="472.87"/>
        <n v="395.69499999999999"/>
        <n v="-157.298"/>
        <n v="132.24299999999999"/>
        <n v="359.84800000000001"/>
        <n v="256.17599999999999"/>
        <n v="384.589"/>
        <n v="347.13799999999998"/>
        <n v="295.50799999999998"/>
        <n v="153.16"/>
        <n v="270.30700000000002"/>
        <n v="232.696"/>
        <n v="242.124"/>
        <n v="156.964"/>
        <n v="76.994"/>
        <n v="176.011"/>
        <n v="1874"/>
        <n v="1922"/>
        <n v="2391"/>
        <n v="2395"/>
        <n v="1981"/>
        <n v="1251"/>
        <n v="1838.1"/>
        <n v="1592.1"/>
        <n v="1256.9000000000001"/>
        <n v="293.7"/>
        <n v="338.5"/>
        <n v="2422"/>
        <n v="3122"/>
        <n v="4065"/>
        <n v="2289"/>
        <n v="3990"/>
        <n v="3630"/>
        <n v="2720"/>
        <n v="2090"/>
        <n v="-1982"/>
        <n v="-1932"/>
        <n v="5461"/>
        <n v="3577"/>
        <n v="1791.3"/>
        <n v="617.20000000000005"/>
        <n v="91.5"/>
        <n v="563.6"/>
        <n v="339.12"/>
        <n v="14.287000000000001"/>
        <n v="-47.290999999999997"/>
        <n v="91.504000000000005"/>
        <n v="61.374000000000002"/>
        <n v="617.66200000000003"/>
        <n v="515.80499999999995"/>
        <n v="601.18499999999995"/>
        <n v="419.49099999999999"/>
        <n v="221.17699999999999"/>
        <n v="204.923"/>
        <n v="24.382000000000001"/>
        <n v="-52.593000000000004"/>
        <n v="-70.778000000000006"/>
        <n v="-96.49"/>
        <n v="30.314"/>
        <n v="-4.1150000000000002"/>
        <n v="450.91"/>
        <n v="470.214"/>
        <n v="388.75700000000001"/>
        <n v="287.38499999999999"/>
        <n v="194.952"/>
        <n v="169.876"/>
        <n v="222.68"/>
        <n v="219.893"/>
        <n v="239.69300000000001"/>
        <n v="255.90799999999999"/>
        <n v="209.14500000000001"/>
        <n v="188.595"/>
        <n v="166.24"/>
        <n v="97.975999999999999"/>
        <n v="88.228999999999999"/>
        <n v="93.984999999999999"/>
        <n v="52.58"/>
        <n v="120.27800000000001"/>
        <n v="130.85900000000001"/>
        <n v="449.9"/>
        <n v="598.70000000000005"/>
        <n v="555.1"/>
        <n v="591.20000000000005"/>
        <n v="507.6"/>
        <n v="348.38"/>
        <n v="329.142"/>
        <n v="282.75799999999998"/>
        <n v="242.55199999999999"/>
        <n v="126.614"/>
        <n v="158.22800000000001"/>
        <n v="150.374"/>
        <n v="612.29899999999998"/>
        <n v="582.48900000000003"/>
        <n v="457.24799999999999"/>
        <n v="440.64499999999998"/>
        <n v="375.23599999999999"/>
        <n v="355.26"/>
        <n v="544.45000000000005"/>
        <n v="320.03199999999998"/>
        <n v="142.89099999999999"/>
        <n v="830.96699999999998"/>
        <n v="245.553"/>
        <n v="-374.25099999999998"/>
        <n v="-149.328"/>
        <n v="379.01499999999999"/>
        <n v="428.97800000000001"/>
        <n v="186.22499999999999"/>
        <n v="-259.87900000000002"/>
        <n v="-4961.2969000000003"/>
        <n v="-13355.950199999999"/>
        <n v="-3115.4740999999999"/>
        <n v="3.9550000000000001"/>
        <n v="-19.742999999999999"/>
        <n v="-19.195"/>
        <n v="-10.243"/>
        <n v="1176.81"/>
        <n v="2096.8960000000002"/>
        <n v="263.48399999999998"/>
        <n v="-112.05200000000001"/>
        <n v="-556.33399999999995"/>
        <n v="-738.55499999999995"/>
        <n v="-445.02800000000002"/>
        <n v="-107.032"/>
        <n v="29.574000000000002"/>
        <n v="-754.62599999999998"/>
        <n v="-642.178"/>
        <n v="-459.851"/>
        <n v="-391.279"/>
        <n v="-206.89099999999999"/>
        <n v="-203.417"/>
        <n v="-166.24700000000001"/>
        <n v="-196.767"/>
        <n v="-108.621"/>
        <n v="-66.233000000000004"/>
        <n v="-39.658000000000001"/>
        <n v="-40.966000000000001"/>
        <n v="-33.085999999999999"/>
        <n v="-19.831"/>
        <n v="-40.005000000000003"/>
        <n v="-17.594999999999999"/>
        <n v="2.0369999999999999"/>
        <n v="-8.4860000000000007"/>
        <n v="-5.1429999999999998"/>
        <n v="-4.33"/>
        <n v="19265"/>
        <n v="15528"/>
        <n v="30101"/>
        <n v="13127"/>
        <n v="17879"/>
        <n v="9625"/>
        <n v="11497"/>
        <n v="2404"/>
        <n v="2549"/>
        <n v="4894"/>
        <n v="6428"/>
        <n v="6197"/>
        <n v="7397"/>
        <n v="7831"/>
        <n v="3077"/>
        <n v="4079"/>
        <n v="8260"/>
        <n v="2965.3"/>
        <n v="2454.8998999999999"/>
        <n v="3402"/>
        <n v="1858.3"/>
        <n v="-754.8"/>
        <n v="1403.4"/>
        <n v="1340.6"/>
        <n v="1312.5"/>
        <n v="1074.5"/>
        <n v="326.3"/>
        <n v="294.94400000000002"/>
        <n v="262.26100000000002"/>
        <n v="304.887"/>
        <n v="398.62799999999999"/>
        <n v="351.68"/>
        <n v="292.23500000000001"/>
        <n v="250.47300000000001"/>
        <n v="170.149"/>
        <n v="123.099"/>
        <n v="115.05500000000001"/>
        <n v="130.55099999999999"/>
        <n v="109.57"/>
        <n v="84.804000000000002"/>
        <n v="55.776000000000003"/>
        <n v="32.445"/>
        <n v="22.702999999999999"/>
        <n v="-45.478999999999999"/>
        <n v="61.78"/>
        <n v="25.393000000000001"/>
        <n v="36.622999999999998"/>
        <n v="73.850999999999999"/>
        <n v="37.262999999999998"/>
        <n v="32.725000000000001"/>
        <n v="33.725000000000001"/>
        <n v="36.841000000000001"/>
        <n v="28.100999999999999"/>
        <n v="592.19799999999998"/>
        <n v="593.79399999999998"/>
        <n v="20.311"/>
        <n v="521.50300000000004"/>
        <n v="469.053"/>
        <n v="431.62"/>
        <n v="450.00299999999999"/>
        <n v="461.44299999999998"/>
        <n v="432.96800000000002"/>
        <n v="381.76299999999998"/>
        <n v="323.31299999999999"/>
        <n v="322.47899999999998"/>
        <n v="268.072"/>
        <n v="222.2"/>
        <n v="201.97499999999999"/>
        <n v="224.053"/>
        <n v="170.89099999999999"/>
        <n v="147.71199999999999"/>
        <n v="114.54300000000001"/>
        <n v="145.34200000000001"/>
        <n v="121.876"/>
        <n v="73.436000000000007"/>
        <n v="-9.23"/>
        <n v="-3.3260000000000001"/>
        <n v="1.099"/>
        <n v="14.535"/>
        <n v="3982"/>
        <n v="5024"/>
        <n v="4078"/>
        <n v="4173"/>
        <n v="4220"/>
        <n v="1932"/>
        <n v="2127"/>
        <n v="2714"/>
        <n v="2091"/>
        <n v="2041.3"/>
        <n v="1750.6"/>
        <n v="1559.5"/>
        <n v="1360.2"/>
        <n v="1175.7"/>
        <n v="1019.2"/>
        <n v="885.6"/>
        <n v="776.9"/>
        <n v="624.1"/>
        <n v="371.74900000000002"/>
        <n v="320.791"/>
        <n v="281.92899999999997"/>
        <n v="221.666"/>
        <n v="220.62799999999999"/>
        <n v="194.965"/>
        <n v="174.577"/>
        <n v="154.19800000000001"/>
        <n v="-754"/>
        <n v="675"/>
        <n v="397"/>
        <n v="1465"/>
        <n v="1617"/>
        <n v="394.6"/>
        <n v="198.4"/>
        <n v="151.30000000000001"/>
        <n v="182.114"/>
        <n v="65.427999999999997"/>
        <n v="-98.863"/>
        <n v="-188.01599999999999"/>
        <n v="-492.69"/>
        <n v="-290.21699999999998"/>
        <n v="267.596"/>
        <n v="96.894000000000005"/>
        <n v="123.30200000000001"/>
        <n v="73.135999999999996"/>
        <n v="-25.108000000000001"/>
        <n v="-72.86"/>
        <n v="-134.17099999999999"/>
        <n v="24.164999999999999"/>
        <n v="34.323999999999998"/>
        <n v="1059.3"/>
        <n v="1203.7"/>
        <n v="939"/>
        <n v="638.5"/>
        <n v="588.29999999999995"/>
        <n v="577.4"/>
        <n v="546.29999999999995"/>
        <n v="526.20000000000005"/>
        <n v="456.5"/>
        <n v="359.1"/>
        <n v="335.6"/>
        <n v="316.39999999999998"/>
        <n v="308.7"/>
        <n v="306.39999999999998"/>
        <n v="154.19999999999999"/>
        <n v="209"/>
        <n v="188.13200000000001"/>
        <n v="60.716000000000001"/>
        <n v="218.13499999999999"/>
        <n v="234.03399999999999"/>
        <n v="180.86799999999999"/>
        <n v="190.13499999999999"/>
        <n v="169.65100000000001"/>
        <n v="189.30699999999999"/>
        <n v="186.72200000000001"/>
        <n v="888"/>
        <n v="650"/>
        <n v="619"/>
        <n v="422"/>
        <n v="414"/>
        <n v="-394"/>
        <n v="21"/>
        <n v="367"/>
        <n v="325"/>
        <n v="-15"/>
        <n v="156"/>
        <n v="158"/>
        <n v="51"/>
        <n v="205"/>
        <n v="187.2"/>
        <n v="1949"/>
        <n v="1087"/>
        <n v="1163"/>
        <n v="822"/>
        <n v="503"/>
        <n v="-97"/>
        <n v="-397.56400000000002"/>
        <n v="-770.702"/>
        <n v="-938.89499999999998"/>
        <n v="32.945999999999998"/>
        <n v="30.263000000000002"/>
        <n v="847"/>
        <n v="-156"/>
        <n v="2174"/>
        <n v="-424"/>
        <n v="-571"/>
        <n v="2114"/>
        <n v="376"/>
        <n v="-1097"/>
        <n v="1418"/>
        <n v="313.60000000000002"/>
        <n v="163.69999999999999"/>
        <n v="-521.70000000000005"/>
        <n v="-844.8"/>
        <n v="-477.7"/>
        <n v="524.29999999999995"/>
        <n v="218.6"/>
        <n v="115.2"/>
        <n v="358.5"/>
        <n v="351.9"/>
        <n v="1302.9000000000001"/>
        <n v="123.7"/>
        <n v="98.4"/>
        <n v="116.4"/>
        <n v="44.8"/>
        <n v="6670"/>
        <n v="9862"/>
        <n v="13643"/>
        <n v="14694"/>
        <n v="16363"/>
        <n v="16022"/>
        <n v="16999"/>
        <n v="15699"/>
        <n v="16389"/>
        <n v="14370"/>
        <n v="13381"/>
        <n v="12731"/>
        <n v="11284"/>
        <n v="11231"/>
        <n v="10267"/>
        <n v="9054"/>
        <n v="7955"/>
        <n v="6671"/>
        <n v="6295"/>
        <n v="5377"/>
        <n v="4430"/>
        <n v="3526"/>
        <n v="2740"/>
        <n v="2333.2770999999998"/>
        <n v="1994.7938999999999"/>
        <n v="1608.4760000000001"/>
        <n v="1291.0239999999999"/>
        <n v="1075.9000000000001"/>
        <n v="837.221"/>
        <n v="862.8"/>
        <n v="1906.1"/>
        <n v="708.2"/>
        <n v="-396.3"/>
        <n v="507.1"/>
        <n v="479.7"/>
        <n v="727.1"/>
        <n v="248.3"/>
        <n v="139.69999999999999"/>
        <n v="223.1"/>
        <n v="222.3"/>
        <n v="28.7"/>
        <n v="17.614000000000001"/>
        <n v="17.648"/>
        <n v="29.576000000000001"/>
        <n v="26.626000000000001"/>
        <n v="30.523"/>
        <n v="-15.916"/>
        <n v="39.698"/>
        <n v="42.02"/>
        <n v="16.100999999999999"/>
        <n v="51.125"/>
        <n v="41.432000000000002"/>
        <n v="37.345999999999997"/>
        <n v="25.154"/>
        <n v="32.927999999999997"/>
        <n v="1058.3"/>
        <n v="851.9"/>
        <n v="-557.1"/>
        <n v="253.2"/>
        <n v="837.8"/>
        <n v="852.4"/>
        <n v="798.4"/>
        <n v="1025.9000000000001"/>
        <n v="1165.4000000000001"/>
        <n v="909.9"/>
        <n v="848.8"/>
        <n v="919"/>
        <n v="857.3"/>
        <n v="927.4"/>
        <n v="751.6"/>
        <n v="122.985"/>
        <n v="572.42999999999995"/>
        <n v="747.18100000000004"/>
        <n v="241.97499999999999"/>
        <n v="195.29"/>
        <n v="731.55399999999997"/>
        <n v="728.65200000000004"/>
        <n v="502.036"/>
        <n v="613.37099999999998"/>
        <n v="160.12700000000001"/>
        <n v="20.654"/>
        <n v="210.47900000000001"/>
        <n v="258.14800000000002"/>
        <n v="628.72799999999995"/>
        <n v="-90.835999999999999"/>
        <n v="-204.17099999999999"/>
        <n v="-48.892000000000003"/>
        <n v="-31.713000000000001"/>
        <n v="-17.725999999999999"/>
        <n v="1123"/>
        <n v="1021.306"/>
        <n v="948.23400000000004"/>
        <n v="905.22900000000004"/>
        <n v="834.37800000000004"/>
        <n v="751.59299999999996"/>
        <n v="676.64599999999996"/>
        <n v="641.31299999999999"/>
        <n v="573.10699999999997"/>
        <n v="567.51300000000003"/>
        <n v="508.73099999999999"/>
        <n v="351.72"/>
        <n v="613.91"/>
        <n v="-2222.232"/>
        <n v="790.72500000000002"/>
        <n v="522.58699999999999"/>
        <n v="565.64099999999996"/>
        <n v="276.82499999999999"/>
        <n v="226.249"/>
        <n v="262.29399999999998"/>
        <n v="263.346"/>
        <n v="231.11099999999999"/>
        <n v="197.16"/>
        <n v="190.268"/>
        <n v="206.053"/>
        <n v="177.303"/>
        <n v="202.619"/>
        <n v="889.75"/>
        <n v="463.98099999999999"/>
        <n v="622.51199999999994"/>
        <n v="550.86699999999996"/>
        <n v="648.21600000000001"/>
        <n v="630.38800000000003"/>
        <n v="487.536"/>
        <n v="530.07899999999995"/>
        <n v="641.875"/>
        <n v="361.71899999999999"/>
        <n v="374.04700000000003"/>
        <n v="350.67200000000003"/>
        <n v="354.149"/>
        <n v="312.72300000000001"/>
        <n v="302.98899999999998"/>
        <n v="125.705"/>
        <n v="-113.607"/>
        <n v="35.258000000000003"/>
        <n v="652.45000000000005"/>
        <n v="102.592"/>
        <n v="126.587"/>
        <n v="110.376"/>
        <n v="101.45399999999999"/>
        <n v="59.277999999999999"/>
        <n v="41.279000000000003"/>
        <n v="27.231000000000002"/>
        <n v="21.265000000000001"/>
        <n v="15.932"/>
        <n v="8.4"/>
        <n v="14340"/>
        <n v="20840"/>
        <n v="19710"/>
        <n v="7840"/>
        <n v="16150"/>
        <n v="32520"/>
        <n v="32580"/>
        <n v="44880"/>
        <n v="41060"/>
        <n v="30460"/>
        <n v="19280"/>
        <n v="45220"/>
        <n v="40610"/>
        <n v="39500"/>
        <n v="36130"/>
        <n v="25330"/>
        <n v="21510"/>
        <n v="11460"/>
        <n v="15320"/>
        <n v="17720"/>
        <n v="7910"/>
        <n v="8014"/>
        <n v="8443"/>
        <n v="7483"/>
        <n v="6432"/>
        <n v="5054"/>
        <n v="5226"/>
        <n v="4709"/>
        <n v="5531"/>
        <n v="4935"/>
        <n v="262.89999999999998"/>
        <n v="-1011"/>
        <n v="-1550"/>
        <n v="429.9"/>
        <n v="251.2"/>
        <n v="322.89999999999998"/>
        <n v="313.19200000000001"/>
        <n v="314.21300000000002"/>
        <n v="244.52"/>
        <n v="265.70800000000003"/>
        <n v="274.25799999999998"/>
        <n v="283.86900000000003"/>
        <n v="259.654"/>
        <n v="223.71799999999999"/>
        <n v="45.412999999999997"/>
        <n v="253.16499999999999"/>
        <n v="174.18299999999999"/>
        <n v="147.952"/>
        <n v="121.496"/>
        <n v="101.01600000000001"/>
        <n v="89.863"/>
        <n v="34.825000000000003"/>
        <n v="74.554000000000002"/>
        <n v="67.221999999999994"/>
        <n v="53.963000000000001"/>
        <n v="61.997999999999998"/>
        <n v="14.052"/>
        <n v="34.274999999999999"/>
        <n v="181"/>
        <n v="1195"/>
        <n v="1295"/>
        <n v="485"/>
        <n v="230"/>
        <n v="-308"/>
        <n v="1301"/>
        <n v="-534"/>
        <n v="-1105"/>
        <n v="157"/>
        <n v="651"/>
        <n v="331"/>
        <n v="260"/>
        <n v="340"/>
        <n v="279"/>
        <n v="1294"/>
        <n v="1340"/>
        <n v="1091"/>
        <n v="1597"/>
        <n v="1319"/>
        <n v="964"/>
        <n v="825"/>
        <n v="762"/>
        <n v="413"/>
        <n v="-111"/>
        <n v="-53"/>
        <n v="-132"/>
        <n v="1131.5999999999999"/>
        <n v="-379.2"/>
        <n v="1813.8"/>
        <n v="147"/>
        <n v="720.3"/>
        <n v="780.4"/>
        <n v="760.8"/>
        <n v="596.9"/>
        <n v="717.4"/>
        <n v="848.6"/>
        <n v="773.2"/>
        <n v="834.5"/>
        <n v="732.5"/>
        <n v="541.79999999999995"/>
        <n v="149.80000000000001"/>
        <n v="17"/>
        <n v="-137"/>
        <n v="134.358"/>
        <n v="122.904"/>
        <n v="174.643"/>
        <n v="101.77800000000001"/>
        <n v="47.103999999999999"/>
        <n v="-38.420999999999999"/>
        <n v="110.113"/>
        <n v="70.945999999999998"/>
        <n v="106.184"/>
        <n v="120.643"/>
        <n v="91.695999999999998"/>
        <n v="71.594999999999999"/>
        <n v="61.529000000000003"/>
        <n v="71.622"/>
        <n v="69.632000000000005"/>
        <n v="40.069000000000003"/>
        <n v="51.792000000000002"/>
        <n v="28.914999999999999"/>
        <n v="22.564"/>
        <n v="21.073"/>
        <n v="18.254999999999999"/>
        <n v="11.843"/>
        <n v="10.839"/>
        <n v="1428"/>
        <n v="821"/>
      </sharedItems>
    </cacheField>
    <cacheField name="Assets" numFmtId="165">
      <sharedItems containsString="0" containsBlank="1" containsNumber="1" minValue="0.308" maxValue="797769"/>
    </cacheField>
    <cacheField name="Equity" numFmtId="165">
      <sharedItems containsSemiMixedTypes="0" containsString="0" containsNumber="1" minValue="-17062" maxValue="201934"/>
    </cacheField>
    <cacheField name="Capital" numFmtId="165">
      <sharedItems containsSemiMixedTypes="0" containsString="0" containsNumber="1" minValue="-1863" maxValue="63767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16">
  <r>
    <x v="0"/>
    <x v="0"/>
    <n v="5163"/>
    <x v="0"/>
    <n v="9452"/>
    <n v="4748"/>
    <n v="7155"/>
  </r>
  <r>
    <x v="0"/>
    <x v="1"/>
    <n v="4914"/>
    <x v="1"/>
    <n v="8541"/>
    <n v="4571"/>
    <n v="6370"/>
  </r>
  <r>
    <x v="0"/>
    <x v="2"/>
    <n v="4472"/>
    <x v="2"/>
    <n v="8426"/>
    <n v="4835"/>
    <n v="6846"/>
  </r>
  <r>
    <x v="0"/>
    <x v="3"/>
    <n v="4202"/>
    <x v="3"/>
    <n v="7794"/>
    <n v="4246"/>
    <n v="6150"/>
  </r>
  <r>
    <x v="0"/>
    <x v="4"/>
    <n v="4038"/>
    <x v="4"/>
    <n v="7479"/>
    <n v="4170"/>
    <n v="5825"/>
  </r>
  <r>
    <x v="0"/>
    <x v="5"/>
    <n v="4048"/>
    <x v="5"/>
    <n v="10815"/>
    <n v="5304"/>
    <n v="6967"/>
  </r>
  <r>
    <x v="0"/>
    <x v="6"/>
    <n v="3894"/>
    <x v="6"/>
    <n v="10686"/>
    <n v="5289"/>
    <n v="7988"/>
  </r>
  <r>
    <x v="0"/>
    <x v="7"/>
    <n v="6858"/>
    <x v="7"/>
    <n v="10536"/>
    <n v="5185"/>
    <n v="7547"/>
  </r>
  <r>
    <x v="0"/>
    <x v="8"/>
    <n v="6615"/>
    <x v="8"/>
    <n v="9057"/>
    <n v="4316"/>
    <n v="6501"/>
  </r>
  <r>
    <x v="0"/>
    <x v="9"/>
    <n v="5444"/>
    <x v="2"/>
    <n v="9696"/>
    <n v="3236"/>
    <n v="6927"/>
  </r>
  <r>
    <x v="0"/>
    <x v="10"/>
    <n v="4481"/>
    <x v="9"/>
    <n v="7612"/>
    <n v="2514"/>
    <n v="5419"/>
  </r>
  <r>
    <x v="0"/>
    <x v="11"/>
    <n v="5774"/>
    <x v="10"/>
    <n v="7437"/>
    <n v="2559"/>
    <n v="4684"/>
  </r>
  <r>
    <x v="0"/>
    <x v="12"/>
    <n v="5420"/>
    <x v="11"/>
    <n v="7554"/>
    <n v="3234"/>
    <n v="5321"/>
  </r>
  <r>
    <x v="0"/>
    <x v="13"/>
    <n v="4973"/>
    <x v="12"/>
    <n v="7369"/>
    <n v="3648"/>
    <n v="5148"/>
  </r>
  <r>
    <x v="0"/>
    <x v="14"/>
    <n v="4685"/>
    <x v="13"/>
    <n v="6751"/>
    <n v="4081"/>
    <n v="4081"/>
  </r>
  <r>
    <x v="0"/>
    <x v="15"/>
    <n v="5160"/>
    <x v="14"/>
    <n v="7144"/>
    <n v="3569"/>
    <n v="4719"/>
  </r>
  <r>
    <x v="0"/>
    <x v="16"/>
    <n v="6056"/>
    <x v="15"/>
    <n v="6297"/>
    <n v="2824"/>
    <n v="3974"/>
  </r>
  <r>
    <x v="0"/>
    <x v="17"/>
    <n v="6010"/>
    <x v="16"/>
    <n v="8203"/>
    <n v="4627"/>
    <n v="5777"/>
  </r>
  <r>
    <x v="0"/>
    <x v="18"/>
    <n v="8396"/>
    <x v="17"/>
    <n v="7986"/>
    <n v="5659"/>
    <n v="5665"/>
  </r>
  <r>
    <x v="0"/>
    <x v="19"/>
    <n v="10773"/>
    <x v="18"/>
    <n v="8425"/>
    <n v="5265"/>
    <n v="5375"/>
  </r>
  <r>
    <x v="0"/>
    <x v="20"/>
    <n v="8331"/>
    <x v="19"/>
    <n v="5444"/>
    <n v="3382"/>
    <n v="3382"/>
  </r>
  <r>
    <x v="0"/>
    <x v="21"/>
    <n v="7952"/>
    <x v="20"/>
    <n v="4987"/>
    <n v="3022"/>
    <n v="3022"/>
  </r>
  <r>
    <x v="0"/>
    <x v="22"/>
    <n v="7785"/>
    <x v="21"/>
    <n v="5006"/>
    <n v="3110"/>
    <n v="3110"/>
  </r>
  <r>
    <x v="1"/>
    <x v="0"/>
    <n v="45768"/>
    <x v="22"/>
    <n v="59995"/>
    <n v="-118"/>
    <n v="33326"/>
  </r>
  <r>
    <x v="1"/>
    <x v="1"/>
    <n v="44541"/>
    <x v="23"/>
    <n v="60580"/>
    <n v="-169"/>
    <n v="33860"/>
  </r>
  <r>
    <x v="1"/>
    <x v="2"/>
    <n v="42622"/>
    <x v="24"/>
    <n v="52785"/>
    <n v="-780"/>
    <n v="24285"/>
  </r>
  <r>
    <x v="1"/>
    <x v="3"/>
    <n v="40180"/>
    <x v="25"/>
    <n v="51274"/>
    <n v="3785"/>
    <n v="28129"/>
  </r>
  <r>
    <x v="1"/>
    <x v="4"/>
    <n v="40990"/>
    <x v="26"/>
    <n v="48415"/>
    <n v="5635"/>
    <n v="26196"/>
  </r>
  <r>
    <x v="1"/>
    <x v="5"/>
    <n v="42650"/>
    <x v="27"/>
    <n v="43771"/>
    <n v="2021"/>
    <n v="20250"/>
  </r>
  <r>
    <x v="1"/>
    <x v="6"/>
    <n v="26743"/>
    <x v="28"/>
    <n v="42278"/>
    <n v="-2731"/>
    <n v="19996"/>
  </r>
  <r>
    <x v="1"/>
    <x v="7"/>
    <n v="24855"/>
    <x v="29"/>
    <n v="23510"/>
    <n v="-7987"/>
    <n v="548"/>
  </r>
  <r>
    <x v="1"/>
    <x v="8"/>
    <n v="23979"/>
    <x v="30"/>
    <n v="23848"/>
    <n v="-7111"/>
    <n v="1109"/>
  </r>
  <r>
    <x v="1"/>
    <x v="9"/>
    <n v="22170"/>
    <x v="31"/>
    <n v="25088"/>
    <n v="-3945"/>
    <n v="7191"/>
  </r>
  <r>
    <x v="1"/>
    <x v="10"/>
    <n v="19917"/>
    <x v="32"/>
    <n v="25438"/>
    <n v="-3489"/>
    <n v="8208"/>
  </r>
  <r>
    <x v="1"/>
    <x v="11"/>
    <n v="23766"/>
    <x v="33"/>
    <n v="25175"/>
    <n v="-2935"/>
    <n v="8022"/>
  </r>
  <r>
    <x v="1"/>
    <x v="12"/>
    <n v="22935"/>
    <x v="34"/>
    <n v="28571"/>
    <n v="2657"/>
    <n v="13799"/>
  </r>
  <r>
    <x v="1"/>
    <x v="13"/>
    <n v="22563"/>
    <x v="35"/>
    <n v="29145"/>
    <n v="-606"/>
    <n v="12784"/>
  </r>
  <r>
    <x v="1"/>
    <x v="14"/>
    <n v="20712"/>
    <x v="36"/>
    <n v="29495"/>
    <n v="-1430"/>
    <n v="13265"/>
  </r>
  <r>
    <x v="1"/>
    <x v="15"/>
    <n v="18645"/>
    <x v="37"/>
    <n v="28773"/>
    <n v="-581"/>
    <n v="13749"/>
  </r>
  <r>
    <x v="1"/>
    <x v="16"/>
    <n v="17440"/>
    <x v="38"/>
    <n v="29330"/>
    <n v="46"/>
    <n v="13976"/>
  </r>
  <r>
    <x v="1"/>
    <x v="17"/>
    <n v="17299"/>
    <x v="39"/>
    <n v="30267"/>
    <n v="957"/>
    <n v="14135"/>
  </r>
  <r>
    <x v="1"/>
    <x v="18"/>
    <n v="18963"/>
    <x v="40"/>
    <n v="32841"/>
    <n v="5373"/>
    <n v="15979"/>
  </r>
  <r>
    <x v="1"/>
    <x v="19"/>
    <n v="19703"/>
    <x v="41"/>
    <n v="26213"/>
    <n v="7176"/>
    <n v="13446"/>
  </r>
  <r>
    <x v="1"/>
    <x v="20"/>
    <n v="17730"/>
    <x v="42"/>
    <n v="24374"/>
    <n v="6858"/>
    <n v="13085"/>
  </r>
  <r>
    <x v="1"/>
    <x v="21"/>
    <n v="17516"/>
    <x v="43"/>
    <n v="22303"/>
    <n v="6698"/>
    <n v="11100"/>
  </r>
  <r>
    <x v="1"/>
    <x v="22"/>
    <n v="18184"/>
    <x v="42"/>
    <n v="20859"/>
    <n v="6216"/>
    <n v="10623"/>
  </r>
  <r>
    <x v="2"/>
    <x v="0"/>
    <n v="9709.0030000000006"/>
    <x v="44"/>
    <n v="11248.525"/>
    <n v="3549.0810000000001"/>
    <n v="6791.5419999999995"/>
  </r>
  <r>
    <x v="2"/>
    <x v="1"/>
    <n v="9580.5540000000001"/>
    <x v="45"/>
    <n v="9040.6479999999992"/>
    <n v="3550.8130000000001"/>
    <n v="4596.7430000000004"/>
  </r>
  <r>
    <x v="2"/>
    <x v="2"/>
    <n v="9373.7839999999997"/>
    <x v="46"/>
    <n v="8482.3009999999995"/>
    <n v="3415.1959999999999"/>
    <n v="4459.8729999999996"/>
  </r>
  <r>
    <x v="2"/>
    <x v="3"/>
    <n v="9737.018"/>
    <x v="47"/>
    <n v="8127.701"/>
    <n v="2460.6480000000001"/>
    <n v="3667.5430000000001"/>
  </r>
  <r>
    <x v="2"/>
    <x v="3"/>
    <n v="9567.6790000000001"/>
    <x v="48"/>
    <n v="8315.0329999999994"/>
    <n v="2916.192"/>
    <n v="3959.4470000000001"/>
  </r>
  <r>
    <x v="2"/>
    <x v="4"/>
    <n v="9843.8610000000008"/>
    <x v="49"/>
    <n v="7962.3580000000002"/>
    <n v="2002.912"/>
    <n v="3639.8050000000003"/>
  </r>
  <r>
    <x v="2"/>
    <x v="6"/>
    <n v="6493.8140000000003"/>
    <x v="50"/>
    <n v="5564.7740000000003"/>
    <n v="1516.2049999999999"/>
    <n v="2569.7889999999998"/>
  </r>
  <r>
    <x v="2"/>
    <x v="7"/>
    <n v="6205.0029999999997"/>
    <x v="51"/>
    <n v="4613.8140000000003"/>
    <n v="1210.694"/>
    <n v="1815.7819999999999"/>
  </r>
  <r>
    <x v="2"/>
    <x v="8"/>
    <n v="5925.2030000000004"/>
    <x v="52"/>
    <n v="3354.2170000000001"/>
    <n v="1039.374"/>
    <n v="1341.1980000000001"/>
  </r>
  <r>
    <x v="2"/>
    <x v="8"/>
    <n v="6170.4620000000004"/>
    <x v="53"/>
    <n v="3655.7539999999999"/>
    <n v="847.91399999999999"/>
    <n v="1263.8980000000001"/>
  </r>
  <r>
    <x v="2"/>
    <x v="9"/>
    <n v="5412.6229999999996"/>
    <x v="54"/>
    <n v="3072.9630000000002"/>
    <n v="1282.365"/>
    <n v="1486.636"/>
  </r>
  <r>
    <x v="2"/>
    <x v="10"/>
    <n v="5142.2550000000001"/>
    <x v="55"/>
    <n v="2964.0650000000001"/>
    <n v="1075.1659999999999"/>
    <n v="1551.9179999999999"/>
  </r>
  <r>
    <x v="2"/>
    <x v="12"/>
    <n v="4844.4040000000005"/>
    <x v="56"/>
    <n v="2805.5659999999998"/>
    <n v="1023.795"/>
    <n v="1559.4670000000001"/>
  </r>
  <r>
    <x v="2"/>
    <x v="13"/>
    <n v="4616.5029999999997"/>
    <x v="57"/>
    <n v="2682.681"/>
    <n v="1030.854"/>
    <n v="1542.3000000000002"/>
  </r>
  <r>
    <x v="2"/>
    <x v="14"/>
    <n v="3770.297"/>
    <x v="58"/>
    <n v="2201.962"/>
    <n v="722.31500000000005"/>
    <n v="1212.499"/>
  </r>
  <r>
    <x v="2"/>
    <x v="14"/>
    <n v="4264.9709999999995"/>
    <x v="59"/>
    <n v="2542.1489999999999"/>
    <n v="919.77099999999996"/>
    <n v="1408.741"/>
  </r>
  <r>
    <x v="2"/>
    <x v="15"/>
    <n v="3493.6959999999999"/>
    <x v="60"/>
    <n v="1983.0709999999999"/>
    <n v="631.24400000000003"/>
    <n v="1107.329"/>
  </r>
  <r>
    <x v="2"/>
    <x v="17"/>
    <n v="3287.8829999999998"/>
    <x v="61"/>
    <n v="1965.2249999999999"/>
    <n v="468.35599999999999"/>
    <n v="1204.7469999999998"/>
  </r>
  <r>
    <x v="2"/>
    <x v="18"/>
    <n v="2419.7460999999998"/>
    <x v="62"/>
    <n v="1950.615"/>
    <n v="288.57100000000003"/>
    <n v="1279.056"/>
  </r>
  <r>
    <x v="2"/>
    <x v="19"/>
    <n v="2288.0219999999999"/>
    <x v="63"/>
    <n v="1356.36"/>
    <n v="156.27099999999999"/>
    <n v="756.81899999999996"/>
  </r>
  <r>
    <x v="2"/>
    <x v="20"/>
    <n v="2206.9450999999999"/>
    <x v="64"/>
    <n v="1348.6289999999999"/>
    <n v="133.95400000000001"/>
    <n v="783.99800000000005"/>
  </r>
  <r>
    <x v="3"/>
    <x v="0"/>
    <n v="260174"/>
    <x v="65"/>
    <n v="338516"/>
    <n v="90488"/>
    <n v="198535"/>
  </r>
  <r>
    <x v="3"/>
    <x v="1"/>
    <n v="265595"/>
    <x v="66"/>
    <n v="365725"/>
    <n v="107147"/>
    <n v="221630"/>
  </r>
  <r>
    <x v="3"/>
    <x v="2"/>
    <n v="229234"/>
    <x v="67"/>
    <n v="375319"/>
    <n v="134047"/>
    <n v="249727"/>
  </r>
  <r>
    <x v="3"/>
    <x v="3"/>
    <n v="215639"/>
    <x v="68"/>
    <n v="321686"/>
    <n v="128249"/>
    <n v="215281"/>
  </r>
  <r>
    <x v="3"/>
    <x v="4"/>
    <n v="233715"/>
    <x v="69"/>
    <n v="290345"/>
    <n v="119355"/>
    <n v="183683"/>
  </r>
  <r>
    <x v="3"/>
    <x v="5"/>
    <n v="182795"/>
    <x v="70"/>
    <n v="231839"/>
    <n v="111547"/>
    <n v="146842"/>
  </r>
  <r>
    <x v="3"/>
    <x v="6"/>
    <n v="170910"/>
    <x v="71"/>
    <n v="207000"/>
    <n v="123549"/>
    <n v="140509"/>
  </r>
  <r>
    <x v="3"/>
    <x v="7"/>
    <n v="156508"/>
    <x v="72"/>
    <n v="176064"/>
    <n v="118210"/>
    <n v="118210"/>
  </r>
  <r>
    <x v="3"/>
    <x v="8"/>
    <n v="108249"/>
    <x v="73"/>
    <n v="116371"/>
    <n v="76615"/>
    <n v="76615"/>
  </r>
  <r>
    <x v="3"/>
    <x v="9"/>
    <n v="65225"/>
    <x v="74"/>
    <n v="75183"/>
    <n v="47791"/>
    <n v="47791"/>
  </r>
  <r>
    <x v="3"/>
    <x v="10"/>
    <n v="42905"/>
    <x v="75"/>
    <n v="47501"/>
    <n v="31640"/>
    <n v="31640"/>
  </r>
  <r>
    <x v="3"/>
    <x v="11"/>
    <n v="37491"/>
    <x v="76"/>
    <n v="36171"/>
    <n v="22297"/>
    <n v="22297"/>
  </r>
  <r>
    <x v="3"/>
    <x v="12"/>
    <n v="24578"/>
    <x v="77"/>
    <n v="24878"/>
    <n v="14531"/>
    <n v="14531"/>
  </r>
  <r>
    <x v="3"/>
    <x v="13"/>
    <n v="19315"/>
    <x v="78"/>
    <n v="17205"/>
    <n v="9984"/>
    <n v="9984"/>
  </r>
  <r>
    <x v="3"/>
    <x v="14"/>
    <n v="13931"/>
    <x v="79"/>
    <n v="11551"/>
    <n v="7466"/>
    <n v="7466"/>
  </r>
  <r>
    <x v="3"/>
    <x v="15"/>
    <n v="8279"/>
    <x v="80"/>
    <n v="8050"/>
    <n v="5076"/>
    <n v="5076"/>
  </r>
  <r>
    <x v="3"/>
    <x v="16"/>
    <n v="6207"/>
    <x v="81"/>
    <n v="6815"/>
    <n v="4223"/>
    <n v="4527"/>
  </r>
  <r>
    <x v="3"/>
    <x v="17"/>
    <n v="5742"/>
    <x v="82"/>
    <n v="6298"/>
    <n v="4095"/>
    <n v="4411"/>
  </r>
  <r>
    <x v="3"/>
    <x v="18"/>
    <n v="5363"/>
    <x v="83"/>
    <n v="6021"/>
    <n v="3920"/>
    <n v="4237"/>
  </r>
  <r>
    <x v="3"/>
    <x v="19"/>
    <n v="7983"/>
    <x v="84"/>
    <n v="6803"/>
    <n v="4107"/>
    <n v="4407"/>
  </r>
  <r>
    <x v="3"/>
    <x v="20"/>
    <n v="6134"/>
    <x v="85"/>
    <n v="5161"/>
    <n v="3104"/>
    <n v="3404"/>
  </r>
  <r>
    <x v="3"/>
    <x v="21"/>
    <n v="5941"/>
    <x v="86"/>
    <n v="4289"/>
    <n v="1642"/>
    <n v="2596"/>
  </r>
  <r>
    <x v="3"/>
    <x v="22"/>
    <n v="7081"/>
    <x v="87"/>
    <n v="4233"/>
    <n v="1200"/>
    <n v="2176"/>
  </r>
  <r>
    <x v="3"/>
    <x v="23"/>
    <n v="9833"/>
    <x v="88"/>
    <n v="5364"/>
    <n v="2058"/>
    <n v="3193"/>
  </r>
  <r>
    <x v="3"/>
    <x v="24"/>
    <n v="11062"/>
    <x v="89"/>
    <n v="6231"/>
    <n v="2901"/>
    <n v="3665"/>
  </r>
  <r>
    <x v="3"/>
    <x v="25"/>
    <n v="9188.7479999999996"/>
    <x v="90"/>
    <n v="5302.7461000000003"/>
    <n v="2383.3011000000001"/>
    <n v="2979.9731000000002"/>
  </r>
  <r>
    <x v="3"/>
    <x v="26"/>
    <n v="7976.9540999999999"/>
    <x v="91"/>
    <n v="5171.4120999999996"/>
    <n v="2026.3779999999999"/>
    <n v="2856.6769999999997"/>
  </r>
  <r>
    <x v="3"/>
    <x v="27"/>
    <n v="7086.5420000000004"/>
    <x v="92"/>
    <n v="4223.6929"/>
    <n v="2187.3701000000001"/>
    <n v="2371.8311000000003"/>
  </r>
  <r>
    <x v="3"/>
    <x v="28"/>
    <n v="6308.8491000000004"/>
    <x v="93"/>
    <n v="3493.5969"/>
    <n v="1766.6759999999999"/>
    <n v="1915.242"/>
  </r>
  <r>
    <x v="3"/>
    <x v="29"/>
    <n v="5558.4350999999997"/>
    <x v="94"/>
    <n v="2975.7069999999999"/>
    <n v="1446.82"/>
    <n v="1569.4499999999998"/>
  </r>
  <r>
    <x v="3"/>
    <x v="30"/>
    <n v="5284.0132000000003"/>
    <x v="95"/>
    <n v="2743.8989000000001"/>
    <n v="1485.7460000000001"/>
    <n v="1542.4970000000001"/>
  </r>
  <r>
    <x v="4"/>
    <x v="0"/>
    <n v="33266"/>
    <x v="96"/>
    <n v="89115"/>
    <n v="-8172"/>
    <n v="58916"/>
  </r>
  <r>
    <x v="4"/>
    <x v="1"/>
    <n v="32753"/>
    <x v="97"/>
    <n v="59352"/>
    <n v="-8446"/>
    <n v="31864"/>
  </r>
  <r>
    <x v="4"/>
    <x v="2"/>
    <n v="28216"/>
    <x v="98"/>
    <n v="70786"/>
    <n v="5097"/>
    <n v="42465"/>
  </r>
  <r>
    <x v="4"/>
    <x v="3"/>
    <n v="25638"/>
    <x v="99"/>
    <n v="66099"/>
    <n v="4636"/>
    <n v="41478"/>
  </r>
  <r>
    <x v="4"/>
    <x v="4"/>
    <n v="22859"/>
    <x v="100"/>
    <n v="53050"/>
    <n v="3945"/>
    <n v="35616"/>
  </r>
  <r>
    <x v="4"/>
    <x v="5"/>
    <n v="19960"/>
    <x v="101"/>
    <n v="27513"/>
    <n v="1742"/>
    <n v="16719"/>
  </r>
  <r>
    <x v="4"/>
    <x v="6"/>
    <n v="18790"/>
    <x v="102"/>
    <n v="29198"/>
    <n v="4492"/>
    <n v="19215"/>
  </r>
  <r>
    <x v="4"/>
    <x v="7"/>
    <n v="18380"/>
    <x v="103"/>
    <n v="27008"/>
    <n v="3363"/>
    <n v="19035"/>
  </r>
  <r>
    <x v="4"/>
    <x v="8"/>
    <n v="17444"/>
    <x v="104"/>
    <n v="19521"/>
    <n v="11932"/>
    <n v="11980"/>
  </r>
  <r>
    <x v="4"/>
    <x v="9"/>
    <n v="15638"/>
    <x v="105"/>
    <n v="21134.705000000002"/>
    <n v="15702.999"/>
    <n v="15702.999"/>
  </r>
  <r>
    <x v="5"/>
    <x v="0"/>
    <n v="179589.12100000001"/>
    <x v="106"/>
    <n v="39171.980000000003"/>
    <n v="2993.2060000000001"/>
    <n v="7486.616"/>
  </r>
  <r>
    <x v="5"/>
    <x v="1"/>
    <n v="167939.63500000001"/>
    <x v="107"/>
    <n v="37669.838000000003"/>
    <n v="3049.9609999999998"/>
    <n v="7712.4459999999999"/>
  </r>
  <r>
    <x v="5"/>
    <x v="2"/>
    <n v="153143.826"/>
    <x v="108"/>
    <n v="35316.47"/>
    <n v="2064.4609999999998"/>
    <n v="5506.5159999999996"/>
  </r>
  <r>
    <x v="5"/>
    <x v="3"/>
    <n v="146849.68599999999"/>
    <x v="109"/>
    <n v="33637.500999999997"/>
    <n v="2129.404"/>
    <n v="6316.107"/>
  </r>
  <r>
    <x v="5"/>
    <x v="4"/>
    <n v="135961.80300000001"/>
    <x v="110"/>
    <n v="27962.982"/>
    <n v="616.38599999999997"/>
    <n v="4109.4339999999993"/>
  </r>
  <r>
    <x v="5"/>
    <x v="5"/>
    <n v="119569.12699999999"/>
    <x v="111"/>
    <n v="21532.183000000001"/>
    <n v="1956.8989999999999"/>
    <n v="3952.5309999999999"/>
  </r>
  <r>
    <x v="5"/>
    <x v="6"/>
    <n v="87959.167000000001"/>
    <x v="112"/>
    <n v="18918.637999999999"/>
    <n v="2319.7449999999999"/>
    <n v="3716.3509999999997"/>
  </r>
  <r>
    <x v="5"/>
    <x v="7"/>
    <n v="78080.805999999997"/>
    <x v="113"/>
    <n v="15442.255999999999"/>
    <n v="2454.8420000000001"/>
    <n v="3850.7730000000001"/>
  </r>
  <r>
    <x v="5"/>
    <x v="8"/>
    <n v="78695.659"/>
    <x v="114"/>
    <n v="14982.671"/>
    <n v="2866.8580000000002"/>
    <n v="4231.8100000000004"/>
  </r>
  <r>
    <x v="5"/>
    <x v="9"/>
    <n v="77776.460000000006"/>
    <x v="115"/>
    <n v="14434.843000000001"/>
    <n v="2954.297"/>
    <n v="4297.8770000000004"/>
  </r>
  <r>
    <x v="5"/>
    <x v="10"/>
    <n v="71759.990000000005"/>
    <x v="116"/>
    <n v="13572.74"/>
    <n v="2716.4690000000001"/>
    <n v="3894.4700000000003"/>
  </r>
  <r>
    <x v="5"/>
    <x v="11"/>
    <n v="70189.732999999993"/>
    <x v="117"/>
    <n v="12217.786"/>
    <n v="2710.0450000000001"/>
    <n v="3899.1760000000004"/>
  </r>
  <r>
    <x v="5"/>
    <x v="12"/>
    <n v="65672.072"/>
    <x v="118"/>
    <n v="12310.064"/>
    <n v="3099.72"/>
    <n v="4327.2730000000001"/>
  </r>
  <r>
    <x v="5"/>
    <x v="13"/>
    <n v="61203.144999999997"/>
    <x v="119"/>
    <n v="12783.92"/>
    <n v="4141.1570000000002"/>
    <n v="5236.6480000000001"/>
  </r>
  <r>
    <x v="5"/>
    <x v="14"/>
    <n v="54577.321000000004"/>
    <x v="120"/>
    <n v="11381.174000000001"/>
    <n v="4280.357"/>
    <n v="5233.0680000000002"/>
  </r>
  <r>
    <x v="5"/>
    <x v="15"/>
    <n v="53178.953999999998"/>
    <x v="121"/>
    <n v="11654.003000000001"/>
    <n v="4339.0450000000001"/>
    <n v="5777.5159999999996"/>
  </r>
  <r>
    <x v="5"/>
    <x v="16"/>
    <n v="49657.328099999999"/>
    <x v="122"/>
    <n v="12040.1299"/>
    <n v="4005.3168999999998"/>
    <n v="5789.4709000000003"/>
  </r>
  <r>
    <x v="5"/>
    <x v="17"/>
    <n v="45234.789100000002"/>
    <x v="123"/>
    <n v="11213.0098"/>
    <n v="3316.3380999999999"/>
    <n v="5133.6511"/>
  </r>
  <r>
    <x v="5"/>
    <x v="18"/>
    <n v="16191.3496"/>
    <x v="124"/>
    <n v="10291.25"/>
    <n v="2838.5639000000001"/>
    <n v="4712.9429"/>
  </r>
  <r>
    <x v="5"/>
    <x v="19"/>
    <n v="11645.0195"/>
    <x v="125"/>
    <n v="2458.5668999999998"/>
    <n v="282.29399999999998"/>
    <n v="687.29399999999998"/>
  </r>
  <r>
    <x v="5"/>
    <x v="20"/>
    <n v="9807.3633000000009"/>
    <x v="126"/>
    <n v="2060.5990999999999"/>
    <n v="166.27699999999999"/>
    <n v="716.50399999999991"/>
  </r>
  <r>
    <x v="5"/>
    <x v="21"/>
    <n v="9503.0370999999996"/>
    <x v="127"/>
    <n v="1726.2719999999999"/>
    <n v="85.742000000000004"/>
    <n v="604.28"/>
  </r>
  <r>
    <x v="5"/>
    <x v="22"/>
    <n v="7815.9418999999998"/>
    <x v="128"/>
    <n v="1745.04"/>
    <n v="14.311"/>
    <n v="604.13"/>
  </r>
  <r>
    <x v="5"/>
    <x v="23"/>
    <n v="5551.6709000000001"/>
    <x v="129"/>
    <n v="1187.96"/>
    <n v="-36.808"/>
    <n v="396.88499999999999"/>
  </r>
  <r>
    <x v="5"/>
    <x v="24"/>
    <n v="4668.9481999999998"/>
    <x v="130"/>
    <n v="838.673"/>
    <n v="-135.72399999999999"/>
    <n v="300.04000000000002"/>
  </r>
  <r>
    <x v="5"/>
    <x v="25"/>
    <n v="4182.1929"/>
    <x v="131"/>
    <n v="711.64400000000001"/>
    <n v="-300.726"/>
    <n v="186.98199999999997"/>
  </r>
  <r>
    <x v="5"/>
    <x v="26"/>
    <n v="3658.8710999999998"/>
    <x v="132"/>
    <n v="867.94399999999996"/>
    <n v="-93.04"/>
    <n v="456.30199999999996"/>
  </r>
  <r>
    <x v="6"/>
    <x v="0"/>
    <n v="769.43200000000002"/>
    <x v="133"/>
    <n v="1054.346"/>
    <n v="936.89"/>
    <n v="936.89"/>
  </r>
  <r>
    <x v="6"/>
    <x v="1"/>
    <n v="593.74900000000002"/>
    <x v="134"/>
    <n v="786.375"/>
    <n v="689.524"/>
    <n v="689.524"/>
  </r>
  <r>
    <x v="6"/>
    <x v="2"/>
    <n v="445.30399999999997"/>
    <x v="135"/>
    <n v="550.41399999999999"/>
    <n v="452.07100000000003"/>
    <n v="468.40900000000005"/>
  </r>
  <r>
    <x v="6"/>
    <x v="3"/>
    <n v="329.54300000000001"/>
    <x v="136"/>
    <n v="423.93099999999998"/>
    <n v="368.77499999999998"/>
    <n v="368.77499999999998"/>
  </r>
  <r>
    <x v="6"/>
    <x v="4"/>
    <n v="230.31100000000001"/>
    <x v="137"/>
    <n v="338.36700000000002"/>
    <n v="291.56"/>
    <n v="291.56"/>
  </r>
  <r>
    <x v="6"/>
    <x v="5"/>
    <n v="183.643"/>
    <x v="138"/>
    <n v="205.40700000000001"/>
    <n v="168.35300000000001"/>
    <n v="168.35300000000001"/>
  </r>
  <r>
    <x v="6"/>
    <x v="6"/>
    <n v="158.124"/>
    <x v="139"/>
    <n v="169.999"/>
    <n v="137.08000000000001"/>
    <n v="137.08000000000001"/>
  </r>
  <r>
    <x v="6"/>
    <x v="7"/>
    <n v="126.375"/>
    <x v="140"/>
    <n v="153.911"/>
    <n v="126.297"/>
    <n v="126.297"/>
  </r>
  <r>
    <x v="6"/>
    <x v="8"/>
    <n v="101.151"/>
    <x v="141"/>
    <n v="131.58799999999999"/>
    <n v="104.74299999999999"/>
    <n v="104.74299999999999"/>
  </r>
  <r>
    <x v="6"/>
    <x v="9"/>
    <n v="85.712999999999994"/>
    <x v="142"/>
    <n v="129.57"/>
    <n v="107.956"/>
    <n v="107.956"/>
  </r>
  <r>
    <x v="6"/>
    <x v="10"/>
    <n v="73.209999999999994"/>
    <x v="143"/>
    <n v="135.958"/>
    <n v="115.983"/>
    <n v="115.983"/>
  </r>
  <r>
    <x v="6"/>
    <x v="11"/>
    <n v="58.941000000000003"/>
    <x v="144"/>
    <n v="118.03100000000001"/>
    <n v="93.593999999999994"/>
    <n v="93.593999999999994"/>
  </r>
  <r>
    <x v="6"/>
    <x v="12"/>
    <n v="50.649000000000001"/>
    <x v="145"/>
    <n v="136.18299999999999"/>
    <n v="122.095"/>
    <n v="122.095"/>
  </r>
  <r>
    <x v="6"/>
    <x v="13"/>
    <n v="43.67"/>
    <x v="146"/>
    <n v="78.537000000000006"/>
    <n v="69.488"/>
    <n v="69.488"/>
  </r>
  <r>
    <x v="6"/>
    <x v="14"/>
    <n v="38.216000000000001"/>
    <x v="147"/>
    <n v="61.061"/>
    <n v="56.179000000000002"/>
    <n v="56.179000000000002"/>
  </r>
  <r>
    <x v="6"/>
    <x v="15"/>
    <n v="25.739000000000001"/>
    <x v="148"/>
    <n v="59.161000000000001"/>
    <n v="54.335999999999999"/>
    <n v="54.335999999999999"/>
  </r>
  <r>
    <x v="6"/>
    <x v="16"/>
    <n v="23.31"/>
    <x v="149"/>
    <n v="68.516000000000005"/>
    <n v="62.09"/>
    <n v="62.09"/>
  </r>
  <r>
    <x v="6"/>
    <x v="17"/>
    <n v="26.960999999999999"/>
    <x v="150"/>
    <n v="89.176000000000002"/>
    <n v="79.867999999999995"/>
    <n v="79.921999999999997"/>
  </r>
  <r>
    <x v="6"/>
    <x v="18"/>
    <n v="23.055"/>
    <x v="151"/>
    <n v="112.078"/>
    <n v="99.754000000000005"/>
    <n v="100.364"/>
  </r>
  <r>
    <x v="6"/>
    <x v="19"/>
    <n v="22.516999999999999"/>
    <x v="152"/>
    <n v="121.788"/>
    <n v="112.92400000000001"/>
    <n v="113.16000000000001"/>
  </r>
  <r>
    <x v="6"/>
    <x v="20"/>
    <n v="22.09"/>
    <x v="153"/>
    <n v="32.982999999999997"/>
    <n v="27.071999999999999"/>
    <n v="27.071999999999999"/>
  </r>
  <r>
    <x v="6"/>
    <x v="21"/>
    <n v="22.445"/>
    <x v="154"/>
    <n v="38.615000000000002"/>
    <n v="33.018000000000001"/>
    <n v="33.018000000000001"/>
  </r>
  <r>
    <x v="6"/>
    <x v="22"/>
    <n v="15.023"/>
    <x v="155"/>
    <n v="18.373000000000001"/>
    <n v="15.225"/>
    <n v="15.225"/>
  </r>
  <r>
    <x v="6"/>
    <x v="23"/>
    <n v="12.843999999999999"/>
    <x v="156"/>
    <n v="16.209"/>
    <n v="13.943999999999999"/>
    <n v="13.943999999999999"/>
  </r>
  <r>
    <x v="6"/>
    <x v="24"/>
    <n v="9.23"/>
    <x v="157"/>
    <n v="14.73"/>
    <n v="13.305"/>
    <n v="14.532"/>
  </r>
  <r>
    <x v="6"/>
    <x v="25"/>
    <n v="7.2119999999999997"/>
    <x v="158"/>
    <n v="15.426"/>
    <n v="10.589"/>
    <n v="10.589"/>
  </r>
  <r>
    <x v="6"/>
    <x v="26"/>
    <n v="3.4451999999999998"/>
    <x v="159"/>
    <n v="22.350100000000001"/>
    <n v="12.4598"/>
    <n v="12.4598"/>
  </r>
  <r>
    <x v="6"/>
    <x v="27"/>
    <n v="2.7109999999999999"/>
    <x v="160"/>
    <n v="25.758099999999999"/>
    <n v="16.2806"/>
    <n v="16.2806"/>
  </r>
  <r>
    <x v="6"/>
    <x v="28"/>
    <n v="1.9904999999999999"/>
    <x v="161"/>
    <n v="29.913499999999999"/>
    <n v="21.202300000000001"/>
    <n v="21.202300000000001"/>
  </r>
  <r>
    <x v="6"/>
    <x v="29"/>
    <n v="2.9706999999999999"/>
    <x v="162"/>
    <n v="27.700500000000002"/>
    <n v="26.414200000000001"/>
    <n v="26.414200000000001"/>
  </r>
  <r>
    <x v="7"/>
    <x v="0"/>
    <n v="31904"/>
    <x v="163"/>
    <n v="67887"/>
    <n v="31301"/>
    <n v="50400"/>
  </r>
  <r>
    <x v="7"/>
    <x v="1"/>
    <n v="30578"/>
    <x v="164"/>
    <n v="67173"/>
    <n v="30722"/>
    <n v="50288"/>
  </r>
  <r>
    <x v="7"/>
    <x v="2"/>
    <n v="27390"/>
    <x v="165"/>
    <n v="76250"/>
    <n v="31098"/>
    <n v="59022"/>
  </r>
  <r>
    <x v="7"/>
    <x v="3"/>
    <n v="20853"/>
    <x v="166"/>
    <n v="52666"/>
    <n v="20717"/>
    <n v="42723"/>
  </r>
  <r>
    <x v="7"/>
    <x v="4"/>
    <n v="20405"/>
    <x v="167"/>
    <n v="41247"/>
    <n v="21326"/>
    <n v="30327"/>
  </r>
  <r>
    <x v="7"/>
    <x v="5"/>
    <n v="20247"/>
    <x v="168"/>
    <n v="41207"/>
    <n v="21639"/>
    <n v="29469"/>
  </r>
  <r>
    <x v="7"/>
    <x v="6"/>
    <n v="19657"/>
    <x v="169"/>
    <n v="42953"/>
    <n v="25267"/>
    <n v="31828"/>
  </r>
  <r>
    <x v="7"/>
    <x v="7"/>
    <n v="19050"/>
    <x v="170"/>
    <n v="67235"/>
    <n v="26813"/>
    <n v="47289"/>
  </r>
  <r>
    <x v="7"/>
    <x v="8"/>
    <n v="21407"/>
    <x v="171"/>
    <n v="60276.892999999996"/>
    <n v="24526.145"/>
    <n v="39940.722000000002"/>
  </r>
  <r>
    <x v="7"/>
    <x v="9"/>
    <n v="35166.720999999998"/>
    <x v="172"/>
    <n v="60573.851999999999"/>
    <n v="22765.131000000001"/>
    <n v="41683.414000000004"/>
  </r>
  <r>
    <x v="7"/>
    <x v="10"/>
    <n v="30764.706999999999"/>
    <x v="173"/>
    <n v="52581.623"/>
    <n v="23187.396000000001"/>
    <n v="39643.31"/>
  </r>
  <r>
    <x v="7"/>
    <x v="11"/>
    <n v="29527.552"/>
    <x v="174"/>
    <n v="42419.203999999998"/>
    <n v="17479.550999999999"/>
    <n v="28924.852999999999"/>
  </r>
  <r>
    <x v="7"/>
    <x v="12"/>
    <n v="25914.238000000001"/>
    <x v="175"/>
    <n v="39713.923999999999"/>
    <n v="17778.54"/>
    <n v="29992.244000000002"/>
  </r>
  <r>
    <x v="7"/>
    <x v="13"/>
    <n v="22476.322"/>
    <x v="176"/>
    <n v="36178.171999999999"/>
    <n v="14054.186"/>
    <n v="26465.110999999997"/>
  </r>
  <r>
    <x v="7"/>
    <x v="14"/>
    <n v="22337.808000000001"/>
    <x v="177"/>
    <n v="29141.203000000001"/>
    <n v="14415.271000000001"/>
    <n v="21048.785"/>
  </r>
  <r>
    <x v="7"/>
    <x v="15"/>
    <n v="19680.016"/>
    <x v="178"/>
    <n v="28767.493999999999"/>
    <n v="14325.782999999999"/>
    <n v="21106.400000000001"/>
  </r>
  <r>
    <x v="7"/>
    <x v="16"/>
    <n v="19680.560000000001"/>
    <x v="179"/>
    <n v="26715.34"/>
    <n v="13072.254000000001"/>
    <n v="19061.940000000002"/>
  </r>
  <r>
    <x v="7"/>
    <x v="17"/>
    <n v="17684.66"/>
    <x v="180"/>
    <n v="24259.1"/>
    <n v="10664.553"/>
    <n v="17087.18"/>
  </r>
  <r>
    <x v="7"/>
    <x v="18"/>
    <n v="16285.25"/>
    <x v="181"/>
    <n v="23296.422999999999"/>
    <n v="9059.4320000000007"/>
    <n v="16348.260000000002"/>
  </r>
  <r>
    <x v="7"/>
    <x v="19"/>
    <n v="13745.92"/>
    <x v="182"/>
    <n v="15283.25"/>
    <n v="8570.9060000000009"/>
    <n v="10126.728000000001"/>
  </r>
  <r>
    <x v="7"/>
    <x v="20"/>
    <n v="13177.63"/>
    <x v="183"/>
    <n v="14471.04"/>
    <n v="7427.5950000000003"/>
    <n v="9660.6550000000007"/>
  </r>
  <r>
    <x v="7"/>
    <x v="21"/>
    <n v="12512.73"/>
    <x v="184"/>
    <n v="13259.92"/>
    <n v="5753.5910000000003"/>
    <n v="8852.43"/>
  </r>
  <r>
    <x v="7"/>
    <x v="22"/>
    <n v="11883.462"/>
    <x v="185"/>
    <n v="12061.067999999999"/>
    <n v="4998.6769999999997"/>
    <n v="7718.0119999999997"/>
  </r>
  <r>
    <x v="7"/>
    <x v="23"/>
    <n v="11013.46"/>
    <x v="186"/>
    <n v="11125.5996"/>
    <n v="4820.1818000000003"/>
    <n v="7136.8069000000005"/>
  </r>
  <r>
    <x v="7"/>
    <x v="24"/>
    <n v="10012.190399999999"/>
    <x v="187"/>
    <n v="9412.5800999999992"/>
    <n v="4396.8468999999996"/>
    <n v="5881.9079000000002"/>
  </r>
  <r>
    <x v="7"/>
    <x v="25"/>
    <n v="9156.0087999999996"/>
    <x v="188"/>
    <n v="8523.7235999999994"/>
    <n v="4049.4"/>
    <n v="5108.9940000000006"/>
  </r>
  <r>
    <x v="7"/>
    <x v="26"/>
    <n v="8407.8428000000004"/>
    <x v="189"/>
    <n v="7688.5688"/>
    <n v="3674.9214000000002"/>
    <n v="4825.3554000000004"/>
  </r>
  <r>
    <x v="7"/>
    <x v="27"/>
    <n v="7851.9120999999996"/>
    <x v="190"/>
    <n v="6941.2358000000004"/>
    <n v="3347.6410000000001"/>
    <n v="4373.9220000000005"/>
  </r>
  <r>
    <x v="7"/>
    <x v="28"/>
    <n v="6876.5879000000004"/>
    <x v="191"/>
    <n v="6255.2660999999998"/>
    <n v="3202.9870000000001"/>
    <n v="3872.355"/>
  </r>
  <r>
    <x v="7"/>
    <x v="29"/>
    <n v="6158.6821"/>
    <x v="192"/>
    <n v="5563.1508999999996"/>
    <n v="2833.6170000000002"/>
    <n v="3632.2890000000002"/>
  </r>
  <r>
    <x v="7"/>
    <x v="30"/>
    <n v="5379.7510000000002"/>
    <x v="193"/>
    <n v="4851.6347999999998"/>
    <n v="2726.4128999999998"/>
    <n v="3173.6458999999995"/>
  </r>
  <r>
    <x v="8"/>
    <x v="0"/>
    <n v="43215.012999999999"/>
    <x v="194"/>
    <n v="29789.88"/>
    <n v="14827.691000000001"/>
    <n v="14850.349"/>
  </r>
  <r>
    <x v="8"/>
    <x v="1"/>
    <n v="40992.534"/>
    <x v="195"/>
    <n v="24449.082999999999"/>
    <n v="10724.588"/>
    <n v="10749.601000000001"/>
  </r>
  <r>
    <x v="8"/>
    <x v="2"/>
    <n v="36765.478000000003"/>
    <x v="196"/>
    <n v="22689.89"/>
    <n v="9710.2000000000007"/>
    <n v="9735.27"/>
  </r>
  <r>
    <x v="8"/>
    <x v="3"/>
    <n v="34797.661"/>
    <x v="197"/>
    <n v="20609.004000000001"/>
    <n v="8189.3760000000002"/>
    <n v="8216.6059999999998"/>
  </r>
  <r>
    <x v="8"/>
    <x v="4"/>
    <n v="32914.423999999999"/>
    <x v="198"/>
    <n v="18202.647000000001"/>
    <n v="6647.5709999999999"/>
    <n v="6675.0060000000003"/>
  </r>
  <r>
    <x v="8"/>
    <x v="5"/>
    <n v="31874.678"/>
    <x v="199"/>
    <n v="17930.452000000001"/>
    <n v="6285.3370000000004"/>
    <n v="6312.0700000000006"/>
  </r>
  <r>
    <x v="8"/>
    <x v="6"/>
    <n v="30394.285"/>
    <x v="200"/>
    <n v="16867.048999999999"/>
    <n v="5427.8289999999997"/>
    <n v="5453.4290000000001"/>
  </r>
  <r>
    <x v="8"/>
    <x v="7"/>
    <n v="29777.985000000001"/>
    <x v="201"/>
    <n v="16665.415000000001"/>
    <n v="4624.4279999999999"/>
    <n v="4624.4610000000002"/>
  </r>
  <r>
    <x v="8"/>
    <x v="8"/>
    <n v="27352.914000000001"/>
    <x v="202"/>
    <n v="15731.51"/>
    <n v="4350.8720000000003"/>
    <n v="4355.2910000000002"/>
  </r>
  <r>
    <x v="8"/>
    <x v="9"/>
    <n v="23094.078000000001"/>
    <x v="203"/>
    <n v="12835.253000000001"/>
    <n v="3274.723"/>
    <n v="3276.3110000000001"/>
  </r>
  <r>
    <x v="8"/>
    <x v="10"/>
    <n v="23170.968000000001"/>
    <x v="204"/>
    <n v="12255.734"/>
    <n v="3473.7840000000001"/>
    <n v="3474.739"/>
  </r>
  <r>
    <x v="8"/>
    <x v="11"/>
    <n v="25313.826000000001"/>
    <x v="205"/>
    <n v="12398.525"/>
    <n v="3192.6750000000002"/>
    <n v="3200.953"/>
  </r>
  <r>
    <x v="8"/>
    <x v="12"/>
    <n v="21452.746999999999"/>
    <x v="206"/>
    <n v="10747.162"/>
    <n v="2803.518"/>
    <n v="2829.8780000000002"/>
  </r>
  <r>
    <x v="8"/>
    <x v="13"/>
    <n v="18228.366000000002"/>
    <x v="207"/>
    <n v="9497.4920000000002"/>
    <n v="2762.1329999999998"/>
    <n v="2813.99"/>
  </r>
  <r>
    <x v="8"/>
    <x v="14"/>
    <n v="17094.419999999998"/>
    <x v="208"/>
    <n v="8957.3520000000008"/>
    <n v="2677.873"/>
    <n v="2753.0610000000001"/>
  </r>
  <r>
    <x v="8"/>
    <x v="15"/>
    <n v="15113.582"/>
    <x v="209"/>
    <n v="8013.4840000000004"/>
    <n v="2412.7689999999998"/>
    <n v="2481.645"/>
  </r>
  <r>
    <x v="8"/>
    <x v="16"/>
    <n v="13397.2402"/>
    <x v="210"/>
    <n v="6459.2402000000002"/>
    <n v="1677.7940000000001"/>
    <n v="1737.9110000000001"/>
  </r>
  <r>
    <x v="8"/>
    <x v="17"/>
    <n v="13105.0303"/>
    <x v="211"/>
    <n v="5478.9481999999998"/>
    <n v="958.02210000000002"/>
    <n v="1024.5491"/>
  </r>
  <r>
    <x v="8"/>
    <x v="18"/>
    <n v="11443.7197"/>
    <x v="212"/>
    <n v="6061.3559999999998"/>
    <n v="690.11400000000003"/>
    <n v="881.87300000000005"/>
  </r>
  <r>
    <x v="8"/>
    <x v="19"/>
    <n v="9752.0849999999991"/>
    <x v="213"/>
    <n v="5451.2969000000003"/>
    <n v="2368.453"/>
    <n v="3001.8809999999999"/>
  </r>
  <r>
    <x v="8"/>
    <x v="20"/>
    <n v="9549.8564000000006"/>
    <x v="214"/>
    <n v="4615.0370999999996"/>
    <n v="2208.1331"/>
    <n v="2492.2840999999999"/>
  </r>
  <r>
    <x v="9"/>
    <x v="0"/>
    <n v="11171.297"/>
    <x v="215"/>
    <n v="20762.400000000001"/>
    <n v="10530.155000000001"/>
    <n v="14668.422"/>
  </r>
  <r>
    <x v="9"/>
    <x v="1"/>
    <n v="9030.0079999999998"/>
    <x v="216"/>
    <n v="18768.682000000001"/>
    <n v="9362.1139999999996"/>
    <n v="13486.914000000001"/>
  </r>
  <r>
    <x v="9"/>
    <x v="2"/>
    <n v="7301.5050000000001"/>
    <x v="217"/>
    <n v="14535.556"/>
    <n v="8459.8690000000006"/>
    <n v="10341.290000000001"/>
  </r>
  <r>
    <x v="9"/>
    <x v="3"/>
    <n v="5854.43"/>
    <x v="218"/>
    <n v="12697.245999999999"/>
    <n v="7424.835"/>
    <n v="9317.0349999999999"/>
  </r>
  <r>
    <x v="9"/>
    <x v="4"/>
    <n v="4795.5110000000004"/>
    <x v="219"/>
    <n v="11726.472"/>
    <n v="7001.58"/>
    <n v="8908.8109999999997"/>
  </r>
  <r>
    <x v="9"/>
    <x v="5"/>
    <n v="4147.0649999999996"/>
    <x v="220"/>
    <n v="10785.829"/>
    <n v="6775.9049999999997"/>
    <n v="8290.2199999999993"/>
  </r>
  <r>
    <x v="9"/>
    <x v="6"/>
    <n v="4055.24"/>
    <x v="221"/>
    <n v="10380.298000000001"/>
    <n v="6724.634"/>
    <n v="8238.607"/>
  </r>
  <r>
    <x v="9"/>
    <x v="7"/>
    <n v="4403.6769999999997"/>
    <x v="222"/>
    <n v="10040.228999999999"/>
    <n v="6665.1819999999998"/>
    <n v="8173.3369999999995"/>
  </r>
  <r>
    <x v="9"/>
    <x v="8"/>
    <n v="4216.2579999999998"/>
    <x v="223"/>
    <n v="8991.1830000000009"/>
    <n v="5783.1130000000003"/>
    <n v="7297.4210000000003"/>
  </r>
  <r>
    <x v="9"/>
    <x v="9"/>
    <n v="3800"/>
    <x v="224"/>
    <n v="8141.1480000000001"/>
    <n v="5192.3869999999997"/>
    <n v="6745.4619999999995"/>
  </r>
  <r>
    <x v="9"/>
    <x v="10"/>
    <n v="2945.8530000000001"/>
    <x v="225"/>
    <n v="7282.2370000000001"/>
    <n v="4890.5680000000002"/>
    <n v="5890.5680000000002"/>
  </r>
  <r>
    <x v="9"/>
    <x v="11"/>
    <n v="3579.8890000000001"/>
    <x v="226"/>
    <n v="5821.598"/>
    <n v="4410.3540000000003"/>
    <n v="4760.3540000000003"/>
  </r>
  <r>
    <x v="9"/>
    <x v="12"/>
    <n v="3157.8809999999999"/>
    <x v="227"/>
    <n v="5713.6790000000001"/>
    <n v="4649.982"/>
    <n v="4649.982"/>
  </r>
  <r>
    <x v="9"/>
    <x v="13"/>
    <n v="2575.3000000000002"/>
    <x v="228"/>
    <n v="5962.5479999999998"/>
    <n v="5151.8760000000002"/>
    <n v="5151.8760000000002"/>
  </r>
  <r>
    <x v="9"/>
    <x v="14"/>
    <n v="1966.3209999999999"/>
    <x v="229"/>
    <n v="2440.3150000000001"/>
    <n v="1864.326"/>
    <n v="1864.326"/>
  </r>
  <r>
    <x v="9"/>
    <x v="15"/>
    <n v="1666.5809999999999"/>
    <x v="230"/>
    <n v="1958.6320000000001"/>
    <n v="1423.4770000000001"/>
    <n v="1423.4770000000001"/>
  </r>
  <r>
    <x v="9"/>
    <x v="16"/>
    <n v="1294.749"/>
    <x v="231"/>
    <n v="1555.0450000000001"/>
    <n v="1100.8"/>
    <n v="1100.8"/>
  </r>
  <r>
    <x v="9"/>
    <x v="17"/>
    <n v="1164.788"/>
    <x v="232"/>
    <n v="1051.6099999999999"/>
    <n v="674.32100000000003"/>
    <n v="674.32100000000003"/>
  </r>
  <r>
    <x v="9"/>
    <x v="18"/>
    <n v="1229.72"/>
    <x v="233"/>
    <n v="932.173"/>
    <n v="616.97199999999998"/>
    <n v="616.97199999999998"/>
  </r>
  <r>
    <x v="9"/>
    <x v="19"/>
    <n v="1266.3780999999999"/>
    <x v="234"/>
    <n v="1069.4159999999999"/>
    <n v="752.54399999999998"/>
    <n v="752.54399999999998"/>
  </r>
  <r>
    <x v="9"/>
    <x v="20"/>
    <n v="1015.434"/>
    <x v="235"/>
    <n v="803.85900000000004"/>
    <n v="512.20899999999995"/>
    <n v="512.20899999999995"/>
  </r>
  <r>
    <x v="9"/>
    <x v="21"/>
    <n v="894.79100000000005"/>
    <x v="236"/>
    <n v="767.33100000000002"/>
    <n v="516.36300000000006"/>
    <n v="516.36300000000006"/>
  </r>
  <r>
    <x v="9"/>
    <x v="22"/>
    <n v="911.89400000000001"/>
    <x v="237"/>
    <n v="940.07100000000003"/>
    <n v="715.42399999999998"/>
    <n v="715.42399999999998"/>
  </r>
  <r>
    <x v="9"/>
    <x v="23"/>
    <n v="786.56299999999999"/>
    <x v="238"/>
    <n v="1012.285"/>
    <n v="706.51400000000001"/>
    <n v="706.51400000000001"/>
  </r>
  <r>
    <x v="9"/>
    <x v="24"/>
    <n v="762.33900000000006"/>
    <x v="239"/>
    <n v="884.73199999999997"/>
    <n v="698.41700000000003"/>
    <n v="698.41700000000003"/>
  </r>
  <r>
    <x v="9"/>
    <x v="25"/>
    <n v="675.61699999999996"/>
    <x v="240"/>
    <n v="710"/>
    <n v="514.31500000000005"/>
    <n v="514.31500000000005"/>
  </r>
  <r>
    <x v="9"/>
    <x v="26"/>
    <n v="520.23699999999997"/>
    <x v="241"/>
    <n v="529.84"/>
    <n v="414.10199999999998"/>
    <n v="414.10199999999998"/>
  </r>
  <r>
    <x v="9"/>
    <x v="27"/>
    <n v="265.93099999999998"/>
    <x v="242"/>
    <n v="281.33999999999997"/>
    <n v="224.58699999999999"/>
    <n v="224.58699999999999"/>
  </r>
  <r>
    <x v="9"/>
    <x v="28"/>
    <n v="229.65299999999999"/>
    <x v="243"/>
    <n v="221.19499999999999"/>
    <n v="182.75"/>
    <n v="182.75"/>
  </r>
  <r>
    <x v="9"/>
    <x v="29"/>
    <n v="168.73"/>
    <x v="244"/>
    <n v="145.70099999999999"/>
    <n v="107.8"/>
    <n v="108.04599999999999"/>
  </r>
  <r>
    <x v="10"/>
    <x v="0"/>
    <n v="5991.0649999999996"/>
    <x v="245"/>
    <n v="21392.641"/>
    <n v="11709.188"/>
    <n v="17201.107"/>
  </r>
  <r>
    <x v="10"/>
    <x v="1"/>
    <n v="6224.6890000000003"/>
    <x v="246"/>
    <n v="20438.366000000002"/>
    <n v="11268.173000000001"/>
    <n v="17600.847000000002"/>
  </r>
  <r>
    <x v="10"/>
    <x v="2"/>
    <n v="5107.5029999999997"/>
    <x v="247"/>
    <n v="21141.294000000002"/>
    <n v="10161.540000000001"/>
    <n v="18012.624"/>
  </r>
  <r>
    <x v="10"/>
    <x v="3"/>
    <n v="3421.4090000000001"/>
    <x v="248"/>
    <n v="7970.2780000000002"/>
    <n v="5165.6180000000004"/>
    <n v="6897.7950000000001"/>
  </r>
  <r>
    <x v="10"/>
    <x v="4"/>
    <n v="3435.0920000000001"/>
    <x v="249"/>
    <n v="7058.777"/>
    <n v="5072.9589999999998"/>
    <n v="5942.8940000000002"/>
  </r>
  <r>
    <x v="10"/>
    <x v="5"/>
    <n v="2864.7730000000001"/>
    <x v="250"/>
    <n v="6859.69"/>
    <n v="4757.8969999999999"/>
    <n v="5630.6859999999997"/>
  </r>
  <r>
    <x v="10"/>
    <x v="6"/>
    <n v="2633.6889999999999"/>
    <x v="251"/>
    <n v="6381.75"/>
    <n v="4739.576"/>
    <n v="5611.817"/>
  </r>
  <r>
    <x v="10"/>
    <x v="7"/>
    <n v="2701.1419999999998"/>
    <x v="252"/>
    <n v="5620.3469999999998"/>
    <n v="4165.3590000000004"/>
    <n v="4986.9570000000003"/>
  </r>
  <r>
    <x v="10"/>
    <x v="8"/>
    <n v="2993.32"/>
    <x v="253"/>
    <n v="5277.6350000000002"/>
    <n v="3795.413"/>
    <n v="4681.7889999999998"/>
  </r>
  <r>
    <x v="10"/>
    <x v="9"/>
    <n v="2761.5030000000002"/>
    <x v="254"/>
    <n v="4328.8310000000001"/>
    <n v="3199.7170000000001"/>
    <n v="3600.3519999999999"/>
  </r>
  <r>
    <x v="10"/>
    <x v="10"/>
    <n v="2014.9079999999999"/>
    <x v="255"/>
    <n v="3404.2939999999999"/>
    <n v="2529.1489999999999"/>
    <n v="2908.7749999999996"/>
  </r>
  <r>
    <x v="10"/>
    <x v="11"/>
    <n v="2582.931"/>
    <x v="256"/>
    <n v="3090.9920000000002"/>
    <n v="2420.2629999999999"/>
    <n v="2420.2629999999999"/>
  </r>
  <r>
    <x v="10"/>
    <x v="12"/>
    <n v="2464.721"/>
    <x v="257"/>
    <n v="2970.942"/>
    <n v="2337.134"/>
    <n v="2337.134"/>
  </r>
  <r>
    <x v="10"/>
    <x v="13"/>
    <n v="2342.9189999999999"/>
    <x v="258"/>
    <n v="3986.8510000000001"/>
    <n v="3436.01"/>
    <n v="3436.01"/>
  </r>
  <r>
    <x v="10"/>
    <x v="14"/>
    <n v="2388.808"/>
    <x v="259"/>
    <n v="4583.2110000000002"/>
    <n v="3691.5010000000002"/>
    <n v="3691.5010000000002"/>
  </r>
  <r>
    <x v="10"/>
    <x v="15"/>
    <n v="2633.8"/>
    <x v="260"/>
    <n v="4720.0829999999996"/>
    <n v="3799.5718999999999"/>
    <n v="3799.5718999999999"/>
  </r>
  <r>
    <x v="10"/>
    <x v="16"/>
    <n v="2047.2679000000001"/>
    <x v="261"/>
    <n v="4092.877"/>
    <n v="3288.0738999999999"/>
    <n v="3288.0738999999999"/>
  </r>
  <r>
    <x v="10"/>
    <x v="17"/>
    <n v="1707.5081"/>
    <x v="262"/>
    <n v="4980.1908999999996"/>
    <n v="2900.0160000000001"/>
    <n v="4178.2480999999998"/>
  </r>
  <r>
    <x v="10"/>
    <x v="18"/>
    <n v="2276.915"/>
    <x v="263"/>
    <n v="4884.8627999999999"/>
    <n v="2843.0261"/>
    <n v="4055.4961000000003"/>
  </r>
  <r>
    <x v="10"/>
    <x v="19"/>
    <n v="2577.5470999999998"/>
    <x v="264"/>
    <n v="4411.3369000000002"/>
    <n v="2303.65"/>
    <n v="3532.3"/>
  </r>
  <r>
    <x v="10"/>
    <x v="20"/>
    <n v="1450.3789999999999"/>
    <x v="265"/>
    <n v="2218.3539999999998"/>
    <n v="1616.0309999999999"/>
    <n v="1729.306"/>
  </r>
  <r>
    <x v="10"/>
    <x v="21"/>
    <n v="1230.5709999999999"/>
    <x v="266"/>
    <n v="1861.73"/>
    <n v="1128.3889999999999"/>
    <n v="1483.6059999999998"/>
  </r>
  <r>
    <x v="10"/>
    <x v="22"/>
    <n v="1243.4939999999999"/>
    <x v="267"/>
    <n v="1763.8530000000001"/>
    <n v="1088.1300000000001"/>
    <n v="1448.7150000000001"/>
  </r>
  <r>
    <x v="10"/>
    <x v="23"/>
    <n v="1193.7860000000001"/>
    <x v="268"/>
    <n v="1508.2719999999999"/>
    <n v="862.83500000000004"/>
    <n v="1227.6390000000001"/>
  </r>
  <r>
    <x v="10"/>
    <x v="24"/>
    <n v="941.54600000000005"/>
    <x v="269"/>
    <n v="1001.648"/>
    <n v="655.96600000000001"/>
    <n v="738.32500000000005"/>
  </r>
  <r>
    <x v="10"/>
    <x v="25"/>
    <n v="773.47400000000005"/>
    <x v="270"/>
    <n v="815.87099999999998"/>
    <n v="521.91499999999996"/>
    <n v="625.12899999999991"/>
  </r>
  <r>
    <x v="10"/>
    <x v="26"/>
    <n v="666.31899999999996"/>
    <x v="271"/>
    <n v="678.49199999999996"/>
    <n v="432.01799999999997"/>
    <n v="534.65599999999995"/>
  </r>
  <r>
    <x v="10"/>
    <x v="27"/>
    <n v="567.31500000000005"/>
    <x v="272"/>
    <n v="561.86699999999996"/>
    <n v="375.017"/>
    <n v="448.33799999999997"/>
  </r>
  <r>
    <x v="10"/>
    <x v="28"/>
    <n v="537.73800000000006"/>
    <x v="273"/>
    <n v="503.31700000000001"/>
    <n v="354.44499999999999"/>
    <n v="397.101"/>
  </r>
  <r>
    <x v="10"/>
    <x v="29"/>
    <n v="485.214"/>
    <x v="274"/>
    <n v="487.18799999999999"/>
    <n v="342.72399999999999"/>
    <n v="377.92700000000002"/>
  </r>
  <r>
    <x v="10"/>
    <x v="30"/>
    <n v="453.37200000000001"/>
    <x v="275"/>
    <n v="452.517"/>
    <n v="363.36500000000001"/>
    <n v="385.28000000000003"/>
  </r>
  <r>
    <x v="11"/>
    <x v="0"/>
    <n v="64656"/>
    <x v="276"/>
    <n v="43997"/>
    <n v="19283"/>
    <n v="29160"/>
  </r>
  <r>
    <x v="11"/>
    <x v="1"/>
    <n v="64341"/>
    <x v="277"/>
    <n v="40833"/>
    <n v="19045"/>
    <n v="27433"/>
  </r>
  <r>
    <x v="11"/>
    <x v="2"/>
    <n v="60828"/>
    <x v="278"/>
    <n v="39963"/>
    <n v="18375"/>
    <n v="25868"/>
  </r>
  <r>
    <x v="11"/>
    <x v="3"/>
    <n v="62346"/>
    <x v="279"/>
    <n v="39769"/>
    <n v="17181"/>
    <n v="24136"/>
  </r>
  <r>
    <x v="11"/>
    <x v="4"/>
    <n v="67702"/>
    <x v="280"/>
    <n v="40157"/>
    <n v="17915"/>
    <n v="23792"/>
  </r>
  <r>
    <x v="11"/>
    <x v="5"/>
    <n v="81201"/>
    <x v="281"/>
    <n v="43997"/>
    <n v="19630"/>
    <n v="25290"/>
  </r>
  <r>
    <x v="11"/>
    <x v="6"/>
    <n v="89804"/>
    <x v="282"/>
    <n v="43752"/>
    <n v="20194"/>
    <n v="27064"/>
  </r>
  <r>
    <x v="11"/>
    <x v="7"/>
    <n v="90559"/>
    <x v="283"/>
    <n v="45136"/>
    <n v="19131"/>
    <n v="28671"/>
  </r>
  <r>
    <x v="11"/>
    <x v="8"/>
    <n v="80676"/>
    <x v="284"/>
    <n v="42193"/>
    <n v="18838"/>
    <n v="29157"/>
  </r>
  <r>
    <x v="11"/>
    <x v="9"/>
    <n v="61682"/>
    <x v="285"/>
    <n v="31808"/>
    <n v="14631"/>
    <n v="22179"/>
  </r>
  <r>
    <x v="11"/>
    <x v="10"/>
    <n v="69207"/>
    <x v="286"/>
    <n v="31582"/>
    <n v="13653"/>
    <n v="21649"/>
  </r>
  <r>
    <x v="11"/>
    <x v="11"/>
    <n v="69816"/>
    <x v="287"/>
    <n v="37056"/>
    <n v="13490"/>
    <n v="24535"/>
  </r>
  <r>
    <x v="11"/>
    <x v="12"/>
    <n v="44018"/>
    <x v="288"/>
    <n v="25118"/>
    <n v="11253"/>
    <n v="16538"/>
  </r>
  <r>
    <x v="11"/>
    <x v="13"/>
    <n v="36596.110999999997"/>
    <x v="289"/>
    <n v="21269.03"/>
    <n v="9806.8799999999992"/>
    <n v="14486.39"/>
  </r>
  <r>
    <x v="11"/>
    <x v="14"/>
    <n v="35943.81"/>
    <x v="290"/>
    <n v="18598.105"/>
    <n v="8433.4719999999998"/>
    <n v="12612.358"/>
  </r>
  <r>
    <x v="11"/>
    <x v="15"/>
    <n v="36151.394"/>
    <x v="291"/>
    <n v="19368.821"/>
    <n v="7698.2160000000003"/>
    <n v="13369.398000000001"/>
  </r>
  <r>
    <x v="11"/>
    <x v="17"/>
    <n v="22611.894"/>
    <x v="292"/>
    <n v="15379.334999999999"/>
    <n v="6754.8209999999999"/>
    <n v="11139.378000000001"/>
  </r>
  <r>
    <x v="11"/>
    <x v="19"/>
    <n v="18612.419900000001"/>
    <x v="293"/>
    <n v="14471.940399999999"/>
    <n v="6110.2431999999999"/>
    <n v="10969.927100000001"/>
  </r>
  <r>
    <x v="11"/>
    <x v="20"/>
    <n v="14283.330099999999"/>
    <x v="294"/>
    <n v="14029.8809"/>
    <n v="6240.6323000000002"/>
    <n v="10700.7914"/>
  </r>
  <r>
    <x v="11"/>
    <x v="21"/>
    <n v="16108.6299"/>
    <x v="295"/>
    <n v="13833.5303"/>
    <n v="6504.9119000000001"/>
    <n v="10918.3768"/>
  </r>
  <r>
    <x v="11"/>
    <x v="22"/>
    <n v="13853.262000000001"/>
    <x v="296"/>
    <n v="11354.367200000001"/>
    <n v="6050.1288000000004"/>
    <n v="9023.5758000000005"/>
  </r>
  <r>
    <x v="11"/>
    <x v="23"/>
    <n v="13239.838900000001"/>
    <x v="297"/>
    <n v="10449.8691"/>
    <n v="6144.8119999999999"/>
    <n v="8262.3130000000001"/>
  </r>
  <r>
    <x v="11"/>
    <x v="24"/>
    <n v="12671.868200000001"/>
    <x v="298"/>
    <n v="9756.8866999999991"/>
    <n v="5854.165"/>
    <n v="7939.8739999999998"/>
  </r>
  <r>
    <x v="11"/>
    <x v="25"/>
    <n v="11374.372100000001"/>
    <x v="299"/>
    <n v="8746.8525000000009"/>
    <n v="5045.4210000000003"/>
    <n v="7090.5540000000001"/>
  </r>
  <r>
    <x v="11"/>
    <x v="26"/>
    <n v="9811.3623000000007"/>
    <x v="300"/>
    <n v="8404.1113000000005"/>
    <n v="4883.2511000000004"/>
    <n v="6953.68"/>
  </r>
  <r>
    <x v="11"/>
    <x v="27"/>
    <n v="9231.5020000000004"/>
    <x v="301"/>
    <n v="7524.5298000000003"/>
    <n v="4492.3531000000003"/>
    <n v="6085.1051000000007"/>
  </r>
  <r>
    <x v="11"/>
    <x v="28"/>
    <n v="8468.1982000000007"/>
    <x v="302"/>
    <n v="6260.6068999999998"/>
    <n v="3922.2948999999999"/>
    <n v="5039.3379000000004"/>
  </r>
  <r>
    <x v="11"/>
    <x v="29"/>
    <n v="7751.3407999999999"/>
    <x v="303"/>
    <n v="5450.0097999999998"/>
    <n v="3573.2280000000001"/>
    <n v="4344.3779999999997"/>
  </r>
  <r>
    <x v="11"/>
    <x v="30"/>
    <n v="7928.8359"/>
    <x v="304"/>
    <n v="4728.3081000000002"/>
    <n v="3033.5029"/>
    <n v="3738.9018999999998"/>
  </r>
  <r>
    <x v="12"/>
    <x v="0"/>
    <n v="14175.2"/>
    <x v="305"/>
    <n v="41887.699999999997"/>
    <n v="5399.9"/>
    <n v="7664.0999999999995"/>
  </r>
  <r>
    <x v="12"/>
    <x v="1"/>
    <n v="13327.7"/>
    <x v="306"/>
    <n v="38849.1"/>
    <n v="4735.8999999999996"/>
    <n v="6738.2999999999993"/>
  </r>
  <r>
    <x v="12"/>
    <x v="2"/>
    <n v="12379.8"/>
    <x v="307"/>
    <n v="37180"/>
    <n v="3977"/>
    <n v="5979.4"/>
  </r>
  <r>
    <x v="12"/>
    <x v="3"/>
    <n v="11667.8"/>
    <x v="308"/>
    <n v="43670"/>
    <n v="4481.6000000000004"/>
    <n v="6489.3"/>
  </r>
  <r>
    <x v="12"/>
    <x v="4"/>
    <n v="10938.5"/>
    <x v="309"/>
    <n v="33110.5"/>
    <n v="4808.5"/>
    <n v="4817.7"/>
  </r>
  <r>
    <x v="12"/>
    <x v="5"/>
    <n v="10226.4"/>
    <x v="310"/>
    <n v="32059.8"/>
    <n v="6670.2"/>
    <n v="8854.7000000000007"/>
  </r>
  <r>
    <x v="12"/>
    <x v="6"/>
    <n v="9442"/>
    <x v="311"/>
    <n v="32268.1"/>
    <n v="6189.9"/>
    <n v="6204.5999999999995"/>
  </r>
  <r>
    <x v="12"/>
    <x v="7"/>
    <n v="10595.4"/>
    <x v="312"/>
    <n v="30817.4"/>
    <n v="6114"/>
    <n v="6130.8"/>
  </r>
  <r>
    <x v="12"/>
    <x v="8"/>
    <n v="9833"/>
    <x v="313"/>
    <n v="34238.300000000003"/>
    <n v="6010.4"/>
    <n v="6044.5999999999995"/>
  </r>
  <r>
    <x v="12"/>
    <x v="9"/>
    <n v="8927.7000000000007"/>
    <x v="314"/>
    <n v="26862.2"/>
    <n v="5478.9"/>
    <n v="5518.7"/>
  </r>
  <r>
    <x v="12"/>
    <x v="10"/>
    <n v="8838.4"/>
    <x v="315"/>
    <n v="25351.7"/>
    <n v="5322.6"/>
    <n v="6095.3"/>
  </r>
  <r>
    <x v="12"/>
    <x v="11"/>
    <n v="8776.5"/>
    <x v="316"/>
    <n v="23734.400000000001"/>
    <n v="5087.2"/>
    <n v="5142"/>
  </r>
  <r>
    <x v="12"/>
    <x v="12"/>
    <n v="7800"/>
    <x v="317"/>
    <n v="26648.9"/>
    <n v="5147.8999999999996"/>
    <n v="5191.5999999999995"/>
  </r>
  <r>
    <x v="12"/>
    <x v="13"/>
    <n v="6835.6"/>
    <x v="318"/>
    <n v="27490.1"/>
    <n v="6011.6"/>
    <n v="6085.9000000000005"/>
  </r>
  <r>
    <x v="12"/>
    <x v="14"/>
    <n v="7983.7"/>
    <x v="319"/>
    <n v="27615.4"/>
    <n v="5783.9"/>
    <n v="5859.9"/>
  </r>
  <r>
    <x v="12"/>
    <x v="15"/>
    <n v="7754.9418999999998"/>
    <x v="320"/>
    <n v="21120.5605"/>
    <n v="5417.6697999999997"/>
    <n v="5493.8697999999995"/>
  </r>
  <r>
    <x v="12"/>
    <x v="16"/>
    <n v="7147.0160999999998"/>
    <x v="321"/>
    <n v="19833.669900000001"/>
    <n v="5371.4741999999997"/>
    <n v="5456.1481999999996"/>
  </r>
  <r>
    <x v="12"/>
    <x v="17"/>
    <n v="7004.2629999999999"/>
    <x v="322"/>
    <n v="18276.522000000001"/>
    <n v="5114.2049999999999"/>
    <n v="5204.8530000000001"/>
  </r>
  <r>
    <x v="12"/>
    <x v="18"/>
    <n v="6853.652"/>
    <x v="323"/>
    <n v="17889.09"/>
    <n v="4700.9970000000003"/>
    <n v="4811.2240000000002"/>
  </r>
  <r>
    <x v="12"/>
    <x v="19"/>
    <n v="6168.4321"/>
    <x v="324"/>
    <n v="16850.820299999999"/>
    <n v="4582.8181999999997"/>
    <n v="4736.3581999999997"/>
  </r>
  <r>
    <x v="12"/>
    <x v="20"/>
    <n v="5540.1410999999998"/>
    <x v="325"/>
    <n v="12839.5527"/>
    <n v="4007.9409999999998"/>
    <n v="4220.6579999999994"/>
  </r>
  <r>
    <x v="12"/>
    <x v="21"/>
    <n v="4925.9560000000001"/>
    <x v="326"/>
    <n v="5242.8670000000002"/>
    <n v="3439.4470000000001"/>
    <n v="3871.3209999999999"/>
  </r>
  <r>
    <x v="12"/>
    <x v="22"/>
    <n v="4112.1859999999997"/>
    <x v="327"/>
    <n v="4382.7719999999999"/>
    <n v="2660.5650000000001"/>
    <n v="3191.9859999999999"/>
  </r>
  <r>
    <x v="12"/>
    <x v="23"/>
    <n v="3566.5969"/>
    <x v="328"/>
    <n v="3839.8850000000002"/>
    <n v="2315.346"/>
    <n v="2815.0419999999999"/>
  </r>
  <r>
    <x v="12"/>
    <x v="24"/>
    <n v="2893.7419"/>
    <x v="329"/>
    <n v="3201.0958999999998"/>
    <n v="2096.6151"/>
    <n v="2496.3481000000002"/>
  </r>
  <r>
    <x v="12"/>
    <x v="25"/>
    <n v="2468.9661000000001"/>
    <x v="330"/>
    <n v="2705.5648999999999"/>
    <n v="1691.251"/>
    <n v="2066.4059999999999"/>
  </r>
  <r>
    <x v="12"/>
    <x v="26"/>
    <n v="2223.3739999999998"/>
    <x v="331"/>
    <n v="2439.3998999999999"/>
    <n v="1494.4559999999999"/>
    <n v="1843.4849999999999"/>
  </r>
  <r>
    <x v="12"/>
    <x v="27"/>
    <n v="1940.5709999999999"/>
    <x v="332"/>
    <n v="2169.3000000000002"/>
    <n v="1296.7280000000001"/>
    <n v="1638.2040000000002"/>
  </r>
  <r>
    <x v="12"/>
    <x v="28"/>
    <n v="1771.751"/>
    <x v="333"/>
    <n v="1564.9301"/>
    <n v="1052.6199999999999"/>
    <n v="1117.2099999999998"/>
  </r>
  <r>
    <x v="12"/>
    <x v="29"/>
    <n v="1714.0409999999999"/>
    <x v="334"/>
    <n v="1692.2628999999999"/>
    <n v="1127.0250000000001"/>
    <n v="1242.73"/>
  </r>
  <r>
    <x v="12"/>
    <x v="30"/>
    <n v="1677.6880000000001"/>
    <x v="335"/>
    <n v="1679.2750000000001"/>
    <n v="949.50599999999997"/>
    <n v="1231.778"/>
  </r>
  <r>
    <x v="13"/>
    <x v="0"/>
    <n v="5581.3"/>
    <x v="336"/>
    <n v="26494.799999999999"/>
    <n v="1588.3"/>
    <n v="24188.2"/>
  </r>
  <r>
    <x v="13"/>
    <x v="1"/>
    <n v="5666.6"/>
    <x v="337"/>
    <n v="30387.7"/>
    <n v="2332.1"/>
    <n v="27502.9"/>
  </r>
  <r>
    <x v="13"/>
    <x v="2"/>
    <n v="7719.4"/>
    <x v="338"/>
    <n v="30684.799999999999"/>
    <n v="1855.3"/>
    <n v="27673.100000000002"/>
  </r>
  <r>
    <x v="13"/>
    <x v="3"/>
    <n v="7138.1"/>
    <x v="339"/>
    <n v="25514.1"/>
    <n v="1658.2"/>
    <n v="22606.9"/>
  </r>
  <r>
    <x v="13"/>
    <x v="4"/>
    <n v="6439.7"/>
    <x v="340"/>
    <n v="22349.9"/>
    <n v="2177.4"/>
    <n v="19283.400000000001"/>
  </r>
  <r>
    <x v="13"/>
    <x v="5"/>
    <n v="5302.9"/>
    <x v="341"/>
    <n v="20263.976999999999"/>
    <n v="2631.9459999999999"/>
    <n v="16806.648999999998"/>
  </r>
  <r>
    <x v="13"/>
    <x v="6"/>
    <n v="4319.0630000000001"/>
    <x v="342"/>
    <n v="13244.257"/>
    <n v="855.76099999999997"/>
    <n v="11064.319000000001"/>
  </r>
  <r>
    <x v="13"/>
    <x v="7"/>
    <n v="3641.39"/>
    <x v="343"/>
    <n v="12000.138999999999"/>
    <n v="528.48699999999997"/>
    <n v="3383.326"/>
  </r>
  <r>
    <x v="13"/>
    <x v="8"/>
    <n v="3173.2869999999998"/>
    <x v="344"/>
    <n v="8980.2489999999998"/>
    <n v="175.96600000000001"/>
    <n v="2511.1859999999997"/>
  </r>
  <r>
    <x v="13"/>
    <x v="9"/>
    <n v="2791.4209999999998"/>
    <x v="345"/>
    <n v="8272.152"/>
    <n v="23.094000000000001"/>
    <n v="1892.8660000000002"/>
  </r>
  <r>
    <x v="13"/>
    <x v="10"/>
    <n v="1964.3409999999999"/>
    <x v="346"/>
    <n v="5225.6670000000004"/>
    <n v="272.77600000000001"/>
    <n v="2055.1279999999997"/>
  </r>
  <r>
    <x v="13"/>
    <x v="11"/>
    <n v="2025.2539999999999"/>
    <x v="347"/>
    <n v="4341.9889999999996"/>
    <n v="547.298"/>
    <n v="2038.5730000000001"/>
  </r>
  <r>
    <x v="13"/>
    <x v="12"/>
    <n v="1962.1590000000001"/>
    <x v="348"/>
    <n v="4162.3950000000004"/>
    <n v="1196.9659999999999"/>
    <n v="2525.0160000000001"/>
  </r>
  <r>
    <x v="13"/>
    <x v="13"/>
    <n v="1998.742"/>
    <x v="349"/>
    <n v="3404.0149999999999"/>
    <n v="1071.5329999999999"/>
    <n v="1816.9099999999999"/>
  </r>
  <r>
    <x v="13"/>
    <x v="14"/>
    <n v="1552.4369999999999"/>
    <x v="350"/>
    <n v="2926.0819999999999"/>
    <n v="921.10699999999997"/>
    <n v="1378.951"/>
  </r>
  <r>
    <x v="13"/>
    <x v="15"/>
    <n v="1257.4380000000001"/>
    <x v="351"/>
    <n v="2239.08"/>
    <n v="870.52"/>
    <n v="1308.0430000000001"/>
  </r>
  <r>
    <x v="13"/>
    <x v="16"/>
    <n v="1046.5438999999999"/>
    <x v="352"/>
    <n v="1867.424"/>
    <n v="702.33100000000002"/>
    <n v="1092.482"/>
  </r>
  <r>
    <x v="13"/>
    <x v="17"/>
    <n v="866.58799999999997"/>
    <x v="353"/>
    <n v="1448.355"/>
    <n v="542.55799999999999"/>
    <n v="835.46900000000005"/>
  </r>
  <r>
    <x v="13"/>
    <x v="18"/>
    <n v="777.351"/>
    <x v="354"/>
    <n v="1477.2180000000001"/>
    <n v="505.72800000000001"/>
    <n v="816.15300000000002"/>
  </r>
  <r>
    <x v="13"/>
    <x v="19"/>
    <n v="678.19500000000005"/>
    <x v="355"/>
    <n v="1420.606"/>
    <n v="362.39100000000002"/>
    <n v="798.45100000000002"/>
  </r>
  <r>
    <x v="13"/>
    <x v="20"/>
    <n v="583.08199999999999"/>
    <x v="356"/>
    <n v="1301.2628999999999"/>
    <n v="379.47199999999998"/>
    <n v="814.60799999999995"/>
  </r>
  <r>
    <x v="13"/>
    <x v="21"/>
    <n v="410.91300000000001"/>
    <x v="357"/>
    <n v="1010.117"/>
    <n v="308.13900000000001"/>
    <n v="788.12300000000005"/>
  </r>
  <r>
    <x v="14"/>
    <x v="0"/>
    <n v="2569.8000000000002"/>
    <x v="358"/>
    <n v="4729.2"/>
    <n v="-210.9"/>
    <n v="1876.7999999999997"/>
  </r>
  <r>
    <x v="14"/>
    <x v="1"/>
    <n v="2056.6"/>
    <x v="359"/>
    <n v="4113.6000000000004"/>
    <n v="-256"/>
    <n v="1330"/>
  </r>
  <r>
    <x v="14"/>
    <x v="2"/>
    <n v="2031"/>
    <x v="360"/>
    <n v="4798.1000000000004"/>
    <n v="733.6"/>
    <n v="2224.3000000000002"/>
  </r>
  <r>
    <x v="14"/>
    <x v="3"/>
    <n v="2504.1"/>
    <x v="361"/>
    <n v="5515.3"/>
    <n v="1619.6"/>
    <n v="3107.3"/>
  </r>
  <r>
    <x v="14"/>
    <x v="4"/>
    <n v="2512.1999999999998"/>
    <x v="362"/>
    <n v="4909.7"/>
    <n v="2219.1999999999998"/>
    <n v="2962.2999999999997"/>
  </r>
  <r>
    <x v="14"/>
    <x v="5"/>
    <n v="2273.9"/>
    <x v="363"/>
    <n v="4595"/>
    <n v="2261.5"/>
    <n v="3007.9"/>
  </r>
  <r>
    <x v="14"/>
    <x v="6"/>
    <n v="2312.1999999999998"/>
    <x v="364"/>
    <n v="4308.3999999999996"/>
    <n v="2043.2"/>
    <n v="2788.8"/>
  </r>
  <r>
    <x v="14"/>
    <x v="7"/>
    <n v="2215.6"/>
    <x v="365"/>
    <n v="3227.8"/>
    <n v="1882.9"/>
    <n v="1882.9"/>
  </r>
  <r>
    <x v="14"/>
    <x v="8"/>
    <n v="1951.8"/>
    <x v="366"/>
    <n v="2787.6"/>
    <n v="1609.3"/>
    <n v="1609.3"/>
  </r>
  <r>
    <x v="14"/>
    <x v="9"/>
    <n v="1713.7"/>
    <x v="367"/>
    <n v="2447.1999999999998"/>
    <n v="1473.5"/>
    <n v="1473.5"/>
  </r>
  <r>
    <x v="14"/>
    <x v="10"/>
    <n v="2315.1999999999998"/>
    <x v="368"/>
    <n v="2420.6999999999998"/>
    <n v="1310.7"/>
    <n v="1362.8"/>
  </r>
  <r>
    <x v="14"/>
    <x v="11"/>
    <n v="2171.9"/>
    <x v="369"/>
    <n v="2212.1999999999998"/>
    <n v="1230.5"/>
    <n v="1230.5"/>
  </r>
  <r>
    <x v="14"/>
    <x v="12"/>
    <n v="1839.8"/>
    <x v="370"/>
    <n v="1797.5"/>
    <n v="1115"/>
    <n v="1115"/>
  </r>
  <r>
    <x v="14"/>
    <x v="13"/>
    <n v="1537.2"/>
    <x v="371"/>
    <n v="1360.8"/>
    <n v="791.3"/>
    <n v="791.3"/>
  </r>
  <r>
    <x v="14"/>
    <x v="14"/>
    <n v="1233.7670000000001"/>
    <x v="372"/>
    <n v="1142.204"/>
    <n v="648.07799999999997"/>
    <n v="648.07799999999997"/>
  </r>
  <r>
    <x v="14"/>
    <x v="15"/>
    <n v="951.64300000000003"/>
    <x v="373"/>
    <n v="1017.16"/>
    <n v="621.64300000000003"/>
    <n v="621.64300000000003"/>
  </r>
  <r>
    <x v="14"/>
    <x v="16"/>
    <n v="824.94500000000005"/>
    <x v="374"/>
    <n v="883.65"/>
    <n v="569.20799999999997"/>
    <n v="569.20799999999997"/>
  </r>
  <r>
    <x v="14"/>
    <x v="17"/>
    <n v="947.49099999999999"/>
    <x v="375"/>
    <n v="902.44399999999996"/>
    <n v="529.31399999999996"/>
    <n v="529.31399999999996"/>
  </r>
  <r>
    <x v="14"/>
    <x v="18"/>
    <n v="936.32399999999996"/>
    <x v="376"/>
    <n v="807.75900000000001"/>
    <n v="472.63799999999998"/>
    <n v="472.63799999999998"/>
  </r>
  <r>
    <x v="14"/>
    <x v="19"/>
    <n v="848.05100000000004"/>
    <x v="377"/>
    <n v="902.94600000000003"/>
    <n v="602.29899999999998"/>
    <n v="602.29899999999998"/>
  </r>
  <r>
    <x v="14"/>
    <x v="20"/>
    <n v="871.87900000000002"/>
    <x v="378"/>
    <n v="823.26"/>
    <n v="537.327"/>
    <n v="537.327"/>
  </r>
  <r>
    <x v="14"/>
    <x v="21"/>
    <n v="617.12599999999998"/>
    <x v="379"/>
    <n v="563.49"/>
    <n v="332.93900000000002"/>
    <n v="332.93900000000002"/>
  </r>
  <r>
    <x v="14"/>
    <x v="22"/>
    <n v="496.69299999999998"/>
    <x v="380"/>
    <n v="492.233"/>
    <n v="243.614"/>
    <n v="243.614"/>
  </r>
  <r>
    <x v="14"/>
    <x v="23"/>
    <n v="534.16700000000003"/>
    <x v="381"/>
    <n v="517.92899999999997"/>
    <n v="342.32799999999997"/>
    <n v="342.32799999999997"/>
  </r>
  <r>
    <x v="14"/>
    <x v="24"/>
    <n v="454.61200000000002"/>
    <x v="382"/>
    <n v="482.07600000000002"/>
    <n v="323.48399999999998"/>
    <n v="323.48399999999998"/>
  </r>
  <r>
    <x v="14"/>
    <x v="25"/>
    <n v="418.72"/>
    <x v="383"/>
    <n v="404.87400000000002"/>
    <n v="296.87900000000002"/>
    <n v="296.87900000000002"/>
  </r>
  <r>
    <x v="14"/>
    <x v="26"/>
    <n v="367.721"/>
    <x v="384"/>
    <n v="358.28300000000002"/>
    <n v="267.83300000000003"/>
    <n v="267.83300000000003"/>
  </r>
  <r>
    <x v="14"/>
    <x v="27"/>
    <n v="284.90300000000002"/>
    <x v="385"/>
    <n v="328.02600000000001"/>
    <n v="267.30500000000001"/>
    <n v="267.30500000000001"/>
  </r>
  <r>
    <x v="14"/>
    <x v="28"/>
    <n v="237.85"/>
    <x v="386"/>
    <n v="265.23399999999998"/>
    <n v="218.285"/>
    <n v="218.643"/>
  </r>
  <r>
    <x v="14"/>
    <x v="29"/>
    <n v="178.59100000000001"/>
    <x v="387"/>
    <n v="194.31399999999999"/>
    <n v="159.12100000000001"/>
    <n v="159.73100000000002"/>
  </r>
  <r>
    <x v="14"/>
    <x v="30"/>
    <n v="117.30200000000001"/>
    <x v="388"/>
    <n v="169.893"/>
    <n v="147.73400000000001"/>
    <n v="148.18"/>
  </r>
  <r>
    <x v="15"/>
    <x v="0"/>
    <n v="5910"/>
    <x v="389"/>
    <n v="28933"/>
    <n v="8201"/>
    <n v="18034"/>
  </r>
  <r>
    <x v="15"/>
    <x v="1"/>
    <n v="6291"/>
    <x v="390"/>
    <n v="27215"/>
    <n v="7773"/>
    <n v="16809"/>
  </r>
  <r>
    <x v="15"/>
    <x v="2"/>
    <n v="6174"/>
    <x v="391"/>
    <n v="25945"/>
    <n v="7326"/>
    <n v="15745"/>
  </r>
  <r>
    <x v="15"/>
    <x v="3"/>
    <n v="6076"/>
    <x v="392"/>
    <n v="24699"/>
    <n v="7245"/>
    <n v="15079"/>
  </r>
  <r>
    <x v="15"/>
    <x v="4"/>
    <n v="6098"/>
    <x v="393"/>
    <n v="23640"/>
    <n v="7088"/>
    <n v="14664"/>
  </r>
  <r>
    <x v="15"/>
    <x v="5"/>
    <n v="6053"/>
    <x v="394"/>
    <n v="22289"/>
    <n v="6855"/>
    <n v="13774"/>
  </r>
  <r>
    <x v="15"/>
    <x v="6"/>
    <n v="5838"/>
    <x v="395"/>
    <n v="21042"/>
    <n v="6686"/>
    <n v="13092"/>
  </r>
  <r>
    <x v="15"/>
    <x v="7"/>
    <n v="5781"/>
    <x v="396"/>
    <n v="22230"/>
    <n v="6767"/>
    <n v="12924"/>
  </r>
  <r>
    <x v="15"/>
    <x v="8"/>
    <n v="7531"/>
    <x v="397"/>
    <n v="23645"/>
    <n v="8068"/>
    <n v="15072"/>
  </r>
  <r>
    <x v="15"/>
    <x v="9"/>
    <n v="7638"/>
    <x v="398"/>
    <n v="23511"/>
    <n v="7884"/>
    <n v="15621"/>
  </r>
  <r>
    <x v="15"/>
    <x v="10"/>
    <n v="7135"/>
    <x v="399"/>
    <n v="23702"/>
    <n v="8060"/>
    <n v="16225"/>
  </r>
  <r>
    <x v="15"/>
    <x v="11"/>
    <n v="7839"/>
    <x v="400"/>
    <n v="22671"/>
    <n v="7179"/>
    <n v="15287"/>
  </r>
  <r>
    <x v="15"/>
    <x v="12"/>
    <n v="7562"/>
    <x v="401"/>
    <n v="20728"/>
    <n v="6969"/>
    <n v="14369"/>
  </r>
  <r>
    <x v="15"/>
    <x v="13"/>
    <n v="6880"/>
    <x v="402"/>
    <n v="19635"/>
    <n v="6794"/>
    <n v="13164"/>
  </r>
  <r>
    <x v="15"/>
    <x v="14"/>
    <n v="6780"/>
    <x v="403"/>
    <n v="18171"/>
    <n v="6576"/>
    <n v="12238"/>
  </r>
  <r>
    <x v="15"/>
    <x v="15"/>
    <n v="5135"/>
    <x v="404"/>
    <n v="17450"/>
    <n v="6009"/>
    <n v="11890"/>
  </r>
  <r>
    <x v="15"/>
    <x v="16"/>
    <n v="4608"/>
    <x v="405"/>
    <n v="14236"/>
    <n v="4558"/>
    <n v="9308"/>
  </r>
  <r>
    <x v="15"/>
    <x v="17"/>
    <n v="3841"/>
    <x v="406"/>
    <n v="12151"/>
    <n v="4050"/>
    <n v="8093"/>
  </r>
  <r>
    <x v="15"/>
    <x v="18"/>
    <n v="3858"/>
    <x v="407"/>
    <n v="10401"/>
    <n v="3588"/>
    <n v="7203"/>
  </r>
  <r>
    <x v="15"/>
    <x v="19"/>
    <n v="3856"/>
    <x v="408"/>
    <n v="9714.4336000000003"/>
    <n v="3435.808"/>
    <n v="6428.5801000000001"/>
  </r>
  <r>
    <x v="15"/>
    <x v="20"/>
    <n v="3523.6311000000001"/>
    <x v="409"/>
    <n v="9177.6142999999993"/>
    <n v="3328.9081000000001"/>
    <n v="5986.3881000000001"/>
  </r>
  <r>
    <x v="15"/>
    <x v="21"/>
    <n v="3318.2080000000001"/>
    <x v="410"/>
    <n v="8847.4395000000004"/>
    <n v="3294.8510000000001"/>
    <n v="5844.5161000000007"/>
  </r>
  <r>
    <x v="15"/>
    <x v="22"/>
    <n v="3326.5430000000001"/>
    <x v="411"/>
    <n v="8827.5468999999994"/>
    <n v="3257.6990000000001"/>
    <n v="5902.2741000000005"/>
  </r>
  <r>
    <x v="15"/>
    <x v="23"/>
    <n v="3328.4209000000001"/>
    <x v="412"/>
    <n v="8932.5673999999999"/>
    <n v="3319.05"/>
    <n v="5869.9821000000002"/>
  </r>
  <r>
    <x v="16"/>
    <x v="0"/>
    <n v="15561.4"/>
    <x v="413"/>
    <n v="75892.3"/>
    <n v="20021.8"/>
    <n v="50554.3"/>
  </r>
  <r>
    <x v="16"/>
    <x v="1"/>
    <n v="16195.7"/>
    <x v="414"/>
    <n v="68802.8"/>
    <n v="19168.2"/>
    <n v="44424.9"/>
  </r>
  <r>
    <x v="16"/>
    <x v="2"/>
    <n v="15424.9"/>
    <x v="415"/>
    <n v="64729.1"/>
    <n v="18325.5"/>
    <n v="41137.399999999994"/>
  </r>
  <r>
    <x v="16"/>
    <x v="3"/>
    <n v="16380.1"/>
    <x v="416"/>
    <n v="63467.7"/>
    <n v="17420.099999999999"/>
    <n v="39389.5"/>
  </r>
  <r>
    <x v="16"/>
    <x v="4"/>
    <n v="16453.2"/>
    <x v="417"/>
    <n v="61683.1"/>
    <n v="17904.900000000001"/>
    <n v="38277.600000000006"/>
  </r>
  <r>
    <x v="16"/>
    <x v="5"/>
    <n v="16378.6"/>
    <x v="418"/>
    <n v="59544.6"/>
    <n v="16824.5"/>
    <n v="36682.9"/>
  </r>
  <r>
    <x v="16"/>
    <x v="6"/>
    <n v="15357"/>
    <x v="419"/>
    <n v="56414"/>
    <n v="16086"/>
    <n v="35220"/>
  </r>
  <r>
    <x v="16"/>
    <x v="7"/>
    <n v="14945"/>
    <x v="420"/>
    <n v="54367"/>
    <n v="15237"/>
    <n v="33975"/>
  </r>
  <r>
    <x v="16"/>
    <x v="8"/>
    <n v="15116"/>
    <x v="421"/>
    <n v="52223"/>
    <n v="14665"/>
    <n v="32831"/>
  </r>
  <r>
    <x v="16"/>
    <x v="9"/>
    <n v="14427"/>
    <x v="422"/>
    <n v="50455"/>
    <n v="13682"/>
    <n v="31839"/>
  </r>
  <r>
    <x v="16"/>
    <x v="10"/>
    <n v="13489"/>
    <x v="423"/>
    <n v="48348"/>
    <n v="13201"/>
    <n v="30825"/>
  </r>
  <r>
    <x v="16"/>
    <x v="11"/>
    <n v="14440"/>
    <x v="424"/>
    <n v="45155"/>
    <n v="10771"/>
    <n v="28730"/>
  </r>
  <r>
    <x v="16"/>
    <x v="12"/>
    <n v="13380"/>
    <x v="425"/>
    <n v="40319"/>
    <n v="10140"/>
    <n v="25794"/>
  </r>
  <r>
    <x v="16"/>
    <x v="13"/>
    <n v="12622"/>
    <x v="426"/>
    <n v="37987"/>
    <n v="9473"/>
    <n v="23189"/>
  </r>
  <r>
    <x v="16"/>
    <x v="14"/>
    <n v="12111"/>
    <x v="427"/>
    <n v="36172"/>
    <n v="9149"/>
    <n v="21385"/>
  </r>
  <r>
    <x v="16"/>
    <x v="15"/>
    <n v="14245"/>
    <x v="425"/>
    <n v="34636"/>
    <n v="8576"/>
    <n v="20952"/>
  </r>
  <r>
    <x v="16"/>
    <x v="16"/>
    <n v="14667"/>
    <x v="428"/>
    <n v="36781"/>
    <n v="7935"/>
    <n v="22438"/>
  </r>
  <r>
    <x v="16"/>
    <x v="17"/>
    <n v="13308"/>
    <x v="429"/>
    <n v="35890"/>
    <n v="7968"/>
    <n v="21218"/>
  </r>
  <r>
    <x v="16"/>
    <x v="18"/>
    <n v="12753"/>
    <x v="430"/>
    <n v="39297"/>
    <n v="9456"/>
    <n v="22972"/>
  </r>
  <r>
    <x v="16"/>
    <x v="19"/>
    <n v="11113"/>
    <x v="431"/>
    <n v="53350"/>
    <n v="8549"/>
    <n v="23636"/>
  </r>
  <r>
    <x v="16"/>
    <x v="20"/>
    <n v="12407"/>
    <x v="432"/>
    <n v="35719"/>
    <n v="9190"/>
    <n v="23817"/>
  </r>
  <r>
    <x v="16"/>
    <x v="21"/>
    <n v="6397"/>
    <x v="402"/>
    <n v="19483"/>
    <n v="5016"/>
    <n v="12721"/>
  </r>
  <r>
    <x v="16"/>
    <x v="22"/>
    <n v="6161.3681999999999"/>
    <x v="433"/>
    <n v="16615.346000000001"/>
    <n v="4851.5630000000001"/>
    <n v="10931.643900000001"/>
  </r>
  <r>
    <x v="16"/>
    <x v="23"/>
    <n v="5849.2339000000002"/>
    <x v="434"/>
    <n v="15885.546899999999"/>
    <n v="5145.55"/>
    <n v="10438.508099999999"/>
  </r>
  <r>
    <x v="16"/>
    <x v="24"/>
    <n v="5670.3301000000001"/>
    <x v="435"/>
    <n v="15902.300800000001"/>
    <n v="5010.7709000000004"/>
    <n v="10522.864000000001"/>
  </r>
  <r>
    <x v="16"/>
    <x v="25"/>
    <n v="5504.6698999999999"/>
    <x v="436"/>
    <n v="15712.699199999999"/>
    <n v="5053.1701000000003"/>
    <n v="10443.726000000001"/>
  </r>
  <r>
    <x v="16"/>
    <x v="26"/>
    <n v="5268.8418000000001"/>
    <x v="437"/>
    <n v="15341.401400000001"/>
    <n v="4921.0178999999998"/>
    <n v="10257.41"/>
  </r>
  <r>
    <x v="16"/>
    <x v="27"/>
    <n v="5044.7920000000004"/>
    <x v="438"/>
    <n v="14215.459000000001"/>
    <n v="5011.4939999999997"/>
    <n v="10575.5622"/>
  </r>
  <r>
    <x v="16"/>
    <x v="28"/>
    <n v="5046.6108000000004"/>
    <x v="439"/>
    <n v="14125.343800000001"/>
    <n v="4897.9381000000003"/>
    <n v="10403.5353"/>
  </r>
  <r>
    <x v="16"/>
    <x v="29"/>
    <n v="5167.4961000000003"/>
    <x v="440"/>
    <n v="13989.088900000001"/>
    <n v="4846.9719999999998"/>
    <n v="10068.191800000001"/>
  </r>
  <r>
    <x v="16"/>
    <x v="30"/>
    <n v="5140.3921"/>
    <x v="441"/>
    <n v="14745.832"/>
    <n v="5115.7649000000001"/>
    <n v="10473.580900000001"/>
  </r>
  <r>
    <x v="17"/>
    <x v="0"/>
    <n v="10189"/>
    <x v="442"/>
    <n v="33648"/>
    <n v="6117"/>
    <n v="26637"/>
  </r>
  <r>
    <x v="17"/>
    <x v="1"/>
    <n v="10736"/>
    <x v="443"/>
    <n v="32521"/>
    <n v="6483"/>
    <n v="25778"/>
  </r>
  <r>
    <x v="17"/>
    <x v="2"/>
    <n v="10530"/>
    <x v="444"/>
    <n v="33112"/>
    <n v="5682"/>
    <n v="25647"/>
  </r>
  <r>
    <x v="17"/>
    <x v="3"/>
    <n v="10281"/>
    <x v="445"/>
    <n v="36124"/>
    <n v="6482"/>
    <n v="25936"/>
  </r>
  <r>
    <x v="17"/>
    <x v="4"/>
    <n v="11260"/>
    <x v="446"/>
    <n v="36470"/>
    <n v="6709"/>
    <n v="26790"/>
  </r>
  <r>
    <x v="17"/>
    <x v="5"/>
    <n v="16124"/>
    <x v="447"/>
    <n v="38966"/>
    <n v="7403"/>
    <n v="28261"/>
  </r>
  <r>
    <x v="17"/>
    <x v="6"/>
    <n v="15891"/>
    <x v="448"/>
    <n v="40411"/>
    <n v="7729"/>
    <n v="28778"/>
  </r>
  <r>
    <x v="17"/>
    <x v="7"/>
    <n v="17164"/>
    <x v="449"/>
    <n v="41830"/>
    <n v="7592"/>
    <n v="28313"/>
  </r>
  <r>
    <x v="17"/>
    <x v="8"/>
    <n v="16923"/>
    <x v="367"/>
    <n v="45346"/>
    <n v="9807"/>
    <n v="31827"/>
  </r>
  <r>
    <x v="17"/>
    <x v="9"/>
    <n v="15828"/>
    <x v="450"/>
    <n v="40511"/>
    <n v="10473"/>
    <n v="29261"/>
  </r>
  <r>
    <x v="17"/>
    <x v="10"/>
    <n v="13954"/>
    <x v="451"/>
    <n v="39535"/>
    <n v="8940"/>
    <n v="28477"/>
  </r>
  <r>
    <x v="17"/>
    <x v="11"/>
    <n v="15358"/>
    <x v="452"/>
    <n v="34806"/>
    <n v="7027"/>
    <n v="24717"/>
  </r>
  <r>
    <x v="17"/>
    <x v="12"/>
    <n v="13516"/>
    <x v="453"/>
    <n v="34453"/>
    <n v="6405"/>
    <n v="24395"/>
  </r>
  <r>
    <x v="17"/>
    <x v="13"/>
    <n v="11576"/>
    <x v="454"/>
    <n v="31274"/>
    <n v="5906"/>
    <n v="21938"/>
  </r>
  <r>
    <x v="17"/>
    <x v="14"/>
    <n v="11021"/>
    <x v="400"/>
    <n v="28960"/>
    <n v="3252"/>
    <n v="20219"/>
  </r>
  <r>
    <x v="17"/>
    <x v="15"/>
    <n v="9463"/>
    <x v="455"/>
    <n v="28923"/>
    <n v="2261"/>
    <n v="20849"/>
  </r>
  <r>
    <x v="17"/>
    <x v="16"/>
    <n v="8415"/>
    <x v="456"/>
    <n v="29904"/>
    <n v="1450"/>
    <n v="21088"/>
  </r>
  <r>
    <x v="17"/>
    <x v="17"/>
    <n v="7380"/>
    <x v="457"/>
    <n v="34607"/>
    <n v="316"/>
    <n v="20418"/>
  </r>
  <r>
    <x v="17"/>
    <x v="18"/>
    <n v="6299"/>
    <x v="458"/>
    <n v="36812"/>
    <n v="8047"/>
    <n v="26924"/>
  </r>
  <r>
    <x v="17"/>
    <x v="19"/>
    <n v="6206"/>
    <x v="459"/>
    <n v="33038"/>
    <n v="8212"/>
    <n v="27004"/>
  </r>
  <r>
    <x v="17"/>
    <x v="20"/>
    <n v="3253"/>
    <x v="460"/>
    <n v="20880"/>
    <n v="5103"/>
    <n v="17137"/>
  </r>
  <r>
    <x v="17"/>
    <x v="21"/>
    <n v="2398"/>
    <x v="461"/>
    <n v="10781"/>
    <n v="3076"/>
    <n v="9730"/>
  </r>
  <r>
    <x v="17"/>
    <x v="22"/>
    <n v="1411"/>
    <x v="462"/>
    <n v="8909"/>
    <n v="2556"/>
    <n v="7737"/>
  </r>
  <r>
    <x v="17"/>
    <x v="23"/>
    <n v="835"/>
    <x v="463"/>
    <n v="3622"/>
    <n v="934"/>
    <n v="3140"/>
  </r>
  <r>
    <x v="17"/>
    <x v="24"/>
    <n v="685"/>
    <x v="464"/>
    <n v="2320"/>
    <n v="707"/>
    <n v="2064"/>
  </r>
  <r>
    <x v="17"/>
    <x v="25"/>
    <n v="532.70000000000005"/>
    <x v="465"/>
    <n v="1914.9"/>
    <n v="421.5"/>
    <n v="1626.3999999999999"/>
  </r>
  <r>
    <x v="17"/>
    <x v="26"/>
    <n v="518.71100000000001"/>
    <x v="466"/>
    <n v="1687.338"/>
    <n v="320.49200000000002"/>
    <n v="1599.0819999999999"/>
  </r>
  <r>
    <x v="17"/>
    <x v="27"/>
    <n v="400.99299999999999"/>
    <x v="467"/>
    <n v="1551.7650000000001"/>
    <n v="189.04"/>
    <n v="1456.069"/>
  </r>
  <r>
    <x v="17"/>
    <x v="28"/>
    <n v="333.50700000000001"/>
    <x v="468"/>
    <n v="1366.4690000000001"/>
    <n v="153.37100000000001"/>
    <n v="1305.1021000000001"/>
  </r>
  <r>
    <x v="17"/>
    <x v="29"/>
    <n v="190.20599999999999"/>
    <x v="469"/>
    <n v="1127.8130000000001"/>
    <n v="46.177"/>
    <n v="1086.7269999999999"/>
  </r>
  <r>
    <x v="18"/>
    <x v="0"/>
    <n v="16088.9"/>
    <x v="470"/>
    <n v="94699.1"/>
    <n v="58196.4"/>
    <n v="81415.899999999994"/>
  </r>
  <r>
    <x v="18"/>
    <x v="1"/>
    <n v="15787.4"/>
    <x v="471"/>
    <n v="101787.6"/>
    <n v="65131"/>
    <n v="88928.7"/>
  </r>
  <r>
    <x v="18"/>
    <x v="2"/>
    <n v="15940.7"/>
    <x v="472"/>
    <n v="118341.9"/>
    <n v="73837.100000000006"/>
    <n v="103912.40000000001"/>
  </r>
  <r>
    <x v="18"/>
    <x v="3"/>
    <n v="14570.6"/>
    <x v="473"/>
    <n v="128986.3"/>
    <n v="76200.5"/>
    <n v="108969.2"/>
  </r>
  <r>
    <x v="18"/>
    <x v="4"/>
    <n v="12688.1"/>
    <x v="474"/>
    <n v="135583.29999999999"/>
    <n v="76589.3"/>
    <n v="119119.70000000001"/>
  </r>
  <r>
    <x v="18"/>
    <x v="5"/>
    <n v="4676.5"/>
    <x v="475"/>
    <n v="52758"/>
    <n v="28335.5"/>
    <n v="43866.6"/>
  </r>
  <r>
    <x v="18"/>
    <x v="6"/>
    <n v="2602.5"/>
    <x v="476"/>
    <n v="22725.9"/>
    <n v="9537.1"/>
    <n v="18589.099999999999"/>
  </r>
  <r>
    <x v="18"/>
    <x v="7"/>
    <n v="5914.9"/>
    <x v="477"/>
    <n v="14114.8"/>
    <n v="3856.4"/>
    <n v="10289.700000000001"/>
  </r>
  <r>
    <x v="18"/>
    <x v="8"/>
    <n v="4584.3999999999996"/>
    <x v="478"/>
    <n v="6698.3"/>
    <n v="3562.5"/>
    <n v="4595.5"/>
  </r>
  <r>
    <x v="18"/>
    <x v="9"/>
    <n v="3566.9"/>
    <x v="479"/>
    <n v="5827.3"/>
    <n v="3282.6"/>
    <n v="4298.7"/>
  </r>
  <r>
    <x v="18"/>
    <x v="10"/>
    <n v="2793"/>
    <x v="480"/>
    <n v="5992.2"/>
    <n v="3023.1"/>
    <n v="4480.8999999999996"/>
  </r>
  <r>
    <x v="18"/>
    <x v="11"/>
    <n v="2535.5010000000002"/>
    <x v="481"/>
    <n v="3677.8870000000002"/>
    <n v="2108.585"/>
    <n v="2986.4780000000001"/>
  </r>
  <r>
    <x v="18"/>
    <x v="12"/>
    <n v="2496.6509999999998"/>
    <x v="482"/>
    <n v="3472.027"/>
    <n v="1849.4649999999999"/>
    <n v="2755.114"/>
  </r>
  <r>
    <x v="18"/>
    <x v="13"/>
    <n v="1979.2439999999999"/>
    <x v="483"/>
    <n v="3760.5770000000002"/>
    <n v="1680.3879999999999"/>
    <n v="2911.5919999999996"/>
  </r>
  <r>
    <x v="18"/>
    <x v="14"/>
    <n v="1646.203"/>
    <x v="484"/>
    <n v="3077.1869999999999"/>
    <n v="2100.4690000000001"/>
    <n v="2688.404"/>
  </r>
  <r>
    <x v="18"/>
    <x v="15"/>
    <n v="1640.5509999999999"/>
    <x v="485"/>
    <n v="3243.683"/>
    <n v="2243.1489999999999"/>
    <n v="2830.8019999999997"/>
  </r>
  <r>
    <x v="18"/>
    <x v="16"/>
    <n v="1457.722"/>
    <x v="486"/>
    <n v="3282.6001000000001"/>
    <n v="2057.3461000000002"/>
    <n v="2779.8811000000001"/>
  </r>
  <r>
    <x v="18"/>
    <x v="17"/>
    <n v="1223.1980000000001"/>
    <x v="487"/>
    <n v="2663.4641000000001"/>
    <n v="1798.2840000000001"/>
    <n v="2213.5210000000002"/>
  </r>
  <r>
    <x v="18"/>
    <x v="18"/>
    <n v="1160.6759999999999"/>
    <x v="488"/>
    <n v="2528.3339999999998"/>
    <n v="1672.05"/>
    <n v="2155.855"/>
  </r>
  <r>
    <x v="18"/>
    <x v="19"/>
    <n v="811.524"/>
    <x v="489"/>
    <n v="2579.8980000000001"/>
    <n v="1547.9690000000001"/>
    <n v="2084.123"/>
  </r>
  <r>
    <x v="18"/>
    <x v="20"/>
    <n v="704.89"/>
    <x v="490"/>
    <n v="1465.5809999999999"/>
    <n v="1058.9079999999999"/>
    <n v="1211.3869999999999"/>
  </r>
  <r>
    <x v="18"/>
    <x v="21"/>
    <n v="596.19299999999998"/>
    <x v="491"/>
    <n v="1131.3430000000001"/>
    <n v="799.755"/>
    <n v="952.68100000000004"/>
  </r>
  <r>
    <x v="18"/>
    <x v="22"/>
    <n v="376.47"/>
    <x v="492"/>
    <n v="755.005"/>
    <n v="565.89300000000003"/>
    <n v="569.14200000000005"/>
  </r>
  <r>
    <x v="18"/>
    <x v="23"/>
    <n v="250.80099999999999"/>
    <x v="493"/>
    <n v="472.85399999999998"/>
    <n v="423.50900000000001"/>
    <n v="428.39800000000002"/>
  </r>
  <r>
    <x v="18"/>
    <x v="24"/>
    <n v="152.935"/>
    <x v="494"/>
    <n v="322.12099999999998"/>
    <n v="289.03500000000003"/>
    <n v="293.23400000000004"/>
  </r>
  <r>
    <x v="18"/>
    <x v="25"/>
    <n v="94.858000000000004"/>
    <x v="495"/>
    <n v="262.31599999999997"/>
    <n v="223.37"/>
    <n v="229.06900000000002"/>
  </r>
  <r>
    <x v="18"/>
    <x v="26"/>
    <n v="67.546999999999997"/>
    <x v="496"/>
    <n v="104.78100000000001"/>
    <n v="91.248999999999995"/>
    <n v="93.963999999999999"/>
  </r>
  <r>
    <x v="18"/>
    <x v="27"/>
    <n v="34.683700000000002"/>
    <x v="497"/>
    <n v="31.214400000000001"/>
    <n v="19.7592"/>
    <n v="25.14"/>
  </r>
  <r>
    <x v="18"/>
    <x v="28"/>
    <n v="29.48"/>
    <x v="498"/>
    <n v="23.905000000000001"/>
    <n v="15.9679"/>
    <n v="19.355800000000002"/>
  </r>
  <r>
    <x v="19"/>
    <x v="0"/>
    <n v="2893.6170000000002"/>
    <x v="499"/>
    <n v="7006.8860000000004"/>
    <n v="3657.9580000000001"/>
    <n v="6329.393"/>
  </r>
  <r>
    <x v="19"/>
    <x v="1"/>
    <n v="2714.4740000000002"/>
    <x v="500"/>
    <n v="5461.77"/>
    <n v="3191.86"/>
    <n v="4752.4920000000002"/>
  </r>
  <r>
    <x v="19"/>
    <x v="2"/>
    <n v="2489.0349999999999"/>
    <x v="501"/>
    <n v="4648.9160000000002"/>
    <n v="3362.4690000000001"/>
    <n v="4025.3820000000001"/>
  </r>
  <r>
    <x v="19"/>
    <x v="3"/>
    <n v="2340.049"/>
    <x v="502"/>
    <n v="4373.1459999999997"/>
    <n v="3224.37"/>
    <n v="3864.4569999999999"/>
  </r>
  <r>
    <x v="19"/>
    <x v="4"/>
    <n v="2197.4479999999999"/>
    <x v="503"/>
    <n v="4181.6840000000002"/>
    <n v="3120.8780000000002"/>
    <n v="3738.9250000000002"/>
  </r>
  <r>
    <x v="19"/>
    <x v="5"/>
    <n v="1963.874"/>
    <x v="504"/>
    <n v="4001.5459999999998"/>
    <n v="2945.335"/>
    <n v="3550.1860000000001"/>
  </r>
  <r>
    <x v="19"/>
    <x v="6"/>
    <n v="1577.922"/>
    <x v="505"/>
    <n v="2957.6849999999999"/>
    <n v="2629.431"/>
    <n v="2629.431"/>
  </r>
  <r>
    <x v="19"/>
    <x v="7"/>
    <n v="1373.9469999999999"/>
    <x v="506"/>
    <n v="2600.627"/>
    <n v="2345.7539999999999"/>
    <n v="2345.7539999999999"/>
  </r>
  <r>
    <x v="19"/>
    <x v="8"/>
    <n v="1158.538"/>
    <x v="507"/>
    <n v="2345.5010000000002"/>
    <n v="2156.25"/>
    <n v="2156.25"/>
  </r>
  <r>
    <x v="19"/>
    <x v="9"/>
    <n v="1023.586"/>
    <x v="508"/>
    <n v="2352.6759999999999"/>
    <n v="2177.605"/>
    <n v="2177.605"/>
  </r>
  <r>
    <x v="19"/>
    <x v="10"/>
    <n v="859.77300000000002"/>
    <x v="509"/>
    <n v="2087.5100000000002"/>
    <n v="1738.722"/>
    <n v="1938.4769999999999"/>
  </r>
  <r>
    <x v="19"/>
    <x v="11"/>
    <n v="790.92399999999998"/>
    <x v="510"/>
    <n v="1880.951"/>
    <n v="1568.77"/>
    <n v="1768.625"/>
  </r>
  <r>
    <x v="19"/>
    <x v="12"/>
    <n v="636.40599999999995"/>
    <x v="511"/>
    <n v="1656.047"/>
    <n v="1358.5519999999999"/>
    <n v="1558.4069999999999"/>
  </r>
  <r>
    <x v="19"/>
    <x v="13"/>
    <n v="428.67200000000003"/>
    <x v="512"/>
    <n v="1247.932"/>
    <n v="954.69299999999998"/>
    <n v="1154.693"/>
  </r>
  <r>
    <x v="19"/>
    <x v="14"/>
    <n v="283.11500000000001"/>
    <x v="513"/>
    <n v="891.49900000000002"/>
    <n v="624.21400000000006"/>
    <n v="824.21400000000006"/>
  </r>
  <r>
    <x v="19"/>
    <x v="15"/>
    <n v="210.01499999999999"/>
    <x v="514"/>
    <n v="182.74299999999999"/>
    <n v="-125.931"/>
    <n v="130.91500000000002"/>
  </r>
  <r>
    <x v="19"/>
    <x v="16"/>
    <n v="161.25899999999999"/>
    <x v="515"/>
    <n v="278.94099999999997"/>
    <n v="-175.35400000000001"/>
    <n v="226.42099999999996"/>
  </r>
  <r>
    <x v="19"/>
    <x v="17"/>
    <n v="144.976"/>
    <x v="516"/>
    <n v="229.863"/>
    <n v="-168.0898"/>
    <n v="134.12319999999997"/>
  </r>
  <r>
    <x v="19"/>
    <x v="18"/>
    <n v="163.214"/>
    <x v="517"/>
    <n v="421.47800000000001"/>
    <n v="17.233899999999998"/>
    <n v="317.75189999999998"/>
  </r>
  <r>
    <x v="19"/>
    <x v="19"/>
    <n v="89.766000000000005"/>
    <x v="518"/>
    <n v="2790.7770999999998"/>
    <n v="2404.3989999999999"/>
    <n v="2705.8999999999996"/>
  </r>
  <r>
    <x v="19"/>
    <x v="20"/>
    <n v="3.9859999999999998"/>
    <x v="519"/>
    <n v="300.815"/>
    <n v="281.44499999999999"/>
    <n v="285.43299999999999"/>
  </r>
  <r>
    <x v="19"/>
    <x v="21"/>
    <n v="0"/>
    <x v="520"/>
    <n v="8.8656000000000006"/>
    <n v="8.1354000000000006"/>
    <n v="8.1727000000000007"/>
  </r>
  <r>
    <x v="20"/>
    <x v="0"/>
    <n v="3589.4270000000001"/>
    <x v="521"/>
    <n v="9860.8629999999994"/>
    <n v="4093.58"/>
    <n v="7834.82"/>
  </r>
  <r>
    <x v="20"/>
    <x v="1"/>
    <n v="3374.95"/>
    <x v="522"/>
    <n v="7581.674"/>
    <n v="3759.1080000000002"/>
    <n v="5721.6409999999996"/>
  </r>
  <r>
    <x v="20"/>
    <x v="2"/>
    <n v="3071.9760000000001"/>
    <x v="523"/>
    <n v="7750.7719999999999"/>
    <n v="3817.6959999999999"/>
    <n v="5918.4039999999995"/>
  </r>
  <r>
    <x v="20"/>
    <x v="3"/>
    <n v="2677.203"/>
    <x v="524"/>
    <n v="8161.2070000000003"/>
    <n v="3942.6039999999998"/>
    <n v="6441.8519999999999"/>
  </r>
  <r>
    <x v="20"/>
    <x v="4"/>
    <n v="2826.4290000000001"/>
    <x v="525"/>
    <n v="9597.9539999999997"/>
    <n v="3401.3130000000001"/>
    <n v="7358.7129999999997"/>
  </r>
  <r>
    <x v="20"/>
    <x v="5"/>
    <n v="2445.5479999999998"/>
    <x v="526"/>
    <n v="5223.1030000000001"/>
    <n v="1488.635"/>
    <n v="4422.7659999999996"/>
  </r>
  <r>
    <x v="20"/>
    <x v="6"/>
    <n v="2394.27"/>
    <x v="527"/>
    <n v="3584.797"/>
    <n v="1742.7760000000001"/>
    <n v="2821.6400000000003"/>
  </r>
  <r>
    <x v="20"/>
    <x v="7"/>
    <n v="2519.154"/>
    <x v="528"/>
    <n v="3437.2910000000002"/>
    <n v="1932.008"/>
    <n v="2631.2960000000003"/>
  </r>
  <r>
    <x v="20"/>
    <x v="8"/>
    <n v="2869.0050000000001"/>
    <x v="529"/>
    <n v="3203.8240000000001"/>
    <n v="1678.827"/>
    <n v="2442.5"/>
  </r>
  <r>
    <x v="20"/>
    <x v="9"/>
    <n v="2362.7640000000001"/>
    <x v="530"/>
    <n v="3068.0810000000001"/>
    <n v="1475.7460000000001"/>
    <n v="2336.6559999999999"/>
  </r>
  <r>
    <x v="20"/>
    <x v="10"/>
    <n v="2005.394"/>
    <x v="531"/>
    <n v="2771.5569999999998"/>
    <n v="1253.318"/>
    <n v="2066.0309999999999"/>
  </r>
  <r>
    <x v="20"/>
    <x v="11"/>
    <n v="2467.1149999999998"/>
    <x v="532"/>
    <n v="2872.7170000000001"/>
    <n v="1116.4829999999999"/>
    <n v="2048.7469999999998"/>
  </r>
  <r>
    <x v="20"/>
    <x v="12"/>
    <n v="2336.1869999999999"/>
    <x v="533"/>
    <n v="2841.018"/>
    <n v="1278.3050000000001"/>
    <n v="2002.2429999999999"/>
  </r>
  <r>
    <x v="20"/>
    <x v="13"/>
    <n v="2368.5059999999999"/>
    <x v="534"/>
    <n v="2530.3679999999999"/>
    <n v="1028.098"/>
    <n v="1760.6880000000001"/>
  </r>
  <r>
    <x v="20"/>
    <x v="14"/>
    <n v="2107.4989999999998"/>
    <x v="535"/>
    <n v="2555.6179999999999"/>
    <n v="930.27499999999998"/>
    <n v="1763.7280000000001"/>
  </r>
  <r>
    <x v="20"/>
    <x v="15"/>
    <n v="1513.7370000000001"/>
    <x v="536"/>
    <n v="2442.7449999999999"/>
    <n v="711.375"/>
    <n v="1656.0059999999999"/>
  </r>
  <r>
    <x v="20"/>
    <x v="16"/>
    <n v="1110.2370000000001"/>
    <x v="537"/>
    <n v="1387.2909999999999"/>
    <n v="636.221"/>
    <n v="864.8"/>
  </r>
  <r>
    <x v="20"/>
    <x v="17"/>
    <n v="1007.918"/>
    <x v="538"/>
    <n v="1200.3979999999999"/>
    <n v="574.33699999999999"/>
    <n v="764.96499999999992"/>
  </r>
  <r>
    <x v="20"/>
    <x v="18"/>
    <n v="916.899"/>
    <x v="539"/>
    <n v="1138.2719999999999"/>
    <n v="593.30200000000002"/>
    <n v="763.51700000000005"/>
  </r>
  <r>
    <x v="20"/>
    <x v="19"/>
    <n v="917.54899999999998"/>
    <x v="540"/>
    <n v="981.803"/>
    <n v="558.90700000000004"/>
    <n v="656.88700000000006"/>
  </r>
  <r>
    <x v="20"/>
    <x v="20"/>
    <n v="845.92499999999995"/>
    <x v="541"/>
    <n v="954.09400000000005"/>
    <n v="490.56400000000002"/>
    <n v="650.32400000000007"/>
  </r>
  <r>
    <x v="20"/>
    <x v="21"/>
    <n v="820.86199999999997"/>
    <x v="542"/>
    <n v="937.79700000000003"/>
    <n v="451.66699999999997"/>
    <n v="644.60500000000002"/>
  </r>
  <r>
    <x v="20"/>
    <x v="22"/>
    <n v="829.85"/>
    <x v="543"/>
    <n v="888.18100000000004"/>
    <n v="517.33600000000001"/>
    <n v="609.12900000000002"/>
  </r>
  <r>
    <x v="20"/>
    <x v="23"/>
    <n v="854.48099999999999"/>
    <x v="544"/>
    <n v="846.26099999999997"/>
    <n v="505.19799999999998"/>
    <n v="537.06099999999992"/>
  </r>
  <r>
    <x v="20"/>
    <x v="24"/>
    <n v="1244.222"/>
    <x v="545"/>
    <n v="1204.491"/>
    <n v="622.56600000000003"/>
    <n v="839.67800000000011"/>
  </r>
  <r>
    <x v="20"/>
    <x v="25"/>
    <n v="1080.922"/>
    <x v="546"/>
    <n v="1139.1899000000001"/>
    <n v="545.00900000000001"/>
    <n v="801.471"/>
  </r>
  <r>
    <x v="20"/>
    <x v="26"/>
    <n v="903.41800000000001"/>
    <x v="547"/>
    <n v="1084.96"/>
    <n v="700.23299999999995"/>
    <n v="795.68"/>
  </r>
  <r>
    <x v="20"/>
    <x v="27"/>
    <n v="818.22299999999996"/>
    <x v="548"/>
    <n v="937.524"/>
    <n v="589.79100000000005"/>
    <n v="704.72800000000007"/>
  </r>
  <r>
    <x v="20"/>
    <x v="28"/>
    <n v="790.98800000000006"/>
    <x v="549"/>
    <n v="893.33699999999999"/>
    <n v="525.69100000000003"/>
    <n v="659.43000000000006"/>
  </r>
  <r>
    <x v="21"/>
    <x v="0"/>
    <n v="2406.7959999999998"/>
    <x v="550"/>
    <n v="2500.7020000000002"/>
    <n v="1346.1690000000001"/>
    <n v="1405.3690000000001"/>
  </r>
  <r>
    <x v="21"/>
    <x v="1"/>
    <n v="1966.492"/>
    <x v="551"/>
    <n v="2052.4580000000001"/>
    <n v="1252.8910000000001"/>
    <n v="1252.8910000000001"/>
  </r>
  <r>
    <x v="21"/>
    <x v="2"/>
    <n v="1473.413"/>
    <x v="552"/>
    <n v="1784.009"/>
    <n v="1154.288"/>
    <n v="1154.288"/>
  </r>
  <r>
    <x v="21"/>
    <x v="3"/>
    <n v="1079.874"/>
    <x v="553"/>
    <n v="1396.1510000000001"/>
    <n v="995.38900000000001"/>
    <n v="995.38900000000001"/>
  </r>
  <r>
    <x v="21"/>
    <x v="4"/>
    <n v="845.48599999999999"/>
    <x v="554"/>
    <n v="1158.633"/>
    <n v="847.92600000000004"/>
    <n v="847.92600000000004"/>
  </r>
  <r>
    <x v="21"/>
    <x v="5"/>
    <n v="761.65300000000002"/>
    <x v="555"/>
    <n v="987.99699999999996"/>
    <n v="752.77099999999996"/>
    <n v="752.77099999999996"/>
  </r>
  <r>
    <x v="21"/>
    <x v="6"/>
    <n v="660.20600000000002"/>
    <x v="556"/>
    <n v="832.14700000000005"/>
    <n v="633.97"/>
    <n v="633.97"/>
  </r>
  <r>
    <x v="21"/>
    <x v="7"/>
    <n v="560.04100000000005"/>
    <x v="557"/>
    <n v="756.31200000000001"/>
    <n v="581.31700000000001"/>
    <n v="581.31700000000001"/>
  </r>
  <r>
    <x v="21"/>
    <x v="8"/>
    <n v="479.74099999999999"/>
    <x v="558"/>
    <n v="649.26400000000001"/>
    <n v="490.78100000000001"/>
    <n v="490.78100000000001"/>
  </r>
  <r>
    <x v="21"/>
    <x v="9"/>
    <n v="387.12599999999998"/>
    <x v="559"/>
    <n v="476.94299999999998"/>
    <n v="377.74700000000001"/>
    <n v="377.74700000000001"/>
  </r>
  <r>
    <x v="21"/>
    <x v="10"/>
    <n v="312.33300000000003"/>
    <x v="560"/>
    <n v="355.24"/>
    <n v="273.036"/>
    <n v="273.036"/>
  </r>
  <r>
    <x v="21"/>
    <x v="11"/>
    <n v="303.976"/>
    <x v="561"/>
    <n v="279.34100000000001"/>
    <n v="218.54"/>
    <n v="218.54"/>
  </r>
  <r>
    <x v="21"/>
    <x v="12"/>
    <n v="284.33199999999999"/>
    <x v="562"/>
    <n v="222.761"/>
    <n v="161.154"/>
    <n v="161.154"/>
  </r>
  <r>
    <x v="21"/>
    <x v="13"/>
    <n v="206.35400000000001"/>
    <x v="563"/>
    <n v="151.55799999999999"/>
    <n v="83.555999999999997"/>
    <n v="95.055999999999997"/>
  </r>
  <r>
    <x v="21"/>
    <x v="14"/>
    <n v="207.125"/>
    <x v="564"/>
    <n v="142.11000000000001"/>
    <n v="93.438000000000002"/>
    <n v="93.438000000000002"/>
  </r>
  <r>
    <x v="21"/>
    <x v="15"/>
    <n v="172.83"/>
    <x v="565"/>
    <n v="130.71199999999999"/>
    <n v="85.739000000000004"/>
    <n v="87.588000000000008"/>
  </r>
  <r>
    <x v="21"/>
    <x v="16"/>
    <n v="122.72499999999999"/>
    <x v="566"/>
    <n v="102.202"/>
    <n v="62.975999999999999"/>
    <n v="66.813999999999993"/>
  </r>
  <r>
    <x v="21"/>
    <x v="17"/>
    <n v="75.394999999999996"/>
    <x v="567"/>
    <n v="92.855999999999995"/>
    <n v="70.62"/>
    <n v="76.64"/>
  </r>
  <r>
    <x v="21"/>
    <x v="18"/>
    <n v="46.384"/>
    <x v="568"/>
    <n v="118.218"/>
    <n v="99.402000000000001"/>
    <n v="100.86499999999999"/>
  </r>
  <r>
    <x v="21"/>
    <x v="19"/>
    <n v="6.7409999999999997"/>
    <x v="569"/>
    <n v="70.561000000000007"/>
    <n v="46.017000000000003"/>
    <n v="47.917000000000002"/>
  </r>
  <r>
    <x v="21"/>
    <x v="20"/>
    <n v="0.41099999999999998"/>
    <x v="570"/>
    <n v="17.091000000000001"/>
    <n v="13.340999999999999"/>
    <n v="13.35"/>
  </r>
  <r>
    <x v="21"/>
    <x v="21"/>
    <n v="0"/>
    <x v="571"/>
    <n v="8.1170000000000009"/>
    <n v="7.7140000000000004"/>
    <n v="7.7240000000000002"/>
  </r>
  <r>
    <x v="22"/>
    <x v="0"/>
    <n v="8781"/>
    <x v="447"/>
    <n v="12993"/>
    <n v="4331"/>
    <n v="7538"/>
  </r>
  <r>
    <x v="22"/>
    <x v="1"/>
    <n v="8264"/>
    <x v="572"/>
    <n v="10912"/>
    <n v="3751"/>
    <n v="5854"/>
  </r>
  <r>
    <x v="22"/>
    <x v="2"/>
    <n v="7894"/>
    <x v="573"/>
    <n v="10746"/>
    <n v="3460"/>
    <n v="6029"/>
  </r>
  <r>
    <x v="22"/>
    <x v="3"/>
    <n v="5931"/>
    <x v="427"/>
    <n v="9962"/>
    <n v="2931"/>
    <n v="5895"/>
  </r>
  <r>
    <x v="22"/>
    <x v="4"/>
    <n v="5598"/>
    <x v="574"/>
    <n v="6530"/>
    <n v="2411"/>
    <n v="3094"/>
  </r>
  <r>
    <x v="22"/>
    <x v="5"/>
    <n v="5368"/>
    <x v="400"/>
    <n v="6181"/>
    <n v="2127"/>
    <n v="2930"/>
  </r>
  <r>
    <x v="22"/>
    <x v="6"/>
    <n v="5156"/>
    <x v="575"/>
    <n v="5838"/>
    <n v="2029"/>
    <n v="2900"/>
  </r>
  <r>
    <x v="22"/>
    <x v="7"/>
    <n v="4657"/>
    <x v="1"/>
    <n v="5505"/>
    <n v="1421"/>
    <n v="2453"/>
  </r>
  <r>
    <x v="22"/>
    <x v="8"/>
    <n v="4318"/>
    <x v="576"/>
    <n v="5167"/>
    <n v="1174"/>
    <n v="2481"/>
  </r>
  <r>
    <x v="22"/>
    <x v="9"/>
    <n v="3832.3"/>
    <x v="577"/>
    <n v="5016.6000000000004"/>
    <n v="1105.4000000000001"/>
    <n v="2639.6000000000004"/>
  </r>
  <r>
    <x v="22"/>
    <x v="10"/>
    <n v="3399.8"/>
    <x v="578"/>
    <n v="4996.2"/>
    <n v="872.1"/>
    <n v="2727.3"/>
  </r>
  <r>
    <x v="22"/>
    <x v="11"/>
    <n v="3662.6"/>
    <x v="579"/>
    <n v="4835.6000000000004"/>
    <n v="661.9"/>
    <n v="2503.1"/>
  </r>
  <r>
    <x v="22"/>
    <x v="12"/>
    <n v="3506"/>
    <x v="580"/>
    <n v="4490.8999999999996"/>
    <n v="1025.4000000000001"/>
    <n v="2325.9"/>
  </r>
  <r>
    <x v="22"/>
    <x v="13"/>
    <n v="3334.4"/>
    <x v="581"/>
    <n v="4077.1"/>
    <n v="885.5"/>
    <n v="2036.3"/>
  </r>
  <r>
    <x v="22"/>
    <x v="14"/>
    <n v="2975.3"/>
    <x v="582"/>
    <n v="3792"/>
    <n v="827.6"/>
    <n v="1910.1999999999998"/>
  </r>
  <r>
    <x v="22"/>
    <x v="15"/>
    <n v="2723.8"/>
    <x v="583"/>
    <n v="3335"/>
    <n v="664.8"/>
    <n v="1707.8"/>
  </r>
  <r>
    <x v="22"/>
    <x v="16"/>
    <n v="2444.8000000000002"/>
    <x v="584"/>
    <n v="3259.2"/>
    <n v="674.2"/>
    <n v="1787.8"/>
  </r>
  <r>
    <x v="22"/>
    <x v="17"/>
    <n v="2224.1"/>
    <x v="585"/>
    <n v="2880.7"/>
    <n v="655.7"/>
    <n v="1561"/>
  </r>
  <r>
    <x v="22"/>
    <x v="18"/>
    <n v="2152.8000000000002"/>
    <x v="586"/>
    <n v="2950.5"/>
    <n v="851.3"/>
    <n v="1746.7"/>
  </r>
  <r>
    <x v="22"/>
    <x v="19"/>
    <n v="2177.1999999999998"/>
    <x v="587"/>
    <n v="2630"/>
    <n v="862.3"/>
    <n v="1538.2"/>
  </r>
  <r>
    <x v="22"/>
    <x v="20"/>
    <n v="2082"/>
    <x v="588"/>
    <n v="2180.1"/>
    <n v="930.7"/>
    <n v="1334.2"/>
  </r>
  <r>
    <x v="22"/>
    <x v="21"/>
    <n v="1897.7"/>
    <x v="589"/>
    <n v="1731.8"/>
    <n v="789.5"/>
    <n v="988.2"/>
  </r>
  <r>
    <x v="22"/>
    <x v="22"/>
    <n v="1739.4"/>
    <x v="590"/>
    <n v="1533.1"/>
    <n v="475.3"/>
    <n v="905.4"/>
  </r>
  <r>
    <x v="22"/>
    <x v="23"/>
    <n v="1592.2"/>
    <x v="591"/>
    <n v="1311.4"/>
    <n v="272.5"/>
    <n v="747.7"/>
  </r>
  <r>
    <x v="22"/>
    <x v="24"/>
    <n v="1417.5"/>
    <x v="592"/>
    <n v="1313.4"/>
    <n v="212.5"/>
    <n v="840.5"/>
  </r>
  <r>
    <x v="22"/>
    <x v="25"/>
    <n v="1315.62"/>
    <x v="593"/>
    <n v="1315.771"/>
    <n v="191.27799999999999"/>
    <n v="878.18700000000001"/>
  </r>
  <r>
    <x v="22"/>
    <x v="26"/>
    <n v="1128.329"/>
    <x v="594"/>
    <n v="1134.954"/>
    <n v="166.833"/>
    <n v="747.82600000000002"/>
  </r>
  <r>
    <x v="22"/>
    <x v="27"/>
    <n v="1115.3780999999999"/>
    <x v="595"/>
    <n v="1208.3579999999999"/>
    <n v="257.959"/>
    <n v="814.24600000000009"/>
  </r>
  <r>
    <x v="22"/>
    <x v="28"/>
    <n v="1104.0309999999999"/>
    <x v="596"/>
    <n v="1211.6280999999999"/>
    <n v="345.39400000000001"/>
    <n v="867.68200000000002"/>
  </r>
  <r>
    <x v="22"/>
    <x v="29"/>
    <n v="1046.9649999999999"/>
    <x v="597"/>
    <n v="1021.404"/>
    <n v="340.49799999999999"/>
    <n v="683.62200000000007"/>
  </r>
  <r>
    <x v="22"/>
    <x v="30"/>
    <n v="916.53700000000003"/>
    <x v="598"/>
    <n v="874.07500000000005"/>
    <n v="341.87200000000001"/>
    <n v="577.08500000000004"/>
  </r>
  <r>
    <x v="23"/>
    <x v="0"/>
    <n v="2854"/>
    <x v="599"/>
    <n v="2967.2"/>
    <n v="760.4"/>
    <n v="2269.5"/>
  </r>
  <r>
    <x v="23"/>
    <x v="1"/>
    <n v="2731.7"/>
    <x v="600"/>
    <n v="2810.2"/>
    <n v="654"/>
    <n v="2098.8000000000002"/>
  </r>
  <r>
    <x v="23"/>
    <x v="2"/>
    <n v="2408.1999999999998"/>
    <x v="601"/>
    <n v="2542"/>
    <n v="405.5"/>
    <n v="1882.8"/>
  </r>
  <r>
    <x v="23"/>
    <x v="3"/>
    <n v="2238"/>
    <x v="602"/>
    <n v="2247.4"/>
    <n v="116.4"/>
    <n v="1580.2"/>
  </r>
  <r>
    <x v="23"/>
    <x v="4"/>
    <n v="2068.1"/>
    <x v="603"/>
    <n v="2263"/>
    <n v="29.7"/>
    <n v="1552.8"/>
  </r>
  <r>
    <x v="23"/>
    <x v="5"/>
    <n v="2118.3000000000002"/>
    <x v="604"/>
    <n v="2015.9"/>
    <n v="18.5"/>
    <n v="1283.0999999999999"/>
  </r>
  <r>
    <x v="23"/>
    <x v="6"/>
    <n v="2069.6"/>
    <x v="605"/>
    <n v="2000.6"/>
    <n v="-35"/>
    <n v="1308.9000000000001"/>
  </r>
  <r>
    <x v="23"/>
    <x v="7"/>
    <n v="2023.3"/>
    <x v="606"/>
    <n v="1983.8"/>
    <n v="1366.2"/>
    <n v="1371.2"/>
  </r>
  <r>
    <x v="23"/>
    <x v="8"/>
    <n v="2021.2"/>
    <x v="607"/>
    <n v="2036.2"/>
    <n v="1435.8"/>
    <n v="1440.7"/>
  </r>
  <r>
    <x v="24"/>
    <x v="0"/>
    <n v="4991.1000000000004"/>
    <x v="608"/>
    <n v="17544.599999999999"/>
    <n v="11271.8"/>
    <n v="14034.5"/>
  </r>
  <r>
    <x v="24"/>
    <x v="1"/>
    <n v="4131.2"/>
    <x v="609"/>
    <n v="13931.9"/>
    <n v="9165.2999999999993"/>
    <n v="12371.8"/>
  </r>
  <r>
    <x v="24"/>
    <x v="2"/>
    <n v="3551.1"/>
    <x v="610"/>
    <n v="13583.3"/>
    <n v="8893.1"/>
    <n v="12124.1"/>
  </r>
  <r>
    <x v="24"/>
    <x v="3"/>
    <n v="3084.1"/>
    <x v="611"/>
    <n v="13253.3"/>
    <n v="8693.7999999999993"/>
    <n v="11982.3"/>
  </r>
  <r>
    <x v="24"/>
    <x v="4"/>
    <n v="2604"/>
    <x v="612"/>
    <n v="13097"/>
    <n v="8259"/>
    <n v="11830"/>
  </r>
  <r>
    <x v="24"/>
    <x v="5"/>
    <n v="2234"/>
    <x v="613"/>
    <n v="4201.9620000000004"/>
    <n v="3302.018"/>
    <n v="3466.6170000000002"/>
  </r>
  <r>
    <x v="24"/>
    <x v="6"/>
    <n v="1551.346"/>
    <x v="614"/>
    <n v="3317.6959999999999"/>
    <n v="2382.0790000000002"/>
    <n v="2527.3090000000002"/>
  </r>
  <r>
    <x v="24"/>
    <x v="7"/>
    <n v="1134.114"/>
    <x v="615"/>
    <n v="2613.56"/>
    <n v="1970.85"/>
    <n v="2119.85"/>
  </r>
  <r>
    <x v="24"/>
    <x v="8"/>
    <n v="783.43100000000004"/>
    <x v="616"/>
    <n v="1394.751"/>
    <n v="1134.492"/>
    <n v="1134.492"/>
  </r>
  <r>
    <x v="24"/>
    <x v="9"/>
    <n v="540.95699999999999"/>
    <x v="617"/>
    <n v="1012.037"/>
    <n v="859.73599999999999"/>
    <n v="864.91300000000001"/>
  </r>
  <r>
    <x v="24"/>
    <x v="10"/>
    <n v="386.8"/>
    <x v="618"/>
    <n v="786.40099999999995"/>
    <n v="688.35599999999999"/>
    <n v="699.19899999999996"/>
  </r>
  <r>
    <x v="24"/>
    <x v="11"/>
    <n v="259.09899999999999"/>
    <x v="619"/>
    <n v="477.55099999999999"/>
    <n v="247.001"/>
    <n v="391.22199999999998"/>
  </r>
  <r>
    <x v="24"/>
    <x v="12"/>
    <n v="72.040999999999997"/>
    <x v="620"/>
    <n v="334.35700000000003"/>
    <n v="101.556"/>
    <n v="296.327"/>
  </r>
  <r>
    <x v="24"/>
    <x v="13"/>
    <n v="1.5580000000000001"/>
    <x v="621"/>
    <n v="333.53699999999998"/>
    <n v="124.67700000000001"/>
    <n v="301.02699999999999"/>
  </r>
  <r>
    <x v="24"/>
    <x v="14"/>
    <n v="1.0640000000000001"/>
    <x v="622"/>
    <n v="248.12200000000001"/>
    <n v="67.671000000000006"/>
    <n v="217.89499999999998"/>
  </r>
  <r>
    <x v="24"/>
    <x v="15"/>
    <n v="4.609"/>
    <x v="623"/>
    <n v="319.57499999999999"/>
    <n v="172.52199999999999"/>
    <n v="296.44200000000001"/>
  </r>
  <r>
    <x v="24"/>
    <x v="16"/>
    <n v="0.877"/>
    <x v="624"/>
    <n v="266.077"/>
    <n v="120.286"/>
    <n v="244.20600000000002"/>
  </r>
  <r>
    <x v="24"/>
    <x v="17"/>
    <n v="6.5359999999999996"/>
    <x v="625"/>
    <n v="354.06900000000002"/>
    <n v="205.47800000000001"/>
    <n v="329.39800000000002"/>
  </r>
  <r>
    <x v="24"/>
    <x v="18"/>
    <n v="11.805"/>
    <x v="626"/>
    <n v="400.25900000000001"/>
    <n v="260.40800000000002"/>
    <n v="384.32800000000003"/>
  </r>
  <r>
    <x v="24"/>
    <x v="19"/>
    <n v="21.440999999999999"/>
    <x v="627"/>
    <n v="192.702"/>
    <n v="61.603999999999999"/>
    <n v="185.893"/>
  </r>
  <r>
    <x v="24"/>
    <x v="20"/>
    <n v="18.754000000000001"/>
    <x v="628"/>
    <n v="44.374000000000002"/>
    <n v="33.301000000000002"/>
    <n v="38.052"/>
  </r>
  <r>
    <x v="24"/>
    <x v="21"/>
    <n v="5.0369999999999999"/>
    <x v="629"/>
    <n v="42.085000000000001"/>
    <n v="39.19"/>
    <n v="40.39"/>
  </r>
  <r>
    <x v="24"/>
    <x v="22"/>
    <n v="3.8109999999999999"/>
    <x v="630"/>
    <n v="24.26"/>
    <n v="21.846"/>
    <n v="21.984000000000002"/>
  </r>
  <r>
    <x v="24"/>
    <x v="23"/>
    <n v="2.64"/>
    <x v="631"/>
    <n v="20.454000000000001"/>
    <n v="18.285"/>
    <n v="18.771999999999998"/>
  </r>
  <r>
    <x v="24"/>
    <x v="24"/>
    <n v="0.13600000000000001"/>
    <x v="632"/>
    <n v="7.9269999999999996"/>
    <n v="5.1189999999999998"/>
    <n v="6.032"/>
  </r>
  <r>
    <x v="24"/>
    <x v="25"/>
    <n v="0"/>
    <x v="633"/>
    <n v="6.9829999999999997"/>
    <n v="4.6989999999999998"/>
    <n v="5.9729999999999999"/>
  </r>
  <r>
    <x v="25"/>
    <x v="0"/>
    <n v="14608"/>
    <x v="634"/>
    <n v="19024"/>
    <n v="8214"/>
    <n v="13527"/>
  </r>
  <r>
    <x v="25"/>
    <x v="1"/>
    <n v="16705"/>
    <x v="635"/>
    <n v="17633"/>
    <n v="6845"/>
    <n v="12154"/>
  </r>
  <r>
    <x v="25"/>
    <x v="2"/>
    <n v="14698"/>
    <x v="636"/>
    <n v="19419"/>
    <n v="9349"/>
    <n v="14653"/>
  </r>
  <r>
    <x v="25"/>
    <x v="3"/>
    <n v="10825"/>
    <x v="637"/>
    <n v="14570"/>
    <n v="7217"/>
    <n v="10342"/>
  </r>
  <r>
    <x v="25"/>
    <x v="4"/>
    <n v="9659"/>
    <x v="424"/>
    <n v="15308"/>
    <n v="7613"/>
    <n v="12155"/>
  </r>
  <r>
    <x v="25"/>
    <x v="5"/>
    <n v="9072"/>
    <x v="638"/>
    <n v="13174"/>
    <n v="7868"/>
    <n v="9815"/>
  </r>
  <r>
    <x v="25"/>
    <x v="6"/>
    <n v="7509"/>
    <x v="639"/>
    <n v="12043"/>
    <n v="7088"/>
    <n v="9034"/>
  </r>
  <r>
    <x v="25"/>
    <x v="7"/>
    <n v="8719"/>
    <x v="640"/>
    <n v="12102"/>
    <n v="7235"/>
    <n v="9181"/>
  </r>
  <r>
    <x v="25"/>
    <x v="8"/>
    <n v="10517"/>
    <x v="641"/>
    <n v="13861"/>
    <n v="8800"/>
    <n v="10747"/>
  </r>
  <r>
    <x v="25"/>
    <x v="9"/>
    <n v="9549"/>
    <x v="642"/>
    <n v="10943"/>
    <n v="7536"/>
    <n v="7741"/>
  </r>
  <r>
    <x v="25"/>
    <x v="10"/>
    <n v="5014"/>
    <x v="643"/>
    <n v="9574.2430000000004"/>
    <n v="7094.6080000000002"/>
    <n v="7296.5020000000004"/>
  </r>
  <r>
    <x v="25"/>
    <x v="11"/>
    <n v="8129.24"/>
    <x v="644"/>
    <n v="11006.317999999999"/>
    <n v="7548.9579999999996"/>
    <n v="7751.6019999999999"/>
  </r>
  <r>
    <x v="25"/>
    <x v="12"/>
    <n v="9734.8559999999998"/>
    <x v="645"/>
    <n v="10662.278"/>
    <n v="7821.4089999999997"/>
    <n v="8026.2509999999993"/>
  </r>
  <r>
    <x v="25"/>
    <x v="13"/>
    <n v="9167.0139999999992"/>
    <x v="646"/>
    <n v="9480.8369999999995"/>
    <n v="6651.4"/>
    <n v="7058.643"/>
  </r>
  <r>
    <x v="25"/>
    <x v="14"/>
    <n v="6991.8230000000003"/>
    <x v="647"/>
    <n v="11269.156999999999"/>
    <n v="8928.5490000000009"/>
    <n v="9343.5030000000006"/>
  </r>
  <r>
    <x v="25"/>
    <x v="15"/>
    <n v="8013.0532000000003"/>
    <x v="648"/>
    <n v="12093.450199999999"/>
    <n v="9262.0270999999993"/>
    <n v="9718.3270999999986"/>
  </r>
  <r>
    <x v="25"/>
    <x v="16"/>
    <n v="4477.2910000000002"/>
    <x v="649"/>
    <n v="10311.6201"/>
    <n v="8068.0339000000004"/>
    <n v="8629.7479000000003"/>
  </r>
  <r>
    <x v="25"/>
    <x v="17"/>
    <n v="5062.3119999999999"/>
    <x v="650"/>
    <n v="10224.764999999999"/>
    <n v="8019.6490000000003"/>
    <n v="8643.2780000000002"/>
  </r>
  <r>
    <x v="25"/>
    <x v="18"/>
    <n v="7343.2479999999996"/>
    <x v="651"/>
    <n v="9828.51"/>
    <n v="7606.7370000000001"/>
    <n v="8176.3490000000002"/>
  </r>
  <r>
    <x v="25"/>
    <x v="19"/>
    <n v="9564.4120999999996"/>
    <x v="652"/>
    <n v="10545.73"/>
    <n v="7104.348"/>
    <n v="7783.7709999999997"/>
  </r>
  <r>
    <x v="25"/>
    <x v="20"/>
    <n v="4859.1360000000004"/>
    <x v="653"/>
    <n v="6706.5039999999999"/>
    <n v="4336.6019999999999"/>
    <n v="4963.232"/>
  </r>
  <r>
    <x v="25"/>
    <x v="21"/>
    <n v="4041.6869999999999"/>
    <x v="654"/>
    <n v="4929.6918999999998"/>
    <n v="3120.6210999999998"/>
    <n v="3745.2040999999999"/>
  </r>
  <r>
    <x v="25"/>
    <x v="22"/>
    <n v="4074.2748999999999"/>
    <x v="655"/>
    <n v="5070.7660999999998"/>
    <n v="2942.1709000000001"/>
    <n v="3631.7669000000001"/>
  </r>
  <r>
    <x v="25"/>
    <x v="23"/>
    <n v="4144.8168999999998"/>
    <x v="656"/>
    <n v="3637.9870999999998"/>
    <n v="2370.4249"/>
    <n v="2746.0718999999999"/>
  </r>
  <r>
    <x v="25"/>
    <x v="24"/>
    <n v="3061.8811000000001"/>
    <x v="657"/>
    <n v="2965.3789000000002"/>
    <n v="1783.5029999999999"/>
    <n v="2146.1219999999998"/>
  </r>
  <r>
    <x v="25"/>
    <x v="25"/>
    <n v="1659.807"/>
    <x v="658"/>
    <n v="1702.665"/>
    <n v="966.26400000000001"/>
    <n v="1233.8910000000001"/>
  </r>
  <r>
    <x v="25"/>
    <x v="26"/>
    <n v="1080.047"/>
    <x v="659"/>
    <n v="1120.152"/>
    <n v="598.76199999999994"/>
    <n v="768.5"/>
  </r>
  <r>
    <x v="25"/>
    <x v="27"/>
    <n v="751.38300000000004"/>
    <x v="660"/>
    <n v="853.822"/>
    <n v="474.11099999999999"/>
    <n v="626.50299999999993"/>
  </r>
  <r>
    <x v="25"/>
    <x v="28"/>
    <n v="638.60599999999999"/>
    <x v="661"/>
    <n v="660.75599999999997"/>
    <n v="325.45400000000001"/>
    <n v="486.125"/>
  </r>
  <r>
    <x v="25"/>
    <x v="29"/>
    <n v="567.13"/>
    <x v="662"/>
    <n v="558.00900000000001"/>
    <n v="300.30799999999999"/>
    <n v="381.33199999999999"/>
  </r>
  <r>
    <x v="25"/>
    <x v="30"/>
    <n v="501.846"/>
    <x v="663"/>
    <n v="433.85700000000003"/>
    <n v="254.399"/>
    <n v="298.14600000000002"/>
  </r>
  <r>
    <x v="26"/>
    <x v="0"/>
    <n v="9458.2000000000007"/>
    <x v="664"/>
    <n v="17165"/>
    <n v="5674.7"/>
    <n v="11777.9"/>
  </r>
  <r>
    <x v="26"/>
    <x v="1"/>
    <n v="9319.1"/>
    <x v="665"/>
    <n v="9057.5"/>
    <n v="695.4"/>
    <n v="5543.7"/>
  </r>
  <r>
    <x v="26"/>
    <x v="2"/>
    <n v="9101"/>
    <x v="666"/>
    <n v="9083.2999999999993"/>
    <n v="869.7"/>
    <n v="5480.7"/>
  </r>
  <r>
    <x v="26"/>
    <x v="3"/>
    <n v="9421.2999999999993"/>
    <x v="667"/>
    <n v="8682.1"/>
    <n v="845.5"/>
    <n v="5190.6000000000004"/>
  </r>
  <r>
    <x v="26"/>
    <x v="4"/>
    <n v="9611.7999999999993"/>
    <x v="668"/>
    <n v="8547.1"/>
    <n v="1587"/>
    <n v="5172.3"/>
  </r>
  <r>
    <x v="26"/>
    <x v="5"/>
    <n v="9966.5835999999999"/>
    <x v="669"/>
    <n v="9138.7355000000007"/>
    <n v="2140.2846"/>
    <n v="5665.3317999999999"/>
  </r>
  <r>
    <x v="26"/>
    <x v="6"/>
    <n v="9743.8408999999992"/>
    <x v="670"/>
    <n v="11330.471"/>
    <n v="3378.2359999999999"/>
    <n v="7357.1810999999998"/>
  </r>
  <r>
    <x v="26"/>
    <x v="7"/>
    <n v="12583.9251"/>
    <x v="671"/>
    <n v="11595.3339"/>
    <n v="3459.0205999999998"/>
    <n v="7459.0634"/>
  </r>
  <r>
    <x v="26"/>
    <x v="8"/>
    <n v="12288.2212"/>
    <x v="672"/>
    <n v="11699.925300000001"/>
    <n v="4014.7505999999998"/>
    <n v="7677.3564000000006"/>
  </r>
  <r>
    <x v="26"/>
    <x v="9"/>
    <n v="8688.3258999999998"/>
    <x v="673"/>
    <n v="9413.0179000000007"/>
    <n v="3491.7060999999999"/>
    <n v="6295.2991999999995"/>
  </r>
  <r>
    <x v="26"/>
    <x v="10"/>
    <n v="7126.6181999999999"/>
    <x v="674"/>
    <n v="6820.1450000000004"/>
    <n v="2483.547"/>
    <n v="4770.2255000000005"/>
  </r>
  <r>
    <x v="26"/>
    <x v="11"/>
    <n v="8277.1743000000006"/>
    <x v="675"/>
    <n v="7722.0873000000001"/>
    <n v="2873.8578000000002"/>
    <n v="5279.9829000000009"/>
  </r>
  <r>
    <x v="26"/>
    <x v="12"/>
    <n v="7635.3018000000002"/>
    <x v="676"/>
    <n v="7771.8692000000001"/>
    <n v="3044.4630999999999"/>
    <n v="5603.8590999999997"/>
  </r>
  <r>
    <x v="26"/>
    <x v="13"/>
    <n v="7641.7973000000002"/>
    <x v="677"/>
    <n v="7347.4339"/>
    <n v="2676.7338"/>
    <n v="5083.79"/>
  </r>
  <r>
    <x v="26"/>
    <x v="14"/>
    <n v="8019.1441000000004"/>
    <x v="678"/>
    <n v="7968.7883000000002"/>
    <n v="3030.8382000000001"/>
    <n v="5851.5444000000007"/>
  </r>
  <r>
    <x v="26"/>
    <x v="15"/>
    <n v="7426.9826999999996"/>
    <x v="679"/>
    <n v="7145.9620999999997"/>
    <n v="3270.3697000000002"/>
    <n v="5241.2335999999996"/>
  </r>
  <r>
    <x v="26"/>
    <x v="16"/>
    <n v="6258.6750000000002"/>
    <x v="680"/>
    <n v="6414.3908000000001"/>
    <n v="3109.6945999999998"/>
    <n v="4759.3258999999998"/>
  </r>
  <r>
    <x v="26"/>
    <x v="17"/>
    <n v="3913.6709000000001"/>
    <x v="681"/>
    <n v="4981.5828000000001"/>
    <n v="2236.8670000000002"/>
    <n v="3728.0741000000003"/>
  </r>
  <r>
    <x v="26"/>
    <x v="18"/>
    <n v="3048.2649000000001"/>
    <x v="682"/>
    <n v="3582.4045000000001"/>
    <n v="1111.837"/>
    <n v="2584.5302000000001"/>
  </r>
  <r>
    <x v="26"/>
    <x v="19"/>
    <n v="3606.4929000000002"/>
    <x v="683"/>
    <n v="2962.0219999999999"/>
    <n v="1109.9289000000001"/>
    <n v="2093.2650000000003"/>
  </r>
  <r>
    <x v="26"/>
    <x v="20"/>
    <n v="3794.922"/>
    <x v="684"/>
    <n v="4193.1121000000003"/>
    <n v="1797.6420000000001"/>
    <n v="3124.2420000000002"/>
  </r>
  <r>
    <x v="26"/>
    <x v="21"/>
    <n v="4126.4594999999999"/>
    <x v="685"/>
    <n v="4453.8782000000001"/>
    <n v="1792.0467000000001"/>
    <n v="3343.4170000000004"/>
  </r>
  <r>
    <x v="26"/>
    <x v="22"/>
    <n v="4814.8986000000004"/>
    <x v="686"/>
    <n v="5307.1738999999998"/>
    <n v="2298.8429999999998"/>
    <n v="4014.9627999999998"/>
  </r>
  <r>
    <x v="26"/>
    <x v="23"/>
    <n v="4876.9759999999997"/>
    <x v="687"/>
    <n v="5478.6014999999998"/>
    <n v="2523.0133000000001"/>
    <n v="4191.4156999999996"/>
  </r>
  <r>
    <x v="26"/>
    <x v="24"/>
    <n v="4898.3536000000004"/>
    <x v="688"/>
    <n v="5018.4116999999997"/>
    <n v="2294.8371999999999"/>
    <n v="3756.3503999999998"/>
  </r>
  <r>
    <x v="26"/>
    <x v="25"/>
    <n v="3840.5144"/>
    <x v="689"/>
    <n v="4153.3612999999996"/>
    <n v="2128.0104000000001"/>
    <n v="3278.3512000000001"/>
  </r>
  <r>
    <x v="26"/>
    <x v="26"/>
    <n v="3395.4877999999999"/>
    <x v="690"/>
    <n v="3331.5868999999998"/>
    <n v="1818.1327000000001"/>
    <n v="2632.6095"/>
  </r>
  <r>
    <x v="26"/>
    <x v="27"/>
    <n v="3164.4458"/>
    <x v="691"/>
    <n v="3251.4944"/>
    <n v="1622.6501000000001"/>
    <n v="2519.4402"/>
  </r>
  <r>
    <x v="26"/>
    <x v="28"/>
    <n v="2626.3458000000001"/>
    <x v="692"/>
    <n v="2929.8123000000001"/>
    <n v="1429.9494999999999"/>
    <n v="2421.0416999999998"/>
  </r>
  <r>
    <x v="26"/>
    <x v="29"/>
    <n v="2506.973"/>
    <x v="693"/>
    <n v="3091.7152000000001"/>
    <n v="1339.5598"/>
    <n v="2601.2613000000001"/>
  </r>
  <r>
    <x v="27"/>
    <x v="0"/>
    <n v="6731"/>
    <x v="694"/>
    <n v="6028"/>
    <n v="2827"/>
    <n v="3555"/>
  </r>
  <r>
    <x v="27"/>
    <x v="1"/>
    <n v="6475"/>
    <x v="695"/>
    <n v="4556"/>
    <n v="1266"/>
    <n v="2516"/>
  </r>
  <r>
    <x v="27"/>
    <x v="2"/>
    <n v="5253"/>
    <x v="696"/>
    <n v="3552"/>
    <n v="596"/>
    <n v="1991"/>
  </r>
  <r>
    <x v="27"/>
    <x v="3"/>
    <n v="4319"/>
    <x v="697"/>
    <n v="3321"/>
    <n v="416"/>
    <n v="1851"/>
  </r>
  <r>
    <x v="27"/>
    <x v="4"/>
    <n v="3991"/>
    <x v="698"/>
    <n v="3084"/>
    <n v="-412"/>
    <n v="1825"/>
  </r>
  <r>
    <x v="27"/>
    <x v="5"/>
    <n v="5506"/>
    <x v="456"/>
    <n v="3767"/>
    <n v="187"/>
    <n v="2399"/>
  </r>
  <r>
    <x v="27"/>
    <x v="6"/>
    <n v="5299"/>
    <x v="699"/>
    <n v="4337"/>
    <n v="544"/>
    <n v="2602"/>
  </r>
  <r>
    <x v="27"/>
    <x v="7"/>
    <n v="5422"/>
    <x v="700"/>
    <n v="4000"/>
    <n v="538"/>
    <n v="2580"/>
  </r>
  <r>
    <x v="27"/>
    <x v="8"/>
    <n v="6568"/>
    <x v="701"/>
    <n v="4954"/>
    <n v="1590"/>
    <n v="3606"/>
  </r>
  <r>
    <x v="27"/>
    <x v="9"/>
    <n v="6494"/>
    <x v="702"/>
    <n v="4964"/>
    <n v="1020"/>
    <n v="3441"/>
  </r>
  <r>
    <x v="27"/>
    <x v="10"/>
    <n v="5403"/>
    <x v="703"/>
    <n v="9078"/>
    <n v="1724"/>
    <n v="6455"/>
  </r>
  <r>
    <x v="27"/>
    <x v="11"/>
    <n v="5808"/>
    <x v="704"/>
    <n v="7672"/>
    <n v="296"/>
    <n v="5072"/>
  </r>
  <r>
    <x v="27"/>
    <x v="12"/>
    <n v="5858"/>
    <x v="705"/>
    <n v="11550"/>
    <n v="3255"/>
    <n v="8524"/>
  </r>
  <r>
    <x v="27"/>
    <x v="13"/>
    <n v="5649"/>
    <x v="706"/>
    <n v="13147"/>
    <n v="6075"/>
    <n v="9872"/>
  </r>
  <r>
    <x v="27"/>
    <x v="14"/>
    <n v="5847.5770000000002"/>
    <x v="707"/>
    <n v="7287.7790000000005"/>
    <n v="3586.8249999999998"/>
    <n v="4957.1139999999996"/>
  </r>
  <r>
    <x v="27"/>
    <x v="15"/>
    <n v="5001.4350000000004"/>
    <x v="708"/>
    <n v="7844.21"/>
    <n v="3850.694"/>
    <n v="5709.79"/>
  </r>
  <r>
    <x v="27"/>
    <x v="16"/>
    <n v="3519.1680000000001"/>
    <x v="709"/>
    <n v="7094.3450000000003"/>
    <n v="3155.95"/>
    <n v="5208.8899999999994"/>
  </r>
  <r>
    <x v="27"/>
    <x v="17"/>
    <n v="2697.0291000000002"/>
    <x v="710"/>
    <n v="5619.1812"/>
    <n v="2467.2649999999999"/>
    <n v="4408.7910000000002"/>
  </r>
  <r>
    <x v="27"/>
    <x v="18"/>
    <n v="3891.7539000000002"/>
    <x v="711"/>
    <n v="5647.2421999999997"/>
    <n v="3555.0551"/>
    <n v="4559.6980999999996"/>
  </r>
  <r>
    <x v="27"/>
    <x v="19"/>
    <n v="4644.1869999999999"/>
    <x v="712"/>
    <n v="5767.7349000000004"/>
    <n v="3171.6669999999999"/>
    <n v="4469.21"/>
  </r>
  <r>
    <x v="27"/>
    <x v="20"/>
    <n v="2857.6039999999998"/>
    <x v="713"/>
    <n v="4377.6981999999998"/>
    <n v="1979.2729999999999"/>
    <n v="3454.1809999999996"/>
  </r>
  <r>
    <x v="27"/>
    <x v="21"/>
    <n v="2542.1410999999998"/>
    <x v="714"/>
    <n v="4252.9678000000004"/>
    <n v="2005.0404000000001"/>
    <n v="3529.0374000000002"/>
  </r>
  <r>
    <x v="27"/>
    <x v="22"/>
    <n v="2356.375"/>
    <x v="715"/>
    <n v="3515.2710000000002"/>
    <n v="2029.5429999999999"/>
    <n v="2765.1970000000001"/>
  </r>
  <r>
    <x v="27"/>
    <x v="23"/>
    <n v="1953.019"/>
    <x v="716"/>
    <n v="3145.2829999999999"/>
    <n v="2021.8779999999999"/>
    <n v="2509.0709999999999"/>
  </r>
  <r>
    <x v="27"/>
    <x v="24"/>
    <n v="2468.3789000000002"/>
    <x v="717"/>
    <n v="3078.4670000000001"/>
    <n v="2102.462"/>
    <n v="2385.8389999999999"/>
  </r>
  <r>
    <x v="27"/>
    <x v="25"/>
    <n v="2134.6588999999999"/>
    <x v="718"/>
    <n v="2445.7019"/>
    <n v="1735.2651000000001"/>
    <n v="1871.3711000000001"/>
  </r>
  <r>
    <x v="27"/>
    <x v="26"/>
    <n v="1648.28"/>
    <x v="719"/>
    <n v="1929.231"/>
    <n v="1352.271"/>
    <n v="1483.9739999999999"/>
  </r>
  <r>
    <x v="27"/>
    <x v="27"/>
    <n v="1514.489"/>
    <x v="720"/>
    <n v="1448.095"/>
    <n v="1046.74"/>
    <n v="1113.1590000000001"/>
  </r>
  <r>
    <x v="27"/>
    <x v="28"/>
    <n v="1226.6489999999999"/>
    <x v="721"/>
    <n v="1291.7581"/>
    <n v="783.35599999999999"/>
    <n v="993.971"/>
  </r>
  <r>
    <x v="27"/>
    <x v="29"/>
    <n v="1059.2419"/>
    <x v="722"/>
    <n v="1111.692"/>
    <n v="636.30399999999997"/>
    <n v="828.65300000000002"/>
  </r>
  <r>
    <x v="27"/>
    <x v="30"/>
    <n v="1104.606"/>
    <x v="723"/>
    <n v="1122.415"/>
    <n v="690.904"/>
    <n v="869.69899999999996"/>
  </r>
  <r>
    <x v="28"/>
    <x v="0"/>
    <n v="5158.5569999999998"/>
    <x v="724"/>
    <n v="9844.5589999999993"/>
    <n v="5115.4920000000002"/>
    <n v="8069.8780000000006"/>
  </r>
  <r>
    <x v="28"/>
    <x v="1"/>
    <n v="4845.8720000000003"/>
    <x v="725"/>
    <n v="8662.2880000000005"/>
    <n v="4241.9219999999996"/>
    <n v="6874.6349999999993"/>
  </r>
  <r>
    <x v="28"/>
    <x v="2"/>
    <n v="4300.17"/>
    <x v="726"/>
    <n v="7796.0640000000003"/>
    <n v="4027.6329999999998"/>
    <n v="6201.9219999999996"/>
  </r>
  <r>
    <x v="28"/>
    <x v="3"/>
    <n v="3840.087"/>
    <x v="727"/>
    <n v="7100.674"/>
    <n v="3256.5129999999999"/>
    <n v="5598.0779999999995"/>
  </r>
  <r>
    <x v="28"/>
    <x v="4"/>
    <n v="3974.2950000000001"/>
    <x v="728"/>
    <n v="6660.45"/>
    <n v="3254.6260000000002"/>
    <n v="5192.6660000000002"/>
  </r>
  <r>
    <x v="28"/>
    <x v="5"/>
    <n v="4021.9639999999999"/>
    <x v="729"/>
    <n v="6420.9629999999997"/>
    <n v="3239.5610000000001"/>
    <n v="4953.5870000000004"/>
  </r>
  <r>
    <x v="28"/>
    <x v="6"/>
    <n v="3594.136"/>
    <x v="730"/>
    <n v="5877.902"/>
    <n v="3136.1210000000001"/>
    <n v="4551.1859999999997"/>
  </r>
  <r>
    <x v="28"/>
    <x v="7"/>
    <n v="3334.2130000000002"/>
    <x v="731"/>
    <n v="5190.0559999999996"/>
    <n v="2535.1509999999998"/>
    <n v="3988.9259999999999"/>
  </r>
  <r>
    <x v="28"/>
    <x v="8"/>
    <n v="2989.9140000000002"/>
    <x v="732"/>
    <n v="4319.49"/>
    <n v="2052.8049999999998"/>
    <n v="3316.7289999999998"/>
  </r>
  <r>
    <x v="28"/>
    <x v="9"/>
    <n v="2470.9520000000002"/>
    <x v="733"/>
    <n v="3818.915"/>
    <n v="1775.204"/>
    <n v="2943.7159999999999"/>
  </r>
  <r>
    <x v="28"/>
    <x v="10"/>
    <n v="2098.355"/>
    <x v="734"/>
    <n v="3246.0320000000002"/>
    <n v="1567.0239999999999"/>
    <n v="2608.7049999999999"/>
  </r>
  <r>
    <x v="28"/>
    <x v="11"/>
    <n v="2531.1350000000002"/>
    <x v="735"/>
    <n v="3055.5419999999999"/>
    <n v="1287.7719999999999"/>
    <n v="2399.453"/>
  </r>
  <r>
    <x v="28"/>
    <x v="12"/>
    <n v="2136.85"/>
    <x v="736"/>
    <n v="2745.7"/>
    <n v="1240.7070000000001"/>
    <n v="2143.665"/>
  </r>
  <r>
    <x v="28"/>
    <x v="13"/>
    <n v="1819.29"/>
    <x v="737"/>
    <n v="2130.8760000000002"/>
    <n v="966.67200000000003"/>
    <n v="1648.547"/>
  </r>
  <r>
    <x v="28"/>
    <x v="14"/>
    <n v="1434.4570000000001"/>
    <x v="738"/>
    <n v="1780.6"/>
    <n v="809.52"/>
    <n v="1440.9590000000001"/>
  </r>
  <r>
    <x v="28"/>
    <x v="15"/>
    <n v="1232.318"/>
    <x v="739"/>
    <n v="1420.3520000000001"/>
    <n v="659.58199999999999"/>
    <n v="1109.702"/>
  </r>
  <r>
    <x v="28"/>
    <x v="16"/>
    <n v="1091.6220000000001"/>
    <x v="740"/>
    <n v="1214.847"/>
    <n v="529.13"/>
    <n v="953.57799999999997"/>
  </r>
  <r>
    <x v="28"/>
    <x v="17"/>
    <n v="1040.5419999999999"/>
    <x v="741"/>
    <n v="1030.0060000000001"/>
    <n v="420.18099999999998"/>
    <n v="810.23900000000003"/>
  </r>
  <r>
    <x v="28"/>
    <x v="18"/>
    <n v="1019.289"/>
    <x v="742"/>
    <n v="1029.2889"/>
    <n v="335.05799999999999"/>
    <n v="805.89100000000008"/>
  </r>
  <r>
    <x v="28"/>
    <x v="19"/>
    <n v="1024.6600000000001"/>
    <x v="743"/>
    <n v="858.98800000000006"/>
    <n v="280.83800000000002"/>
    <n v="642.05500000000006"/>
  </r>
  <r>
    <x v="28"/>
    <x v="20"/>
    <n v="924.79700000000003"/>
    <x v="744"/>
    <n v="768.15"/>
    <n v="216.21600000000001"/>
    <n v="547.64599999999996"/>
  </r>
  <r>
    <x v="28"/>
    <x v="21"/>
    <n v="927.47400000000005"/>
    <x v="745"/>
    <n v="699.82500000000005"/>
    <n v="174.04900000000001"/>
    <n v="479.34799999999996"/>
  </r>
  <r>
    <x v="28"/>
    <x v="22"/>
    <n v="847.76099999999997"/>
    <x v="746"/>
    <n v="555.20299999999997"/>
    <n v="159.047"/>
    <n v="324.911"/>
  </r>
  <r>
    <x v="28"/>
    <x v="23"/>
    <n v="800.01099999999997"/>
    <x v="747"/>
    <n v="528.875"/>
    <n v="129.49799999999999"/>
    <n v="311.67599999999999"/>
  </r>
  <r>
    <x v="28"/>
    <x v="24"/>
    <n v="837.49"/>
    <x v="748"/>
    <n v="526.745"/>
    <n v="87.058999999999997"/>
    <n v="293.863"/>
  </r>
  <r>
    <x v="28"/>
    <x v="25"/>
    <n v="774.73800000000006"/>
    <x v="749"/>
    <n v="494.18700000000001"/>
    <n v="73.180000000000007"/>
    <n v="275.33699999999999"/>
  </r>
  <r>
    <x v="28"/>
    <x v="26"/>
    <n v="732.19500000000005"/>
    <x v="750"/>
    <n v="562.66300000000001"/>
    <n v="165.32599999999999"/>
    <n v="352.298"/>
  </r>
  <r>
    <x v="28"/>
    <x v="27"/>
    <n v="769.55"/>
    <x v="751"/>
    <n v="594.73900000000003"/>
    <n v="210.27199999999999"/>
    <n v="417.19399999999996"/>
  </r>
  <r>
    <x v="28"/>
    <x v="28"/>
    <n v="715.09900000000005"/>
    <x v="752"/>
    <n v="612.47299999999996"/>
    <n v="211.47900000000001"/>
    <n v="432.39"/>
  </r>
  <r>
    <x v="28"/>
    <x v="29"/>
    <n v="660.745"/>
    <x v="753"/>
    <n v="615.16999999999996"/>
    <n v="202.32400000000001"/>
    <n v="450.40200000000004"/>
  </r>
  <r>
    <x v="28"/>
    <x v="30"/>
    <n v="587.84400000000005"/>
    <x v="754"/>
    <n v="563.31299999999999"/>
    <n v="197.245"/>
    <n v="426.76300000000003"/>
  </r>
  <r>
    <x v="29"/>
    <x v="0"/>
    <n v="23362"/>
    <x v="96"/>
    <n v="59707"/>
    <n v="9673"/>
    <n v="40104"/>
  </r>
  <r>
    <x v="29"/>
    <x v="1"/>
    <n v="23747"/>
    <x v="755"/>
    <n v="66416"/>
    <n v="12500"/>
    <n v="46429"/>
  </r>
  <r>
    <x v="29"/>
    <x v="2"/>
    <n v="22849"/>
    <x v="756"/>
    <n v="79954"/>
    <n v="25241"/>
    <n v="60583"/>
  </r>
  <r>
    <x v="29"/>
    <x v="3"/>
    <n v="22991"/>
    <x v="757"/>
    <n v="77626"/>
    <n v="29875"/>
    <n v="64471"/>
  </r>
  <r>
    <x v="29"/>
    <x v="4"/>
    <n v="21662"/>
    <x v="758"/>
    <n v="71449"/>
    <n v="28083"/>
    <n v="59512"/>
  </r>
  <r>
    <x v="29"/>
    <x v="5"/>
    <n v="20063"/>
    <x v="759"/>
    <n v="69009"/>
    <n v="25778"/>
    <n v="56493"/>
  </r>
  <r>
    <x v="29"/>
    <x v="6"/>
    <n v="18676"/>
    <x v="760"/>
    <n v="66125"/>
    <n v="22096"/>
    <n v="54224"/>
  </r>
  <r>
    <x v="29"/>
    <x v="7"/>
    <n v="17265"/>
    <x v="761"/>
    <n v="54298"/>
    <n v="19060"/>
    <n v="45589"/>
  </r>
  <r>
    <x v="29"/>
    <x v="8"/>
    <n v="15582"/>
    <x v="762"/>
    <n v="48871"/>
    <n v="19029"/>
    <n v="40457"/>
  </r>
  <r>
    <x v="29"/>
    <x v="9"/>
    <n v="15053"/>
    <x v="763"/>
    <n v="43486"/>
    <n v="23944"/>
    <n v="37306"/>
  </r>
  <r>
    <x v="29"/>
    <x v="10"/>
    <n v="14642"/>
    <x v="764"/>
    <n v="39629"/>
    <n v="22667"/>
    <n v="33268"/>
  </r>
  <r>
    <x v="29"/>
    <x v="11"/>
    <n v="15003"/>
    <x v="765"/>
    <n v="36427"/>
    <n v="20885"/>
    <n v="30237"/>
  </r>
  <r>
    <x v="29"/>
    <x v="12"/>
    <n v="14771"/>
    <x v="766"/>
    <n v="34639"/>
    <n v="17869"/>
    <n v="29046"/>
  </r>
  <r>
    <x v="29"/>
    <x v="13"/>
    <n v="14268"/>
    <x v="767"/>
    <n v="33788"/>
    <n v="18964"/>
    <n v="27976"/>
  </r>
  <r>
    <x v="29"/>
    <x v="14"/>
    <n v="12430"/>
    <x v="768"/>
    <n v="29297"/>
    <n v="20451"/>
    <n v="24408"/>
  </r>
  <r>
    <x v="29"/>
    <x v="15"/>
    <n v="10550"/>
    <x v="769"/>
    <n v="29221"/>
    <n v="19705"/>
    <n v="24815"/>
  </r>
  <r>
    <x v="29"/>
    <x v="16"/>
    <n v="8356"/>
    <x v="770"/>
    <n v="26176.5"/>
    <n v="19389.099999999999"/>
    <n v="22468.6"/>
  </r>
  <r>
    <x v="29"/>
    <x v="17"/>
    <n v="5523"/>
    <x v="771"/>
    <n v="24456.3"/>
    <n v="18286"/>
    <n v="21456.6"/>
  </r>
  <r>
    <x v="29"/>
    <x v="18"/>
    <n v="4015.7"/>
    <x v="772"/>
    <n v="6443.1"/>
    <n v="5217.2"/>
    <n v="5540.0999999999995"/>
  </r>
  <r>
    <x v="29"/>
    <x v="19"/>
    <n v="3629.4"/>
    <x v="773"/>
    <n v="5399.6"/>
    <n v="4314.5"/>
    <n v="4637.2"/>
  </r>
  <r>
    <x v="29"/>
    <x v="20"/>
    <n v="3340.1"/>
    <x v="774"/>
    <n v="4077.6"/>
    <n v="3023.5"/>
    <n v="3346"/>
  </r>
  <r>
    <x v="29"/>
    <x v="21"/>
    <n v="2718.2"/>
    <x v="775"/>
    <n v="3672.2"/>
    <n v="2562.1999999999998"/>
    <n v="2890.8999999999996"/>
  </r>
  <r>
    <x v="29"/>
    <x v="22"/>
    <n v="2401"/>
    <x v="776"/>
    <n v="3110.2"/>
    <n v="2139.3000000000002"/>
    <n v="2398.3000000000002"/>
  </r>
  <r>
    <x v="29"/>
    <x v="23"/>
    <n v="2239.8000000000002"/>
    <x v="777"/>
    <n v="2765.6001000000001"/>
    <n v="1906.3"/>
    <n v="2083.5"/>
  </r>
  <r>
    <x v="29"/>
    <x v="24"/>
    <n v="1939.9"/>
    <x v="778"/>
    <n v="2432.8000000000002"/>
    <n v="1671.8"/>
    <n v="1918.6999999999998"/>
  </r>
  <r>
    <x v="29"/>
    <x v="25"/>
    <n v="1647.9041"/>
    <x v="779"/>
    <n v="1994.1469999999999"/>
    <n v="1274.31"/>
    <n v="1557.384"/>
  </r>
  <r>
    <x v="29"/>
    <x v="26"/>
    <n v="1373.8420000000001"/>
    <x v="780"/>
    <n v="1765.5228999999999"/>
    <n v="1172.02"/>
    <n v="1463.029"/>
  </r>
  <r>
    <x v="29"/>
    <x v="27"/>
    <n v="1093.0409999999999"/>
    <x v="781"/>
    <n v="1374.33"/>
    <n v="933.73199999999997"/>
    <n v="1065.6399999999999"/>
  </r>
  <r>
    <x v="29"/>
    <x v="28"/>
    <n v="682.04300000000001"/>
    <x v="782"/>
    <n v="865.53099999999995"/>
    <n v="531.14499999999998"/>
    <n v="572.61199999999997"/>
  </r>
  <r>
    <x v="29"/>
    <x v="29"/>
    <n v="298.68"/>
    <x v="783"/>
    <n v="459.54700000000003"/>
    <n v="309.113"/>
    <n v="374.00099999999998"/>
  </r>
  <r>
    <x v="30"/>
    <x v="0"/>
    <n v="280522"/>
    <x v="784"/>
    <n v="225248"/>
    <n v="62060"/>
    <n v="139595"/>
  </r>
  <r>
    <x v="30"/>
    <x v="1"/>
    <n v="232887"/>
    <x v="785"/>
    <n v="162648"/>
    <n v="43549"/>
    <n v="92838"/>
  </r>
  <r>
    <x v="30"/>
    <x v="2"/>
    <n v="177866"/>
    <x v="786"/>
    <n v="131310"/>
    <n v="27709"/>
    <n v="71856"/>
  </r>
  <r>
    <x v="30"/>
    <x v="3"/>
    <n v="135987"/>
    <x v="787"/>
    <n v="83402"/>
    <n v="19285"/>
    <n v="39695"/>
  </r>
  <r>
    <x v="30"/>
    <x v="4"/>
    <n v="107006"/>
    <x v="788"/>
    <n v="64747"/>
    <n v="13384"/>
    <n v="30923"/>
  </r>
  <r>
    <x v="30"/>
    <x v="5"/>
    <n v="88988"/>
    <x v="789"/>
    <n v="54505"/>
    <n v="10741"/>
    <n v="26830"/>
  </r>
  <r>
    <x v="30"/>
    <x v="6"/>
    <n v="74452"/>
    <x v="790"/>
    <n v="40159"/>
    <n v="9746"/>
    <n v="16635"/>
  </r>
  <r>
    <x v="30"/>
    <x v="7"/>
    <n v="61093"/>
    <x v="791"/>
    <n v="32555"/>
    <n v="8192"/>
    <n v="13156"/>
  </r>
  <r>
    <x v="30"/>
    <x v="8"/>
    <n v="48077"/>
    <x v="792"/>
    <n v="25278"/>
    <n v="7757"/>
    <n v="9951"/>
  </r>
  <r>
    <x v="30"/>
    <x v="9"/>
    <n v="34204"/>
    <x v="793"/>
    <n v="18797"/>
    <n v="6864"/>
    <n v="7542"/>
  </r>
  <r>
    <x v="30"/>
    <x v="10"/>
    <n v="24509"/>
    <x v="794"/>
    <n v="13813"/>
    <n v="5257"/>
    <n v="5650"/>
  </r>
  <r>
    <x v="30"/>
    <x v="11"/>
    <n v="19166"/>
    <x v="795"/>
    <n v="8314"/>
    <n v="2672"/>
    <n v="3336"/>
  </r>
  <r>
    <x v="30"/>
    <x v="12"/>
    <n v="14835"/>
    <x v="796"/>
    <n v="6485"/>
    <n v="1197"/>
    <n v="2522"/>
  </r>
  <r>
    <x v="30"/>
    <x v="13"/>
    <n v="10711"/>
    <x v="797"/>
    <n v="4363"/>
    <n v="431"/>
    <n v="1729"/>
  </r>
  <r>
    <x v="30"/>
    <x v="14"/>
    <n v="8490"/>
    <x v="798"/>
    <n v="3696"/>
    <n v="246"/>
    <n v="1772"/>
  </r>
  <r>
    <x v="30"/>
    <x v="15"/>
    <n v="6921.1239999999998"/>
    <x v="799"/>
    <n v="3248.5079999999998"/>
    <n v="-227.21100000000001"/>
    <n v="1630.489"/>
  </r>
  <r>
    <x v="30"/>
    <x v="16"/>
    <n v="5263.6992"/>
    <x v="800"/>
    <n v="2162.0329999999999"/>
    <n v="-1036.1070999999999"/>
    <n v="913.54790000000003"/>
  </r>
  <r>
    <x v="30"/>
    <x v="17"/>
    <n v="3932.9360000000001"/>
    <x v="801"/>
    <n v="1990.4490000000001"/>
    <n v="-1352.8140000000001"/>
    <n v="937.80890000000022"/>
  </r>
  <r>
    <x v="30"/>
    <x v="18"/>
    <n v="3122.4331000000002"/>
    <x v="802"/>
    <n v="1637.547"/>
    <n v="-1440"/>
    <n v="731.1251000000002"/>
  </r>
  <r>
    <x v="30"/>
    <x v="19"/>
    <n v="2761.9829"/>
    <x v="803"/>
    <n v="2135.1689000000001"/>
    <n v="-967.25099999999998"/>
    <n v="1176.7901000000004"/>
  </r>
  <r>
    <x v="30"/>
    <x v="20"/>
    <n v="1639.8389999999999"/>
    <x v="804"/>
    <n v="2471.5509999999999"/>
    <n v="266.27800000000002"/>
    <n v="1746.9379999999999"/>
  </r>
  <r>
    <x v="30"/>
    <x v="21"/>
    <n v="609.81899999999996"/>
    <x v="805"/>
    <n v="648.46"/>
    <n v="138.745"/>
    <n v="487.56900000000002"/>
  </r>
  <r>
    <x v="30"/>
    <x v="22"/>
    <n v="147.78700000000001"/>
    <x v="806"/>
    <n v="149.84399999999999"/>
    <n v="28.591000000000001"/>
    <n v="106.79300000000001"/>
  </r>
  <r>
    <x v="30"/>
    <x v="23"/>
    <n v="15.746"/>
    <x v="807"/>
    <n v="8.2710000000000008"/>
    <n v="3.4009999999999998"/>
    <n v="3.4009999999999998"/>
  </r>
  <r>
    <x v="30"/>
    <x v="24"/>
    <n v="0.51100000000000001"/>
    <x v="808"/>
    <n v="1.0840000000000001"/>
    <n v="0.97699999999999998"/>
    <n v="0.97699999999999998"/>
  </r>
  <r>
    <x v="31"/>
    <x v="0"/>
    <n v="2410.7060000000001"/>
    <x v="809"/>
    <n v="4185.29"/>
    <n v="2894.6860000000001"/>
    <n v="2993.76"/>
  </r>
  <r>
    <x v="31"/>
    <x v="1"/>
    <n v="2151.3690000000001"/>
    <x v="810"/>
    <n v="3081.9830000000002"/>
    <n v="2143.3890000000001"/>
    <n v="2181.1320000000001"/>
  </r>
  <r>
    <x v="31"/>
    <x v="2"/>
    <n v="1646.1859999999999"/>
    <x v="811"/>
    <n v="2460.86"/>
    <n v="1661.914"/>
    <n v="1701.5060000000001"/>
  </r>
  <r>
    <x v="31"/>
    <x v="3"/>
    <n v="1129.1669999999999"/>
    <x v="812"/>
    <n v="1729.0070000000001"/>
    <n v="1107.82"/>
    <n v="1149.0309999999999"/>
  </r>
  <r>
    <x v="31"/>
    <x v="4"/>
    <n v="837.59100000000001"/>
    <x v="813"/>
    <n v="1159.8900000000001"/>
    <n v="788.15200000000004"/>
    <n v="832.03399999999999"/>
  </r>
  <r>
    <x v="31"/>
    <x v="5"/>
    <n v="584.10599999999999"/>
    <x v="814"/>
    <n v="811.02300000000002"/>
    <n v="555.65800000000002"/>
    <n v="599.29200000000003"/>
  </r>
  <r>
    <x v="31"/>
    <x v="6"/>
    <n v="361.22399999999999"/>
    <x v="815"/>
    <n v="364.52"/>
    <n v="77.731999999999999"/>
    <n v="222.321"/>
  </r>
  <r>
    <x v="31"/>
    <x v="7"/>
    <n v="193.40799999999999"/>
    <x v="816"/>
    <n v="220.16800000000001"/>
    <n v="18.91"/>
    <n v="141.83600000000001"/>
  </r>
  <r>
    <x v="32"/>
    <x v="0"/>
    <n v="1515.8920000000001"/>
    <x v="817"/>
    <n v="4838.8869999999997"/>
    <n v="3453.3789999999999"/>
    <n v="4061.837"/>
  </r>
  <r>
    <x v="32"/>
    <x v="1"/>
    <n v="1293.636"/>
    <x v="818"/>
    <n v="3265.9639999999999"/>
    <n v="2649.547"/>
    <n v="2649.547"/>
  </r>
  <r>
    <x v="32"/>
    <x v="2"/>
    <n v="1095.25"/>
    <x v="819"/>
    <n v="2941.623"/>
    <n v="2245.8310000000001"/>
    <n v="2245.8310000000001"/>
  </r>
  <r>
    <x v="32"/>
    <x v="3"/>
    <n v="988.46500000000003"/>
    <x v="820"/>
    <n v="2800.5259999999998"/>
    <n v="2208.4050000000002"/>
    <n v="2208.4050000000002"/>
  </r>
  <r>
    <x v="32"/>
    <x v="4"/>
    <n v="942.75300000000004"/>
    <x v="821"/>
    <n v="2729.904"/>
    <n v="2194.4270000000001"/>
    <n v="2194.4270000000001"/>
  </r>
  <r>
    <x v="32"/>
    <x v="5"/>
    <n v="936.02099999999996"/>
    <x v="822"/>
    <n v="2752.8789999999999"/>
    <n v="2217.5010000000002"/>
    <n v="2217.5010000000002"/>
  </r>
  <r>
    <x v="32"/>
    <x v="6"/>
    <n v="861.26"/>
    <x v="823"/>
    <n v="2722.3820000000001"/>
    <n v="2136.2460000000001"/>
    <n v="2136.2460000000001"/>
  </r>
  <r>
    <x v="32"/>
    <x v="7"/>
    <n v="798.01800000000003"/>
    <x v="824"/>
    <n v="2607.4169999999999"/>
    <n v="1940.2909999999999"/>
    <n v="1993.44"/>
  </r>
  <r>
    <x v="32"/>
    <x v="8"/>
    <n v="691.44899999999996"/>
    <x v="825"/>
    <n v="2448.4699999999998"/>
    <n v="1754.473"/>
    <n v="1882.0450000000001"/>
  </r>
  <r>
    <x v="32"/>
    <x v="9"/>
    <n v="580.23599999999999"/>
    <x v="826"/>
    <n v="2126.8760000000002"/>
    <n v="1529.9290000000001"/>
    <n v="1689.4540000000002"/>
  </r>
  <r>
    <x v="32"/>
    <x v="10"/>
    <n v="516.88499999999999"/>
    <x v="827"/>
    <n v="1920.182"/>
    <n v="1312.6310000000001"/>
    <n v="1538.057"/>
  </r>
  <r>
    <x v="32"/>
    <x v="11"/>
    <n v="478.339"/>
    <x v="828"/>
    <n v="1864.5139999999999"/>
    <n v="1182.8989999999999"/>
    <n v="1462.3239999999998"/>
  </r>
  <r>
    <x v="32"/>
    <x v="12"/>
    <n v="385.34"/>
    <x v="829"/>
    <n v="969.29200000000003"/>
    <n v="641.21"/>
    <n v="701.35599999999999"/>
  </r>
  <r>
    <x v="32"/>
    <x v="13"/>
    <n v="263.64"/>
    <x v="830"/>
    <n v="902.69600000000003"/>
    <n v="534.79300000000001"/>
    <n v="658.11300000000006"/>
  </r>
  <r>
    <x v="32"/>
    <x v="14"/>
    <n v="158.036"/>
    <x v="831"/>
    <n v="305.50900000000001"/>
    <n v="224.977"/>
    <n v="224.977"/>
  </r>
  <r>
    <x v="32"/>
    <x v="15"/>
    <n v="134.53899999999999"/>
    <x v="832"/>
    <n v="239.64599999999999"/>
    <n v="175.46899999999999"/>
    <n v="175.46899999999999"/>
  </r>
  <r>
    <x v="32"/>
    <x v="16"/>
    <n v="113.535"/>
    <x v="833"/>
    <n v="179.346"/>
    <n v="127.074"/>
    <n v="127.074"/>
  </r>
  <r>
    <x v="32"/>
    <x v="17"/>
    <n v="91.010999999999996"/>
    <x v="834"/>
    <n v="127.001"/>
    <n v="91.393000000000001"/>
    <n v="91.393000000000001"/>
  </r>
  <r>
    <x v="32"/>
    <x v="18"/>
    <n v="84.835999999999999"/>
    <x v="835"/>
    <n v="117.762"/>
    <n v="74.393000000000001"/>
    <n v="74.393000000000001"/>
  </r>
  <r>
    <x v="32"/>
    <x v="19"/>
    <n v="74.466999999999999"/>
    <x v="836"/>
    <n v="94.224999999999994"/>
    <n v="69.364000000000004"/>
    <n v="69.364000000000004"/>
  </r>
  <r>
    <x v="32"/>
    <x v="20"/>
    <n v="63.139000000000003"/>
    <x v="837"/>
    <n v="83.891000000000005"/>
    <n v="65.631"/>
    <n v="65.631"/>
  </r>
  <r>
    <x v="32"/>
    <x v="21"/>
    <n v="56.552999999999997"/>
    <x v="838"/>
    <n v="67.998000000000005"/>
    <n v="52.366999999999997"/>
    <n v="52.366999999999997"/>
  </r>
  <r>
    <x v="32"/>
    <x v="22"/>
    <n v="50.546999999999997"/>
    <x v="839"/>
    <n v="53.581000000000003"/>
    <n v="40.414000000000001"/>
    <n v="40.414000000000001"/>
  </r>
  <r>
    <x v="32"/>
    <x v="23"/>
    <n v="47.066000000000003"/>
    <x v="840"/>
    <n v="43.430999999999997"/>
    <n v="32.973999999999997"/>
    <n v="32.973999999999997"/>
  </r>
  <r>
    <x v="32"/>
    <x v="24"/>
    <n v="39.616"/>
    <x v="841"/>
    <n v="42.920999999999999"/>
    <n v="-5.1360000000000001"/>
    <n v="33.067999999999998"/>
  </r>
  <r>
    <x v="33"/>
    <x v="0"/>
    <n v="104213"/>
    <x v="842"/>
    <n v="77453"/>
    <n v="31728"/>
    <n v="52453"/>
  </r>
  <r>
    <x v="33"/>
    <x v="1"/>
    <n v="92105"/>
    <x v="843"/>
    <n v="71571"/>
    <n v="28541"/>
    <n v="47752"/>
  </r>
  <r>
    <x v="33"/>
    <x v="2"/>
    <n v="90040"/>
    <x v="844"/>
    <n v="70540"/>
    <n v="26502.9"/>
    <n v="46434.7"/>
  </r>
  <r>
    <x v="33"/>
    <x v="3"/>
    <n v="84863"/>
    <x v="845"/>
    <n v="65083.1"/>
    <n v="25100.400000000001"/>
    <n v="40827.300000000003"/>
  </r>
  <r>
    <x v="33"/>
    <x v="4"/>
    <n v="79156.5"/>
    <x v="846"/>
    <n v="61717.8"/>
    <n v="23044.1"/>
    <n v="38908.6"/>
  </r>
  <r>
    <x v="33"/>
    <x v="5"/>
    <n v="73874.100000000006"/>
    <x v="847"/>
    <n v="62065"/>
    <n v="24251.3"/>
    <n v="39403.5"/>
  </r>
  <r>
    <x v="33"/>
    <x v="6"/>
    <n v="71023.5"/>
    <x v="848"/>
    <n v="59574.5"/>
    <n v="24765.200000000001"/>
    <n v="39256.800000000003"/>
  </r>
  <r>
    <x v="33"/>
    <x v="7"/>
    <n v="61497.2"/>
    <x v="849"/>
    <n v="58955.4"/>
    <n v="23802.7"/>
    <n v="38780.6"/>
  </r>
  <r>
    <x v="33"/>
    <x v="8"/>
    <n v="60710.7"/>
    <x v="850"/>
    <n v="52163.199999999997"/>
    <n v="23288.2"/>
    <n v="33128.400000000001"/>
  </r>
  <r>
    <x v="33"/>
    <x v="9"/>
    <n v="58698.5"/>
    <x v="851"/>
    <n v="50166.9"/>
    <n v="23812.6"/>
    <n v="32766.3"/>
  </r>
  <r>
    <x v="33"/>
    <x v="10"/>
    <n v="64939.5"/>
    <x v="852"/>
    <n v="52125.4"/>
    <n v="24863.3"/>
    <n v="33262.399999999994"/>
  </r>
  <r>
    <x v="33"/>
    <x v="11"/>
    <n v="61251.1"/>
    <x v="853"/>
    <n v="48403.199999999997"/>
    <n v="21431.7"/>
    <n v="30273.300000000003"/>
  </r>
  <r>
    <x v="33"/>
    <x v="12"/>
    <n v="61167.9"/>
    <x v="854"/>
    <n v="52060"/>
    <n v="22990.400000000001"/>
    <n v="32034.300000000003"/>
  </r>
  <r>
    <x v="33"/>
    <x v="13"/>
    <n v="57038.8"/>
    <x v="855"/>
    <n v="51574.9"/>
    <n v="4706.2"/>
    <n v="13536.7"/>
  </r>
  <r>
    <x v="33"/>
    <x v="14"/>
    <n v="44541.3"/>
    <x v="856"/>
    <n v="51287.199999999997"/>
    <n v="24993.1"/>
    <n v="31799"/>
  </r>
  <r>
    <x v="33"/>
    <x v="15"/>
    <n v="20815.099999999999"/>
    <x v="857"/>
    <n v="39738.400000000001"/>
    <n v="19459"/>
    <n v="23886"/>
  </r>
  <r>
    <x v="33"/>
    <x v="16"/>
    <n v="16781.400000000001"/>
    <x v="858"/>
    <n v="13414.6"/>
    <n v="5999.9"/>
    <n v="7663.0999999999995"/>
  </r>
  <r>
    <x v="33"/>
    <x v="17"/>
    <n v="13282.3"/>
    <x v="859"/>
    <n v="12293.1"/>
    <n v="5362.3"/>
    <n v="7379.6"/>
  </r>
  <r>
    <x v="33"/>
    <x v="18"/>
    <n v="10444.700000000001"/>
    <x v="860"/>
    <n v="6276.6"/>
    <n v="2060"/>
    <n v="3188.7"/>
  </r>
  <r>
    <x v="33"/>
    <x v="19"/>
    <n v="8771"/>
    <x v="861"/>
    <n v="5708.5"/>
    <n v="1919.8"/>
    <n v="2767.8"/>
  </r>
  <r>
    <x v="33"/>
    <x v="20"/>
    <n v="6270.1"/>
    <x v="862"/>
    <n v="4816.2002000000002"/>
    <n v="1660.9"/>
    <n v="2182.9"/>
  </r>
  <r>
    <x v="34"/>
    <x v="0"/>
    <n v="2992.7"/>
    <x v="863"/>
    <n v="3058"/>
    <n v="1666.8"/>
    <n v="2001.5"/>
  </r>
  <r>
    <x v="34"/>
    <x v="1"/>
    <n v="3187.9"/>
    <x v="864"/>
    <n v="3071.5"/>
    <n v="1717"/>
    <n v="1938.4"/>
  </r>
  <r>
    <x v="34"/>
    <x v="2"/>
    <n v="2996.7"/>
    <x v="865"/>
    <n v="3197.3"/>
    <n v="1648.8"/>
    <n v="2059.1999999999998"/>
  </r>
  <r>
    <x v="34"/>
    <x v="3"/>
    <n v="2685.9"/>
    <x v="866"/>
    <n v="2891"/>
    <n v="1515.3"/>
    <n v="1838.8999999999999"/>
  </r>
  <r>
    <x v="34"/>
    <x v="4"/>
    <n v="2536.5"/>
    <x v="867"/>
    <n v="2629.2"/>
    <n v="1442.3"/>
    <n v="1691.3"/>
  </r>
  <r>
    <x v="34"/>
    <x v="5"/>
    <n v="2356"/>
    <x v="868"/>
    <n v="2515.3000000000002"/>
    <n v="1381.3"/>
    <n v="1605.1"/>
  </r>
  <r>
    <x v="34"/>
    <x v="6"/>
    <n v="2153.8000000000002"/>
    <x v="869"/>
    <n v="2391.5"/>
    <n v="1328.7"/>
    <n v="1520.6"/>
  </r>
  <r>
    <x v="34"/>
    <x v="7"/>
    <n v="1939.3"/>
    <x v="870"/>
    <n v="2278.8000000000002"/>
    <n v="1194.0999999999999"/>
    <n v="1437.8"/>
  </r>
  <r>
    <x v="34"/>
    <x v="8"/>
    <n v="1710.5"/>
    <x v="871"/>
    <n v="2349"/>
    <n v="1085.8"/>
    <n v="1547.4"/>
  </r>
  <r>
    <x v="34"/>
    <x v="9"/>
    <n v="1489.3"/>
    <x v="872"/>
    <n v="2110.6"/>
    <n v="881.4"/>
    <n v="1142.4000000000001"/>
  </r>
  <r>
    <x v="34"/>
    <x v="10"/>
    <n v="1375"/>
    <x v="873"/>
    <n v="1974.5"/>
    <n v="789.8"/>
    <n v="1043"/>
  </r>
  <r>
    <x v="34"/>
    <x v="11"/>
    <n v="2304.9"/>
    <x v="874"/>
    <n v="1883.9"/>
    <n v="641.1"/>
    <n v="975.90000000000009"/>
  </r>
  <r>
    <x v="34"/>
    <x v="12"/>
    <n v="2312.1"/>
    <x v="875"/>
    <n v="1854.4"/>
    <n v="757.8"/>
    <n v="1153"/>
  </r>
  <r>
    <x v="34"/>
    <x v="13"/>
    <n v="2161.3000000000002"/>
    <x v="876"/>
    <n v="1839.9"/>
    <n v="684.6"/>
    <n v="1123.5999999999999"/>
  </r>
  <r>
    <x v="34"/>
    <x v="14"/>
    <n v="1689.2"/>
    <x v="877"/>
    <n v="1292.7"/>
    <n v="612.9"/>
    <n v="782.2"/>
  </r>
  <r>
    <x v="34"/>
    <x v="15"/>
    <n v="1653.1"/>
    <x v="878"/>
    <n v="1314"/>
    <n v="590.6"/>
    <n v="871.7"/>
  </r>
  <r>
    <x v="34"/>
    <x v="16"/>
    <n v="1530.7"/>
    <x v="879"/>
    <n v="1279.9000000000001"/>
    <n v="576.20000000000005"/>
    <n v="851.7"/>
  </r>
  <r>
    <x v="34"/>
    <x v="17"/>
    <n v="1469.1"/>
    <x v="880"/>
    <n v="1224.857"/>
    <n v="511.05200000000002"/>
    <n v="761.80700000000002"/>
  </r>
  <r>
    <x v="34"/>
    <x v="18"/>
    <n v="1151.1559999999999"/>
    <x v="881"/>
    <n v="1293.923"/>
    <n v="451.87799999999999"/>
    <n v="858.81500000000005"/>
  </r>
  <r>
    <x v="34"/>
    <x v="19"/>
    <n v="1247.9449999999999"/>
    <x v="882"/>
    <n v="1064.8679999999999"/>
    <n v="448.39499999999998"/>
    <n v="775.89599999999996"/>
  </r>
  <r>
    <x v="34"/>
    <x v="20"/>
    <n v="1070.3389999999999"/>
    <x v="883"/>
    <n v="1063.9860000000001"/>
    <n v="431.084"/>
    <n v="791.96399999999994"/>
  </r>
  <r>
    <x v="34"/>
    <x v="21"/>
    <n v="774.78800000000001"/>
    <x v="884"/>
    <n v="736.57"/>
    <n v="401.09300000000002"/>
    <n v="536.92499999999995"/>
  </r>
  <r>
    <x v="34"/>
    <x v="22"/>
    <n v="832.93700000000001"/>
    <x v="885"/>
    <n v="716.51599999999996"/>
    <n v="399.70499999999998"/>
    <n v="506.267"/>
  </r>
  <r>
    <x v="34"/>
    <x v="23"/>
    <n v="781.19299999999998"/>
    <x v="886"/>
    <n v="871.15200000000004"/>
    <n v="424.63900000000001"/>
    <n v="675.01700000000005"/>
  </r>
  <r>
    <x v="34"/>
    <x v="24"/>
    <n v="696.7"/>
    <x v="887"/>
    <n v="765.65300000000002"/>
    <n v="372.36399999999998"/>
    <n v="568.2349999999999"/>
  </r>
  <r>
    <x v="34"/>
    <x v="25"/>
    <n v="1373.546"/>
    <x v="888"/>
    <n v="847.85699999999997"/>
    <n v="312.745"/>
    <n v="482.64600000000002"/>
  </r>
  <r>
    <x v="34"/>
    <x v="26"/>
    <n v="1193.8699999999999"/>
    <x v="889"/>
    <n v="823.09900000000005"/>
    <n v="269.63"/>
    <n v="474.62099999999998"/>
  </r>
  <r>
    <x v="34"/>
    <x v="27"/>
    <n v="1046.345"/>
    <x v="890"/>
    <n v="768.98699999999997"/>
    <n v="244.65600000000001"/>
    <n v="494.084"/>
  </r>
  <r>
    <x v="34"/>
    <x v="28"/>
    <n v="915.83299999999997"/>
    <x v="891"/>
    <n v="754.33199999999999"/>
    <n v="266.89699999999999"/>
    <n v="532.76800000000003"/>
  </r>
  <r>
    <x v="34"/>
    <x v="29"/>
    <n v="935.21699999999998"/>
    <x v="892"/>
    <n v="788.29200000000003"/>
    <n v="283.89800000000002"/>
    <n v="447.15000000000003"/>
  </r>
  <r>
    <x v="34"/>
    <x v="30"/>
    <n v="976.26199999999994"/>
    <x v="893"/>
    <n v="795.71900000000005"/>
    <n v="271.12700000000001"/>
    <n v="429.85500000000002"/>
  </r>
  <r>
    <x v="35"/>
    <x v="0"/>
    <n v="6412"/>
    <x v="894"/>
    <n v="18107"/>
    <n v="5020"/>
    <n v="13963"/>
  </r>
  <r>
    <x v="35"/>
    <x v="1"/>
    <n v="7298"/>
    <x v="895"/>
    <n v="21582"/>
    <n v="8812"/>
    <n v="17056"/>
  </r>
  <r>
    <x v="35"/>
    <x v="2"/>
    <n v="5855"/>
    <x v="896"/>
    <n v="21922"/>
    <n v="8791"/>
    <n v="17275"/>
  </r>
  <r>
    <x v="35"/>
    <x v="3"/>
    <n v="5354"/>
    <x v="897"/>
    <n v="22519"/>
    <n v="7679"/>
    <n v="16223"/>
  </r>
  <r>
    <x v="35"/>
    <x v="4"/>
    <n v="6366"/>
    <x v="898"/>
    <n v="18842"/>
    <n v="4228"/>
    <n v="13006"/>
  </r>
  <r>
    <x v="35"/>
    <x v="5"/>
    <n v="11472"/>
    <x v="899"/>
    <n v="55952"/>
    <n v="28137"/>
    <n v="39382"/>
  </r>
  <r>
    <x v="35"/>
    <x v="6"/>
    <n v="14438"/>
    <x v="900"/>
    <n v="61637"/>
    <n v="35393"/>
    <n v="45118"/>
  </r>
  <r>
    <x v="35"/>
    <x v="7"/>
    <n v="17157"/>
    <x v="901"/>
    <n v="60737"/>
    <n v="31331"/>
    <n v="43676"/>
  </r>
  <r>
    <x v="35"/>
    <x v="8"/>
    <n v="16888"/>
    <x v="902"/>
    <n v="52051"/>
    <n v="28993"/>
    <n v="36209"/>
  </r>
  <r>
    <x v="35"/>
    <x v="9"/>
    <n v="12092"/>
    <x v="903"/>
    <n v="43425"/>
    <n v="24377"/>
    <n v="32518"/>
  </r>
  <r>
    <x v="35"/>
    <x v="10"/>
    <n v="8614.8259999999991"/>
    <x v="904"/>
    <n v="28185.742999999999"/>
    <n v="15778.620999999999"/>
    <n v="20846.337"/>
  </r>
  <r>
    <x v="35"/>
    <x v="11"/>
    <n v="12327.839"/>
    <x v="905"/>
    <n v="29186.485000000001"/>
    <n v="16508.721000000001"/>
    <n v="21430.294000000002"/>
  </r>
  <r>
    <x v="35"/>
    <x v="12"/>
    <n v="9961.982"/>
    <x v="906"/>
    <n v="28634.651000000002"/>
    <n v="15377.978999999999"/>
    <n v="19604.657999999999"/>
  </r>
  <r>
    <x v="35"/>
    <x v="13"/>
    <n v="8074.2529999999997"/>
    <x v="907"/>
    <n v="24308.174999999999"/>
    <n v="13191.053"/>
    <n v="17012.977999999999"/>
  </r>
  <r>
    <x v="35"/>
    <x v="14"/>
    <n v="7457.2910000000002"/>
    <x v="908"/>
    <n v="19271.795999999998"/>
    <n v="10541.215"/>
    <n v="12733.442999999999"/>
  </r>
  <r>
    <x v="35"/>
    <x v="15"/>
    <n v="5308.0169999999998"/>
    <x v="909"/>
    <n v="15502.48"/>
    <n v="8204.4210000000003"/>
    <n v="10792.811"/>
  </r>
  <r>
    <x v="35"/>
    <x v="16"/>
    <n v="4198.92"/>
    <x v="910"/>
    <n v="12416.126"/>
    <n v="6532.7979999999998"/>
    <n v="8859.7639999999992"/>
  </r>
  <r>
    <x v="35"/>
    <x v="17"/>
    <n v="2559.873"/>
    <x v="911"/>
    <n v="9459.8510000000006"/>
    <n v="5360.9059999999999"/>
    <n v="7519.7209999999995"/>
  </r>
  <r>
    <x v="35"/>
    <x v="18"/>
    <n v="2777.1260000000002"/>
    <x v="912"/>
    <n v="8933.6560000000009"/>
    <n v="4859.1660000000002"/>
    <n v="7103.5230000000001"/>
  </r>
  <r>
    <x v="35"/>
    <x v="19"/>
    <n v="2283.0419999999999"/>
    <x v="913"/>
    <n v="7481.95"/>
    <n v="3754.64"/>
    <n v="5972.8979999999992"/>
  </r>
  <r>
    <x v="35"/>
    <x v="20"/>
    <n v="1300.3520000000001"/>
    <x v="914"/>
    <n v="5502.5429999999997"/>
    <n v="2669.4270000000001"/>
    <n v="4555.2350000000006"/>
  </r>
  <r>
    <x v="35"/>
    <x v="21"/>
    <n v="876.43299999999999"/>
    <x v="915"/>
    <n v="3996.0619999999999"/>
    <n v="1801.8330000000001"/>
    <n v="3160.5911000000001"/>
  </r>
  <r>
    <x v="35"/>
    <x v="22"/>
    <n v="1180.7239999999999"/>
    <x v="916"/>
    <n v="4138.6328000000003"/>
    <n v="1729.1769999999999"/>
    <n v="3247.7570000000001"/>
  </r>
  <r>
    <x v="35"/>
    <x v="23"/>
    <n v="976.03200000000004"/>
    <x v="917"/>
    <n v="3432.4299000000001"/>
    <n v="1518.5160000000001"/>
    <n v="2756.2221"/>
  </r>
  <r>
    <x v="35"/>
    <x v="24"/>
    <n v="750.702"/>
    <x v="918"/>
    <n v="2681.45"/>
    <n v="1091.8050000000001"/>
    <n v="2166.8810000000003"/>
  </r>
  <r>
    <x v="35"/>
    <x v="25"/>
    <n v="582.67600000000004"/>
    <x v="919"/>
    <n v="2036.627"/>
    <n v="891.08699999999999"/>
    <n v="1610.22"/>
  </r>
  <r>
    <x v="35"/>
    <x v="26"/>
    <n v="463.20400000000001"/>
    <x v="920"/>
    <n v="1592.4069999999999"/>
    <n v="785.85400000000004"/>
    <n v="1247.8800000000001"/>
  </r>
  <r>
    <x v="35"/>
    <x v="27"/>
    <n v="423.14600000000002"/>
    <x v="921"/>
    <n v="1218.704"/>
    <n v="475.209"/>
    <n v="930.68499999999995"/>
  </r>
  <r>
    <x v="35"/>
    <x v="28"/>
    <n v="342.03199999999998"/>
    <x v="922"/>
    <n v="1209.2909999999999"/>
    <n v="439.94099999999997"/>
    <n v="935.60500000000002"/>
  </r>
  <r>
    <x v="35"/>
    <x v="29"/>
    <n v="261.27499999999998"/>
    <x v="923"/>
    <n v="829.63400000000001"/>
    <n v="386.78"/>
    <n v="586.71399999999994"/>
  </r>
  <r>
    <x v="35"/>
    <x v="30"/>
    <n v="241.107"/>
    <x v="924"/>
    <n v="764.36800000000005"/>
    <n v="350.26299999999998"/>
    <n v="548.39400000000001"/>
  </r>
  <r>
    <x v="36"/>
    <x v="0"/>
    <n v="8918.9"/>
    <x v="925"/>
    <n v="18942.8"/>
    <n v="11388.3"/>
    <n v="14394.199999999999"/>
  </r>
  <r>
    <x v="36"/>
    <x v="1"/>
    <n v="8930.2000000000007"/>
    <x v="926"/>
    <n v="19178.3"/>
    <n v="11176.3"/>
    <n v="14604.599999999999"/>
  </r>
  <r>
    <x v="36"/>
    <x v="2"/>
    <n v="8187.6"/>
    <x v="927"/>
    <n v="18467.2"/>
    <n v="10185.5"/>
    <n v="14148.3"/>
  </r>
  <r>
    <x v="36"/>
    <x v="3"/>
    <n v="7503.7"/>
    <x v="928"/>
    <n v="18028.599999999999"/>
    <n v="7213.4"/>
    <n v="12424.3"/>
  </r>
  <r>
    <x v="36"/>
    <x v="4"/>
    <n v="7824.3"/>
    <x v="929"/>
    <n v="17334.5"/>
    <n v="7381.1"/>
    <n v="13260.1"/>
  </r>
  <r>
    <x v="36"/>
    <x v="5"/>
    <n v="10439"/>
    <x v="930"/>
    <n v="17779.099999999999"/>
    <n v="7808.6"/>
    <n v="13927.1"/>
  </r>
  <r>
    <x v="36"/>
    <x v="6"/>
    <n v="10180.4"/>
    <x v="931"/>
    <n v="17850.099999999999"/>
    <n v="7574.7"/>
    <n v="13848.3"/>
  </r>
  <r>
    <x v="36"/>
    <x v="7"/>
    <n v="9611.7000000000007"/>
    <x v="932"/>
    <n v="16941.8"/>
    <n v="7015.8"/>
    <n v="12307.7"/>
  </r>
  <r>
    <x v="36"/>
    <x v="8"/>
    <n v="9673.7000000000007"/>
    <x v="933"/>
    <n v="14290.7"/>
    <n v="5938.7"/>
    <n v="10500.2"/>
  </r>
  <r>
    <x v="36"/>
    <x v="9"/>
    <n v="8616.1"/>
    <x v="934"/>
    <n v="13505.9"/>
    <n v="5697.6"/>
    <n v="9825.9000000000015"/>
  </r>
  <r>
    <x v="36"/>
    <x v="10"/>
    <n v="8256.2000000000007"/>
    <x v="935"/>
    <n v="13029.1"/>
    <n v="4930"/>
    <n v="9431.5"/>
  </r>
  <r>
    <x v="36"/>
    <x v="11"/>
    <n v="10414.5"/>
    <x v="936"/>
    <n v="12571.3"/>
    <n v="5166.8999999999996"/>
    <n v="9133.7000000000007"/>
  </r>
  <r>
    <x v="36"/>
    <x v="12"/>
    <n v="9148.2000000000007"/>
    <x v="937"/>
    <n v="12659.5"/>
    <n v="5672.9"/>
    <n v="9350.0999999999985"/>
  </r>
  <r>
    <x v="36"/>
    <x v="13"/>
    <n v="8752.7999999999993"/>
    <x v="938"/>
    <n v="11180.7"/>
    <n v="5102"/>
    <n v="7951.7999999999993"/>
  </r>
  <r>
    <x v="36"/>
    <x v="14"/>
    <n v="7768.3"/>
    <x v="939"/>
    <n v="10408.799999999999"/>
    <n v="4756.6000000000004"/>
    <n v="7256.5"/>
  </r>
  <r>
    <x v="36"/>
    <x v="15"/>
    <n v="7411.4"/>
    <x v="940"/>
    <n v="10040.4"/>
    <n v="4612.8999999999996"/>
    <n v="7006.5999999999995"/>
  </r>
  <r>
    <x v="36"/>
    <x v="16"/>
    <n v="6297.3"/>
    <x v="941"/>
    <n v="9473.5"/>
    <n v="3970.6"/>
    <n v="6481.2999999999993"/>
  </r>
  <r>
    <x v="36"/>
    <x v="17"/>
    <n v="5401.2"/>
    <x v="942"/>
    <n v="8495"/>
    <n v="3644.8"/>
    <n v="6029.8"/>
  </r>
  <r>
    <x v="36"/>
    <x v="18"/>
    <n v="5857.8"/>
    <x v="943"/>
    <n v="8084.1"/>
    <n v="3223.8"/>
    <n v="5701.5"/>
  </r>
  <r>
    <x v="36"/>
    <x v="19"/>
    <n v="5467.1"/>
    <x v="944"/>
    <n v="8270.5"/>
    <n v="2936.8"/>
    <n v="5981.8"/>
  </r>
  <r>
    <x v="36"/>
    <x v="20"/>
    <n v="5020.1000000000004"/>
    <x v="945"/>
    <n v="8235.5"/>
    <n v="3088.9"/>
    <n v="5931.1"/>
  </r>
  <r>
    <x v="36"/>
    <x v="21"/>
    <n v="4919"/>
    <x v="946"/>
    <n v="7489.6000999999997"/>
    <n v="2667.2999"/>
    <n v="5364.7999"/>
  </r>
  <r>
    <x v="36"/>
    <x v="22"/>
    <n v="4637.7997999999998"/>
    <x v="947"/>
    <n v="7244.1000999999997"/>
    <n v="2648.0999000000002"/>
    <n v="5116.1998999999996"/>
  </r>
  <r>
    <x v="36"/>
    <x v="23"/>
    <n v="4008"/>
    <x v="948"/>
    <n v="6522"/>
    <n v="2574"/>
    <n v="4769"/>
  </r>
  <r>
    <x v="36"/>
    <x v="24"/>
    <n v="3865"/>
    <x v="949"/>
    <n v="5816"/>
    <n v="2398"/>
    <n v="4079"/>
  </r>
  <r>
    <x v="36"/>
    <x v="25"/>
    <n v="3485.3"/>
    <x v="950"/>
    <n v="5036.2002000000002"/>
    <n v="2206.4"/>
    <n v="3449.9"/>
  </r>
  <r>
    <x v="36"/>
    <x v="26"/>
    <n v="3327.7"/>
    <x v="951"/>
    <n v="4761.5"/>
    <n v="2101.9"/>
    <n v="3352.9"/>
  </r>
  <r>
    <x v="36"/>
    <x v="27"/>
    <n v="3217.3"/>
    <x v="952"/>
    <n v="4491.6000999999997"/>
    <n v="2097.6999999999998"/>
    <n v="3202.5"/>
  </r>
  <r>
    <x v="36"/>
    <x v="28"/>
    <n v="2931.1001000000001"/>
    <x v="953"/>
    <n v="4227.5"/>
    <n v="1841.3"/>
    <n v="2976.3"/>
  </r>
  <r>
    <x v="36"/>
    <x v="29"/>
    <n v="2894.7"/>
    <x v="954"/>
    <n v="3899.5"/>
    <n v="1688.4"/>
    <n v="2745.7"/>
  </r>
  <r>
    <x v="36"/>
    <x v="30"/>
    <n v="2641.8229999999999"/>
    <x v="955"/>
    <n v="3365.7080000000001"/>
    <n v="1444.8989999999999"/>
    <n v="2345.2169999999996"/>
  </r>
  <r>
    <x v="37"/>
    <x v="0"/>
    <n v="8225.4"/>
    <x v="956"/>
    <n v="10815.5"/>
    <n v="4596.2"/>
    <n v="8402.2999999999993"/>
  </r>
  <r>
    <x v="37"/>
    <x v="1"/>
    <n v="8202"/>
    <x v="957"/>
    <n v="10044.9"/>
    <n v="4064.2"/>
    <n v="7634.9"/>
  </r>
  <r>
    <x v="37"/>
    <x v="2"/>
    <n v="7011.3"/>
    <x v="958"/>
    <n v="10003.9"/>
    <n v="4043.4"/>
    <n v="7586"/>
  </r>
  <r>
    <x v="37"/>
    <x v="3"/>
    <n v="6286.4"/>
    <x v="959"/>
    <n v="8498.7000000000007"/>
    <n v="3723.1"/>
    <n v="6733.7999999999993"/>
  </r>
  <r>
    <x v="37"/>
    <x v="4"/>
    <n v="5568.7"/>
    <x v="960"/>
    <n v="7458.4"/>
    <n v="3278.4"/>
    <n v="6091.9"/>
  </r>
  <r>
    <x v="37"/>
    <x v="5"/>
    <n v="5345.5"/>
    <x v="961"/>
    <n v="6985.9"/>
    <n v="2937.9"/>
    <n v="5594.1"/>
  </r>
  <r>
    <x v="37"/>
    <x v="6"/>
    <n v="4614.7"/>
    <x v="962"/>
    <n v="6168"/>
    <n v="2880.1"/>
    <n v="5012.8999999999996"/>
  </r>
  <r>
    <x v="37"/>
    <x v="7"/>
    <n v="4292.1000000000004"/>
    <x v="963"/>
    <n v="5215.4629999999997"/>
    <n v="2442.1819999999998"/>
    <n v="4148.6790000000001"/>
  </r>
  <r>
    <x v="37"/>
    <x v="8"/>
    <n v="3939.7860000000001"/>
    <x v="964"/>
    <n v="4445.2250000000004"/>
    <n v="2184.7860000000001"/>
    <n v="3561.915"/>
  </r>
  <r>
    <x v="37"/>
    <x v="9"/>
    <n v="3554.1010000000001"/>
    <x v="965"/>
    <n v="4015.857"/>
    <n v="2342.7150000000001"/>
    <n v="3142.7070000000003"/>
  </r>
  <r>
    <x v="37"/>
    <x v="10"/>
    <n v="2820.0650000000001"/>
    <x v="966"/>
    <n v="3219.1840000000002"/>
    <n v="1762.818"/>
    <n v="2516.2669999999998"/>
  </r>
  <r>
    <x v="37"/>
    <x v="11"/>
    <n v="3236.471"/>
    <x v="967"/>
    <n v="2994.1590000000001"/>
    <n v="1349.425"/>
    <n v="2135.884"/>
  </r>
  <r>
    <x v="37"/>
    <x v="12"/>
    <n v="2851.0410000000002"/>
    <x v="968"/>
    <n v="2675.7330000000002"/>
    <n v="1264.914"/>
    <n v="1987.5500000000002"/>
  </r>
  <r>
    <x v="37"/>
    <x v="13"/>
    <n v="2471.4299999999998"/>
    <x v="969"/>
    <n v="2195.3969999999999"/>
    <n v="902.99400000000003"/>
    <n v="1583.4079999999999"/>
  </r>
  <r>
    <x v="37"/>
    <x v="14"/>
    <n v="1808.1469999999999"/>
    <x v="970"/>
    <n v="1932.54"/>
    <n v="689.23500000000001"/>
    <n v="1470.2350000000001"/>
  </r>
  <r>
    <x v="37"/>
    <x v="15"/>
    <n v="1530.4459999999999"/>
    <x v="971"/>
    <n v="1306.711"/>
    <n v="481.60399999999998"/>
    <n v="930.65699999999993"/>
  </r>
  <r>
    <x v="37"/>
    <x v="16"/>
    <n v="1239.5039999999999"/>
    <x v="972"/>
    <n v="1181.384"/>
    <n v="323.40600000000001"/>
    <n v="866.36500000000001"/>
  </r>
  <r>
    <x v="37"/>
    <x v="17"/>
    <n v="1062.002"/>
    <x v="973"/>
    <n v="1078.9079999999999"/>
    <n v="166.982"/>
    <n v="811.23"/>
  </r>
  <r>
    <x v="37"/>
    <x v="18"/>
    <n v="1103.771"/>
    <x v="974"/>
    <n v="1026.7429999999999"/>
    <n v="103.93300000000001"/>
    <n v="824.25200000000007"/>
  </r>
  <r>
    <x v="37"/>
    <x v="19"/>
    <n v="1359.702"/>
    <x v="975"/>
    <n v="1004.322"/>
    <n v="29.234000000000002"/>
    <n v="757.58"/>
  </r>
  <r>
    <x v="37"/>
    <x v="20"/>
    <n v="1010.603"/>
    <x v="976"/>
    <n v="836.37599999999998"/>
    <n v="-81.165999999999997"/>
    <n v="681.32099999999991"/>
  </r>
  <r>
    <x v="37"/>
    <x v="21"/>
    <n v="918.87699999999995"/>
    <x v="977"/>
    <n v="807.40099999999995"/>
    <n v="-292.25700000000001"/>
    <n v="661.86699999999996"/>
  </r>
  <r>
    <x v="37"/>
    <x v="22"/>
    <n v="884.34799999999996"/>
    <x v="978"/>
    <n v="737.154"/>
    <n v="-343.125"/>
    <n v="594.36400000000003"/>
  </r>
  <r>
    <x v="37"/>
    <x v="23"/>
    <n v="776.221"/>
    <x v="979"/>
    <n v="710.66200000000003"/>
    <n v="360.548"/>
    <n v="587.79099999999994"/>
  </r>
  <r>
    <x v="37"/>
    <x v="24"/>
    <n v="783.23299999999995"/>
    <x v="980"/>
    <n v="689.92399999999998"/>
    <n v="344.49200000000002"/>
    <n v="542.35699999999997"/>
  </r>
  <r>
    <x v="37"/>
    <x v="25"/>
    <n v="692.65099999999995"/>
    <x v="981"/>
    <n v="677.05499999999995"/>
    <n v="278.64"/>
    <n v="526.81600000000003"/>
  </r>
  <r>
    <x v="37"/>
    <x v="26"/>
    <n v="603.96699999999998"/>
    <x v="982"/>
    <n v="691.27700000000004"/>
    <n v="173.292"/>
    <n v="565.13099999999997"/>
  </r>
  <r>
    <x v="37"/>
    <x v="27"/>
    <n v="457.67700000000002"/>
    <x v="983"/>
    <n v="766.39700000000005"/>
    <n v="149.68799999999999"/>
    <n v="637.75700000000006"/>
  </r>
  <r>
    <x v="37"/>
    <x v="28"/>
    <n v="489.07799999999997"/>
    <x v="984"/>
    <n v="695.21299999999997"/>
    <n v="229.346"/>
    <n v="586.08299999999997"/>
  </r>
  <r>
    <x v="38"/>
    <x v="0"/>
    <n v="14357"/>
    <x v="985"/>
    <n v="13459"/>
    <n v="4011"/>
    <n v="8798"/>
  </r>
  <r>
    <x v="38"/>
    <x v="1"/>
    <n v="14435"/>
    <x v="986"/>
    <n v="12480"/>
    <n v="3670"/>
    <n v="8014"/>
  </r>
  <r>
    <x v="38"/>
    <x v="2"/>
    <n v="12884"/>
    <x v="987"/>
    <n v="12169"/>
    <n v="3517"/>
    <n v="7666"/>
  </r>
  <r>
    <x v="38"/>
    <x v="3"/>
    <n v="12274"/>
    <x v="988"/>
    <n v="12292"/>
    <n v="2763"/>
    <n v="6726"/>
  </r>
  <r>
    <x v="38"/>
    <x v="4"/>
    <n v="15165"/>
    <x v="989"/>
    <n v="11973"/>
    <n v="2733"/>
    <n v="6741"/>
  </r>
  <r>
    <x v="38"/>
    <x v="5"/>
    <n v="15499"/>
    <x v="990"/>
    <n v="10721"/>
    <n v="3013"/>
    <n v="5439"/>
  </r>
  <r>
    <x v="38"/>
    <x v="6"/>
    <n v="15051"/>
    <x v="991"/>
    <n v="11047"/>
    <n v="3434"/>
    <n v="5846"/>
  </r>
  <r>
    <x v="38"/>
    <x v="7"/>
    <n v="15519"/>
    <x v="992"/>
    <n v="10176"/>
    <n v="2830"/>
    <n v="5294"/>
  </r>
  <r>
    <x v="38"/>
    <x v="8"/>
    <n v="16041"/>
    <x v="993"/>
    <n v="9128"/>
    <n v="2171"/>
    <n v="4274"/>
  </r>
  <r>
    <x v="38"/>
    <x v="9"/>
    <n v="13817"/>
    <x v="792"/>
    <n v="11082"/>
    <n v="6099"/>
    <n v="6388"/>
  </r>
  <r>
    <x v="38"/>
    <x v="10"/>
    <n v="11755"/>
    <x v="994"/>
    <n v="10307"/>
    <n v="5366"/>
    <n v="5668"/>
  </r>
  <r>
    <x v="39"/>
    <x v="0"/>
    <n v="2901.848"/>
    <x v="995"/>
    <n v="13367.619000000001"/>
    <n v="5750.223"/>
    <n v="9744.59"/>
  </r>
  <r>
    <x v="39"/>
    <x v="1"/>
    <n v="3115.5459999999998"/>
    <x v="996"/>
    <n v="11874.437"/>
    <n v="4769.951"/>
    <n v="8414.3960000000006"/>
  </r>
  <r>
    <x v="39"/>
    <x v="2"/>
    <n v="2759.7350000000001"/>
    <x v="997"/>
    <n v="10749.596"/>
    <n v="3898.6660000000002"/>
    <n v="7413.4560000000001"/>
  </r>
  <r>
    <x v="39"/>
    <x v="3"/>
    <n v="2454.6480000000001"/>
    <x v="998"/>
    <n v="10010.888999999999"/>
    <n v="3463.0590000000002"/>
    <n v="6731.6490000000003"/>
  </r>
  <r>
    <x v="39"/>
    <x v="4"/>
    <n v="4142.1360000000004"/>
    <x v="999"/>
    <n v="9075.0720000000001"/>
    <n v="3194.797"/>
    <n v="6090.2389999999996"/>
  </r>
  <r>
    <x v="39"/>
    <x v="5"/>
    <n v="4940.9160000000002"/>
    <x v="1000"/>
    <n v="8594.7039999999997"/>
    <n v="3086.232"/>
    <n v="5738.9130000000005"/>
  </r>
  <r>
    <x v="39"/>
    <x v="6"/>
    <n v="3886.2570000000001"/>
    <x v="1001"/>
    <n v="7940.4009999999998"/>
    <n v="2580.4090000000001"/>
    <n v="5404.0640000000003"/>
  </r>
  <r>
    <x v="39"/>
    <x v="7"/>
    <n v="3438.4830000000002"/>
    <x v="1002"/>
    <n v="7495.6750000000002"/>
    <n v="2359.2429999999999"/>
    <n v="4886.6080000000002"/>
  </r>
  <r>
    <x v="39"/>
    <x v="8"/>
    <n v="4286.4350000000004"/>
    <x v="1003"/>
    <n v="7282.8710000000001"/>
    <n v="2255.4209999999998"/>
    <n v="4670.3680000000004"/>
  </r>
  <r>
    <x v="39"/>
    <x v="9"/>
    <n v="4719.835"/>
    <x v="1004"/>
    <n v="6763.7910000000002"/>
    <n v="2178.348"/>
    <n v="4474.13"/>
  </r>
  <r>
    <x v="39"/>
    <x v="10"/>
    <n v="4969.08"/>
    <x v="1005"/>
    <n v="6367.0829999999996"/>
    <n v="2176.761"/>
    <n v="4418.8420000000006"/>
  </r>
  <r>
    <x v="39"/>
    <x v="11"/>
    <n v="7221.3050000000003"/>
    <x v="1006"/>
    <n v="6386.6989999999996"/>
    <n v="2052.4920000000002"/>
    <n v="4523.6109999999999"/>
  </r>
  <r>
    <x v="39"/>
    <x v="12"/>
    <n v="5898.4309999999996"/>
    <x v="1007"/>
    <n v="5896.9170000000004"/>
    <n v="1965.7539999999999"/>
    <n v="4246.4989999999998"/>
  </r>
  <r>
    <x v="39"/>
    <x v="13"/>
    <n v="6152.3630000000003"/>
    <x v="1008"/>
    <n v="5719.5469999999996"/>
    <n v="1648.098"/>
    <n v="4214.0619999999999"/>
  </r>
  <r>
    <x v="39"/>
    <x v="14"/>
    <n v="4961.8729999999996"/>
    <x v="1009"/>
    <n v="5653.527"/>
    <n v="1602.422"/>
    <n v="3933.5989999999997"/>
  </r>
  <r>
    <x v="39"/>
    <x v="15"/>
    <n v="2920.0369999999998"/>
    <x v="1010"/>
    <n v="2869.8829999999998"/>
    <n v="1133.4590000000001"/>
    <n v="2000.6780000000001"/>
  </r>
  <r>
    <x v="39"/>
    <x v="16"/>
    <n v="2799.9160000000002"/>
    <x v="1011"/>
    <n v="2625.4949999999999"/>
    <n v="857.51700000000005"/>
    <n v="1847.9570000000001"/>
  </r>
  <r>
    <x v="39"/>
    <x v="17"/>
    <n v="1650.9639999999999"/>
    <x v="1012"/>
    <n v="1981.385"/>
    <n v="573.23500000000001"/>
    <n v="1411.4690000000001"/>
  </r>
  <r>
    <x v="39"/>
    <x v="18"/>
    <n v="1442.2750000000001"/>
    <x v="1013"/>
    <n v="2036.18"/>
    <n v="583.86400000000003"/>
    <n v="1498.2049999999999"/>
  </r>
  <r>
    <x v="39"/>
    <x v="19"/>
    <n v="850.15200000000004"/>
    <x v="1014"/>
    <n v="1348.7581"/>
    <n v="392.46600000000001"/>
    <n v="1023.2769999999999"/>
  </r>
  <r>
    <x v="39"/>
    <x v="20"/>
    <n v="690.19600000000003"/>
    <x v="1015"/>
    <n v="1230.537"/>
    <n v="377.66300000000001"/>
    <n v="941.298"/>
  </r>
  <r>
    <x v="39"/>
    <x v="21"/>
    <n v="848.20799999999997"/>
    <x v="1016"/>
    <n v="1141.3900000000001"/>
    <n v="371.15800000000002"/>
    <n v="893.88900000000001"/>
  </r>
  <r>
    <x v="39"/>
    <x v="22"/>
    <n v="906.83500000000004"/>
    <x v="1017"/>
    <n v="1088.3109999999999"/>
    <n v="327.26"/>
    <n v="812.74199999999996"/>
  </r>
  <r>
    <x v="39"/>
    <x v="23"/>
    <n v="886.69100000000003"/>
    <x v="1018"/>
    <n v="1010.61"/>
    <n v="329.58199999999999"/>
    <n v="750.91099999999994"/>
  </r>
  <r>
    <x v="39"/>
    <x v="24"/>
    <n v="435.82"/>
    <x v="1019"/>
    <n v="445.78300000000002"/>
    <n v="158.27799999999999"/>
    <n v="330.08100000000002"/>
  </r>
  <r>
    <x v="39"/>
    <x v="25"/>
    <n v="499.80799999999999"/>
    <x v="1020"/>
    <n v="416.678"/>
    <n v="149.55600000000001"/>
    <n v="309.959"/>
  </r>
  <r>
    <x v="39"/>
    <x v="26"/>
    <n v="459.64100000000002"/>
    <x v="1021"/>
    <n v="391.61799999999999"/>
    <n v="139.429"/>
    <n v="287.28200000000004"/>
  </r>
  <r>
    <x v="39"/>
    <x v="27"/>
    <n v="340.11700000000002"/>
    <x v="1022"/>
    <n v="283.40800000000002"/>
    <n v="96.034999999999997"/>
    <n v="216.58499999999998"/>
  </r>
  <r>
    <x v="39"/>
    <x v="28"/>
    <n v="336.04700000000003"/>
    <x v="1023"/>
    <n v="269.74900000000002"/>
    <n v="90.31"/>
    <n v="203.86799999999999"/>
  </r>
  <r>
    <x v="39"/>
    <x v="29"/>
    <n v="351.95100000000002"/>
    <x v="1024"/>
    <n v="264.25400000000002"/>
    <n v="79.754000000000005"/>
    <n v="186.06200000000001"/>
  </r>
  <r>
    <x v="40"/>
    <x v="0"/>
    <n v="6489"/>
    <x v="1025"/>
    <n v="19845"/>
    <n v="12805"/>
    <n v="15753"/>
  </r>
  <r>
    <x v="40"/>
    <x v="1"/>
    <n v="7500"/>
    <x v="1026"/>
    <n v="17890"/>
    <n v="11392"/>
    <n v="14063"/>
  </r>
  <r>
    <x v="40"/>
    <x v="2"/>
    <n v="7017"/>
    <x v="458"/>
    <n v="18668"/>
    <n v="9462"/>
    <n v="13852"/>
  </r>
  <r>
    <x v="40"/>
    <x v="3"/>
    <n v="6608"/>
    <x v="1027"/>
    <n v="17452"/>
    <n v="9119"/>
    <n v="14006"/>
  </r>
  <r>
    <x v="40"/>
    <x v="4"/>
    <n v="4664"/>
    <x v="1028"/>
    <n v="15246"/>
    <n v="8068"/>
    <n v="12142"/>
  </r>
  <r>
    <x v="40"/>
    <x v="5"/>
    <n v="4408"/>
    <x v="1029"/>
    <n v="14642"/>
    <n v="7233"/>
    <n v="11557"/>
  </r>
  <r>
    <x v="40"/>
    <x v="6"/>
    <n v="4583"/>
    <x v="1030"/>
    <n v="14012"/>
    <n v="6622"/>
    <n v="11315"/>
  </r>
  <r>
    <x v="40"/>
    <x v="7"/>
    <n v="4856"/>
    <x v="1031"/>
    <n v="14200"/>
    <n v="11317"/>
    <n v="11317"/>
  </r>
  <r>
    <x v="40"/>
    <x v="8"/>
    <n v="4755"/>
    <x v="1032"/>
    <n v="13277"/>
    <n v="10492"/>
    <n v="10492"/>
  </r>
  <r>
    <x v="40"/>
    <x v="9"/>
    <n v="4447"/>
    <x v="948"/>
    <n v="13447"/>
    <n v="10203"/>
    <n v="10203"/>
  </r>
  <r>
    <x v="40"/>
    <x v="10"/>
    <n v="4279"/>
    <x v="1033"/>
    <n v="13742"/>
    <n v="10756"/>
    <n v="10756"/>
  </r>
  <r>
    <x v="40"/>
    <x v="11"/>
    <n v="3026"/>
    <x v="1034"/>
    <n v="14465"/>
    <n v="11527"/>
    <n v="11527"/>
  </r>
  <r>
    <x v="40"/>
    <x v="12"/>
    <n v="1513.0119999999999"/>
    <x v="1035"/>
    <n v="1793.9469999999999"/>
    <n v="1411.5319999999999"/>
    <n v="1411.5319999999999"/>
  </r>
  <r>
    <x v="40"/>
    <x v="13"/>
    <n v="1468"/>
    <x v="1036"/>
    <n v="1419.5229999999999"/>
    <n v="1225.5840000000001"/>
    <n v="1225.5840000000001"/>
  </r>
  <r>
    <x v="40"/>
    <x v="14"/>
    <n v="1405.857"/>
    <x v="1037"/>
    <n v="1306.963"/>
    <n v="1099.912"/>
    <n v="1099.912"/>
  </r>
  <r>
    <x v="40"/>
    <x v="15"/>
    <n v="947.65599999999995"/>
    <x v="1038"/>
    <n v="968.81700000000001"/>
    <n v="832.73800000000006"/>
    <n v="832.73800000000006"/>
  </r>
  <r>
    <x v="40"/>
    <x v="16"/>
    <n v="864.11599999999999"/>
    <x v="1039"/>
    <n v="704.81600000000003"/>
    <n v="597.74"/>
    <n v="600.55799999999999"/>
  </r>
  <r>
    <x v="40"/>
    <x v="17"/>
    <n v="786.43399999999997"/>
    <x v="1040"/>
    <n v="556.88699999999994"/>
    <n v="430.09100000000001"/>
    <n v="433.38100000000003"/>
  </r>
  <r>
    <x v="40"/>
    <x v="18"/>
    <n v="620.18299999999999"/>
    <x v="1041"/>
    <n v="359.95699999999999"/>
    <n v="181.30600000000001"/>
    <n v="254.93800000000002"/>
  </r>
  <r>
    <x v="40"/>
    <x v="19"/>
    <n v="572.20500000000004"/>
    <x v="1042"/>
    <n v="309.73700000000002"/>
    <n v="132.00899999999999"/>
    <n v="222.047"/>
  </r>
  <r>
    <x v="40"/>
    <x v="20"/>
    <n v="436.48500000000001"/>
    <x v="1043"/>
    <n v="283.61200000000002"/>
    <n v="127.47499999999999"/>
    <n v="194.61"/>
  </r>
  <r>
    <x v="40"/>
    <x v="21"/>
    <n v="259.92599999999999"/>
    <x v="1044"/>
    <n v="217.40700000000001"/>
    <n v="100.29300000000001"/>
    <n v="162.309"/>
  </r>
  <r>
    <x v="40"/>
    <x v="22"/>
    <n v="86.483000000000004"/>
    <x v="1045"/>
    <n v="95.67"/>
    <n v="80.808000000000007"/>
    <n v="80.808000000000007"/>
  </r>
  <r>
    <x v="40"/>
    <x v="23"/>
    <n v="61.393000000000001"/>
    <x v="1046"/>
    <n v="77.613"/>
    <n v="62.999000000000002"/>
    <n v="62.999000000000002"/>
  </r>
  <r>
    <x v="41"/>
    <x v="0"/>
    <n v="22597"/>
    <x v="1047"/>
    <n v="67493"/>
    <n v="24970"/>
    <n v="57768"/>
  </r>
  <r>
    <x v="41"/>
    <x v="1"/>
    <n v="20848"/>
    <x v="1048"/>
    <n v="50124"/>
    <n v="26657"/>
    <n v="44150"/>
  </r>
  <r>
    <x v="41"/>
    <x v="2"/>
    <n v="17636"/>
    <x v="1049"/>
    <n v="54418"/>
    <n v="23186"/>
    <n v="40734"/>
  </r>
  <r>
    <x v="41"/>
    <x v="3"/>
    <n v="13240"/>
    <x v="1050"/>
    <n v="49966"/>
    <n v="21876"/>
    <n v="35518"/>
  </r>
  <r>
    <x v="41"/>
    <x v="4"/>
    <n v="6824"/>
    <x v="1051"/>
    <n v="10515"/>
    <n v="4714"/>
    <n v="8586"/>
  </r>
  <r>
    <x v="41"/>
    <x v="5"/>
    <n v="4269"/>
    <x v="1052"/>
    <n v="10491"/>
    <n v="3243"/>
    <n v="8752"/>
  </r>
  <r>
    <x v="41"/>
    <x v="6"/>
    <n v="2520"/>
    <x v="1053"/>
    <n v="3415"/>
    <n v="2886"/>
    <n v="2886"/>
  </r>
  <r>
    <x v="41"/>
    <x v="7"/>
    <n v="2364"/>
    <x v="1054"/>
    <n v="2862"/>
    <n v="2419"/>
    <n v="2422"/>
  </r>
  <r>
    <x v="41"/>
    <x v="8"/>
    <n v="2336"/>
    <x v="1053"/>
    <n v="2446"/>
    <n v="2006"/>
    <n v="2012"/>
  </r>
  <r>
    <x v="41"/>
    <x v="9"/>
    <n v="2093"/>
    <x v="1055"/>
    <n v="2157"/>
    <n v="1505"/>
    <n v="1741"/>
  </r>
  <r>
    <x v="41"/>
    <x v="10"/>
    <n v="1484"/>
    <x v="1056"/>
    <n v="1970"/>
    <n v="1040"/>
    <n v="1639"/>
  </r>
  <r>
    <x v="41"/>
    <x v="11"/>
    <n v="1699"/>
    <x v="1057"/>
    <n v="1869"/>
    <n v="776"/>
    <n v="1486"/>
  </r>
  <r>
    <x v="41"/>
    <x v="12"/>
    <n v="1527"/>
    <x v="1058"/>
    <n v="1951"/>
    <n v="684"/>
    <n v="1593"/>
  </r>
  <r>
    <x v="41"/>
    <x v="13"/>
    <n v="1399"/>
    <x v="1059"/>
    <n v="2217"/>
    <n v="842"/>
    <n v="1849"/>
  </r>
  <r>
    <x v="42"/>
    <x v="0"/>
    <n v="7070.1"/>
    <x v="1060"/>
    <n v="5488.8"/>
    <n v="1204"/>
    <n v="3283.8"/>
  </r>
  <r>
    <x v="42"/>
    <x v="1"/>
    <n v="7159"/>
    <x v="1061"/>
    <n v="5177.5"/>
    <n v="955.1"/>
    <n v="2921.2999999999997"/>
  </r>
  <r>
    <x v="42"/>
    <x v="2"/>
    <n v="6613.8"/>
    <x v="1062"/>
    <n v="5136.8999999999996"/>
    <n v="1046.2"/>
    <n v="2627.8999999999996"/>
  </r>
  <r>
    <x v="42"/>
    <x v="3"/>
    <n v="5966.9"/>
    <x v="1063"/>
    <n v="4133.7"/>
    <n v="965.7"/>
    <n v="2024.6000000000001"/>
  </r>
  <r>
    <x v="42"/>
    <x v="3"/>
    <n v="6086.5"/>
    <x v="1064"/>
    <n v="4396.3999999999996"/>
    <n v="925.5"/>
    <n v="2218"/>
  </r>
  <r>
    <x v="42"/>
    <x v="4"/>
    <n v="6330.3"/>
    <x v="1065"/>
    <n v="4356.8999999999996"/>
    <n v="1047.7"/>
    <n v="2192.1000000000004"/>
  </r>
  <r>
    <x v="42"/>
    <x v="6"/>
    <n v="6140"/>
    <x v="1066"/>
    <n v="4610.6000000000004"/>
    <n v="1492.2"/>
    <n v="2519.6999999999998"/>
  </r>
  <r>
    <x v="42"/>
    <x v="7"/>
    <n v="5863.5"/>
    <x v="1067"/>
    <n v="5105.3"/>
    <n v="1580.9"/>
    <n v="2803.3"/>
  </r>
  <r>
    <x v="42"/>
    <x v="8"/>
    <n v="5782"/>
    <x v="1068"/>
    <n v="5099.3999999999996"/>
    <n v="1645.7"/>
    <n v="2982.9"/>
  </r>
  <r>
    <x v="42"/>
    <x v="8"/>
    <n v="5844.9"/>
    <x v="1069"/>
    <n v="4972.7"/>
    <n v="1658.5"/>
    <n v="2839.8"/>
  </r>
  <r>
    <x v="42"/>
    <x v="9"/>
    <n v="5186.2"/>
    <x v="1070"/>
    <n v="5002.8"/>
    <n v="1362.6"/>
    <n v="2986.9"/>
  </r>
  <r>
    <x v="42"/>
    <x v="11"/>
    <n v="6710.4"/>
    <x v="1071"/>
    <n v="6035.7"/>
    <n v="1750"/>
    <n v="3959.8"/>
  </r>
  <r>
    <x v="42"/>
    <x v="12"/>
    <n v="6307.8"/>
    <x v="1072"/>
    <n v="6244.8"/>
    <n v="1989.4"/>
    <n v="4245.2000000000007"/>
  </r>
  <r>
    <x v="42"/>
    <x v="13"/>
    <n v="5575.9"/>
    <x v="1073"/>
    <n v="4324.8999999999996"/>
    <n v="1696.2"/>
    <n v="2664.2"/>
  </r>
  <r>
    <x v="42"/>
    <x v="14"/>
    <n v="5317"/>
    <x v="1074"/>
    <n v="4399.3"/>
    <n v="1548.7"/>
    <n v="2760.4"/>
  </r>
  <r>
    <x v="42"/>
    <x v="14"/>
    <n v="5473.5"/>
    <x v="1075"/>
    <n v="4203.8999999999996"/>
    <n v="1511.9"/>
    <n v="2599.6000000000004"/>
  </r>
  <r>
    <x v="42"/>
    <x v="16"/>
    <n v="4762.6000999999997"/>
    <x v="1076"/>
    <n v="4105.2997999999998"/>
    <n v="1318.7"/>
    <n v="2499"/>
  </r>
  <r>
    <x v="42"/>
    <x v="17"/>
    <n v="4155.8999000000003"/>
    <x v="1077"/>
    <n v="3652.3998999999999"/>
    <n v="1056.4000000000001"/>
    <n v="2200.6000000000004"/>
  </r>
  <r>
    <x v="42"/>
    <x v="18"/>
    <n v="3803.3"/>
    <x v="1078"/>
    <n v="2819.2"/>
    <n v="929.4"/>
    <n v="1779.1"/>
  </r>
  <r>
    <x v="42"/>
    <x v="19"/>
    <n v="3768.2"/>
    <x v="1067"/>
    <n v="2592.5"/>
    <n v="809.9"/>
    <n v="1495.6"/>
  </r>
  <r>
    <x v="42"/>
    <x v="19"/>
    <n v="3893.5"/>
    <x v="1079"/>
    <n v="2699.1001000000001"/>
    <n v="828.1"/>
    <n v="1655.3"/>
  </r>
  <r>
    <x v="42"/>
    <x v="20"/>
    <n v="3459.8998999999999"/>
    <x v="1080"/>
    <n v="2142.6001000000001"/>
    <n v="833.29899999999998"/>
    <n v="1370.4989999999998"/>
  </r>
  <r>
    <x v="42"/>
    <x v="22"/>
    <n v="3345.7"/>
    <x v="1081"/>
    <n v="2046.5"/>
    <n v="837.2"/>
    <n v="1284.9000000000001"/>
  </r>
  <r>
    <x v="42"/>
    <x v="23"/>
    <n v="3222.5"/>
    <x v="1082"/>
    <n v="2036.7"/>
    <n v="832"/>
    <n v="1298.9000000000001"/>
  </r>
  <r>
    <x v="42"/>
    <x v="24"/>
    <n v="3113.8998999999999"/>
    <x v="1083"/>
    <n v="1963.6"/>
    <n v="815.8"/>
    <n v="1265.1999999999998"/>
  </r>
  <r>
    <x v="42"/>
    <x v="25"/>
    <n v="2856.7"/>
    <x v="1084"/>
    <n v="1763.1"/>
    <n v="729"/>
    <n v="1149.7"/>
  </r>
  <r>
    <x v="42"/>
    <x v="26"/>
    <n v="2608.6999999999998"/>
    <x v="1085"/>
    <n v="1639"/>
    <n v="719.1"/>
    <n v="1116.5999999999999"/>
  </r>
  <r>
    <x v="42"/>
    <x v="27"/>
    <n v="2622.8998999999999"/>
    <x v="1086"/>
    <n v="1684"/>
    <n v="802.6"/>
    <n v="1230.0999999999999"/>
  </r>
  <r>
    <x v="42"/>
    <x v="28"/>
    <n v="2545.1001000000001"/>
    <x v="1087"/>
    <n v="1740.4"/>
    <n v="825"/>
    <n v="1249"/>
  </r>
  <r>
    <x v="42"/>
    <x v="29"/>
    <n v="2725.7"/>
    <x v="1088"/>
    <n v="1890.3"/>
    <n v="846.3"/>
    <n v="1356.6999999999998"/>
  </r>
  <r>
    <x v="42"/>
    <x v="30"/>
    <n v="2490.8998999999999"/>
    <x v="1089"/>
    <n v="1715.9"/>
    <n v="811.3"/>
    <n v="1230.1999999999998"/>
  </r>
  <r>
    <x v="43"/>
    <x v="0"/>
    <n v="3610"/>
    <x v="1090"/>
    <n v="22682"/>
    <n v="6121"/>
    <n v="15682"/>
  </r>
  <r>
    <x v="43"/>
    <x v="1"/>
    <n v="3440"/>
    <x v="1091"/>
    <n v="21223"/>
    <n v="5864"/>
    <n v="14475"/>
  </r>
  <r>
    <x v="43"/>
    <x v="2"/>
    <n v="3357"/>
    <x v="1092"/>
    <n v="19482"/>
    <n v="5385"/>
    <n v="13110"/>
  </r>
  <r>
    <x v="43"/>
    <x v="3"/>
    <n v="3302"/>
    <x v="1093"/>
    <n v="18482"/>
    <n v="5218"/>
    <n v="12400"/>
  </r>
  <r>
    <x v="43"/>
    <x v="4"/>
    <n v="3159"/>
    <x v="796"/>
    <n v="17241"/>
    <n v="5049"/>
    <n v="11605"/>
  </r>
  <r>
    <x v="43"/>
    <x v="5"/>
    <n v="3011"/>
    <x v="1094"/>
    <n v="16038"/>
    <n v="4915"/>
    <n v="10868"/>
  </r>
  <r>
    <x v="43"/>
    <x v="6"/>
    <n v="2878.9360000000001"/>
    <x v="1095"/>
    <n v="15088.142"/>
    <n v="4727.8040000000001"/>
    <n v="10602.343000000001"/>
  </r>
  <r>
    <x v="43"/>
    <x v="7"/>
    <n v="2876.8890000000001"/>
    <x v="1096"/>
    <n v="14718.976000000001"/>
    <n v="4444.9880000000003"/>
    <n v="10040.261999999999"/>
  </r>
  <r>
    <x v="43"/>
    <x v="8"/>
    <n v="2666.2359999999999"/>
    <x v="1097"/>
    <n v="14776.391"/>
    <n v="4240.384"/>
    <n v="10145.376"/>
  </r>
  <r>
    <x v="43"/>
    <x v="9"/>
    <n v="2555.0349999999999"/>
    <x v="1098"/>
    <n v="14086.245999999999"/>
    <n v="4132.2719999999999"/>
    <n v="9813.5390000000007"/>
  </r>
  <r>
    <x v="43"/>
    <x v="10"/>
    <n v="2440.703"/>
    <x v="1099"/>
    <n v="13452.651"/>
    <n v="4005.4160000000002"/>
    <n v="9491.107"/>
  </r>
  <r>
    <x v="43"/>
    <x v="11"/>
    <n v="2336.9279999999999"/>
    <x v="1100"/>
    <n v="13231.817999999999"/>
    <n v="4106.558"/>
    <n v="9409.6029999999992"/>
  </r>
  <r>
    <x v="43"/>
    <x v="12"/>
    <n v="2214.2150000000001"/>
    <x v="1101"/>
    <n v="12934.072"/>
    <n v="4545.0140000000001"/>
    <n v="9561.116"/>
  </r>
  <r>
    <x v="43"/>
    <x v="13"/>
    <n v="2093.067"/>
    <x v="1102"/>
    <n v="12783.058999999999"/>
    <n v="3820.3649999999998"/>
    <n v="9698.3719999999994"/>
  </r>
  <r>
    <x v="44"/>
    <x v="0"/>
    <n v="11863.743"/>
    <x v="1103"/>
    <n v="9895.9130000000005"/>
    <n v="-1713.8510000000001"/>
    <n v="3548.739"/>
  </r>
  <r>
    <x v="44"/>
    <x v="1"/>
    <n v="11221.076999999999"/>
    <x v="1104"/>
    <n v="9346.98"/>
    <n v="-1520.355"/>
    <n v="3537.8650000000002"/>
  </r>
  <r>
    <x v="44"/>
    <x v="2"/>
    <n v="10888.675999999999"/>
    <x v="1105"/>
    <n v="9259.7810000000009"/>
    <n v="-1428.377"/>
    <n v="3700.9950000000003"/>
  </r>
  <r>
    <x v="44"/>
    <x v="3"/>
    <n v="10635.675999999999"/>
    <x v="1106"/>
    <n v="8599.7870000000003"/>
    <n v="-1787.538"/>
    <n v="3181.4149999999995"/>
  </r>
  <r>
    <x v="44"/>
    <x v="4"/>
    <n v="10187.34"/>
    <x v="1107"/>
    <n v="8102.3490000000002"/>
    <n v="-1701.39"/>
    <n v="2964.0140000000001"/>
  </r>
  <r>
    <x v="44"/>
    <x v="5"/>
    <n v="9475.3130000000001"/>
    <x v="1108"/>
    <n v="7497.1629999999996"/>
    <n v="-1621.857"/>
    <n v="2737.7539999999999"/>
  </r>
  <r>
    <x v="44"/>
    <x v="6"/>
    <n v="9147.5300000000007"/>
    <x v="1109"/>
    <n v="6892.0889999999999"/>
    <n v="-1687.319"/>
    <n v="2499.681"/>
  </r>
  <r>
    <x v="44"/>
    <x v="7"/>
    <n v="8603.8629999999994"/>
    <x v="1110"/>
    <n v="6265.6390000000001"/>
    <n v="-1548.0250000000001"/>
    <n v="2220.1579999999999"/>
  </r>
  <r>
    <x v="44"/>
    <x v="8"/>
    <n v="8072.973"/>
    <x v="1111"/>
    <n v="5869.6019999999999"/>
    <n v="-1254.232"/>
    <n v="2097.4499999999998"/>
  </r>
  <r>
    <x v="44"/>
    <x v="9"/>
    <n v="7362.6180000000004"/>
    <x v="1112"/>
    <n v="5571.5940000000001"/>
    <n v="-738.76499999999999"/>
    <n v="2169.7210000000005"/>
  </r>
  <r>
    <x v="44"/>
    <x v="10"/>
    <n v="6816.8239999999996"/>
    <x v="1113"/>
    <n v="5318.4049999999997"/>
    <n v="-433.07400000000001"/>
    <n v="2310.5610000000001"/>
  </r>
  <r>
    <x v="44"/>
    <x v="11"/>
    <n v="6522.7060000000001"/>
    <x v="1114"/>
    <n v="5257.1120000000001"/>
    <n v="229.68700000000001"/>
    <n v="2532.3089999999997"/>
  </r>
  <r>
    <x v="44"/>
    <x v="12"/>
    <n v="6169.8040000000001"/>
    <x v="1115"/>
    <n v="4804.7089999999998"/>
    <n v="403.2"/>
    <n v="2338.8179999999998"/>
  </r>
  <r>
    <x v="44"/>
    <x v="13"/>
    <n v="5948.3549999999996"/>
    <x v="1116"/>
    <n v="4526.3059999999996"/>
    <n v="469.52800000000002"/>
    <n v="2326.6849999999999"/>
  </r>
  <r>
    <x v="44"/>
    <x v="14"/>
    <n v="5710.8819999999996"/>
    <x v="1117"/>
    <n v="4245.2569999999996"/>
    <n v="391.00700000000001"/>
    <n v="2252.857"/>
  </r>
  <r>
    <x v="44"/>
    <x v="15"/>
    <n v="5637.0249999999996"/>
    <x v="1118"/>
    <n v="3912.5650000000001"/>
    <n v="171.393"/>
    <n v="2040.643"/>
  </r>
  <r>
    <x v="44"/>
    <x v="16"/>
    <n v="5457.1229999999996"/>
    <x v="1119"/>
    <n v="3766.826"/>
    <n v="373.75799999999998"/>
    <n v="1920.6030000000001"/>
  </r>
  <r>
    <x v="44"/>
    <x v="17"/>
    <n v="5325.51"/>
    <x v="1120"/>
    <n v="3477.7910000000002"/>
    <n v="689.12699999999995"/>
    <n v="1883.644"/>
  </r>
  <r>
    <x v="44"/>
    <x v="18"/>
    <n v="4818.1850000000004"/>
    <x v="1121"/>
    <n v="3432.5120000000002"/>
    <n v="866.21299999999997"/>
    <n v="2091.6149999999998"/>
  </r>
  <r>
    <x v="44"/>
    <x v="19"/>
    <n v="4482.6959999999999"/>
    <x v="1122"/>
    <n v="3333.2179999999998"/>
    <n v="992.17899999999997"/>
    <n v="2242.116"/>
  </r>
  <r>
    <x v="44"/>
    <x v="20"/>
    <n v="4116.3921"/>
    <x v="1123"/>
    <n v="3284.7671"/>
    <n v="1323.8009999999999"/>
    <n v="2212.1410000000001"/>
  </r>
  <r>
    <x v="44"/>
    <x v="21"/>
    <n v="3242.9220999999998"/>
    <x v="1124"/>
    <n v="2748.1129999999998"/>
    <n v="1302.057"/>
    <n v="1847.124"/>
  </r>
  <r>
    <x v="44"/>
    <x v="22"/>
    <n v="2691.4398999999999"/>
    <x v="1125"/>
    <n v="1884.0170000000001"/>
    <n v="1075.2080000000001"/>
    <n v="1273.6080000000002"/>
  </r>
  <r>
    <x v="44"/>
    <x v="23"/>
    <n v="2242.6331"/>
    <x v="1126"/>
    <n v="1498.3969999999999"/>
    <n v="865.58199999999999"/>
    <n v="959.98199999999997"/>
  </r>
  <r>
    <x v="44"/>
    <x v="24"/>
    <n v="1808.1310000000001"/>
    <x v="1127"/>
    <n v="1111.778"/>
    <n v="684.71"/>
    <n v="698.21300000000008"/>
  </r>
  <r>
    <x v="44"/>
    <x v="25"/>
    <n v="1508.0291"/>
    <x v="1128"/>
    <n v="882.10199999999998"/>
    <n v="528.37699999999995"/>
    <n v="541.91399999999999"/>
  </r>
  <r>
    <x v="44"/>
    <x v="26"/>
    <n v="1216.7929999999999"/>
    <x v="1129"/>
    <n v="696.54700000000003"/>
    <n v="396.613"/>
    <n v="401.07100000000003"/>
  </r>
  <r>
    <x v="44"/>
    <x v="27"/>
    <n v="1002.327"/>
    <x v="1130"/>
    <n v="502.12200000000001"/>
    <n v="282.12"/>
    <n v="289.17700000000002"/>
  </r>
  <r>
    <x v="44"/>
    <x v="28"/>
    <n v="817.96199999999999"/>
    <x v="1131"/>
    <n v="398.85"/>
    <n v="208.62799999999999"/>
    <n v="215.874"/>
  </r>
  <r>
    <x v="45"/>
    <x v="0"/>
    <n v="76559"/>
    <x v="1132"/>
    <n v="133625"/>
    <n v="-8300"/>
    <n v="20232"/>
  </r>
  <r>
    <x v="45"/>
    <x v="1"/>
    <n v="101127"/>
    <x v="1133"/>
    <n v="117359"/>
    <n v="410"/>
    <n v="14257"/>
  </r>
  <r>
    <x v="45"/>
    <x v="2"/>
    <n v="94005"/>
    <x v="1134"/>
    <n v="112362"/>
    <n v="1713"/>
    <n v="12830"/>
  </r>
  <r>
    <x v="45"/>
    <x v="3"/>
    <n v="93496"/>
    <x v="1135"/>
    <n v="89997"/>
    <n v="877"/>
    <n v="10829"/>
  </r>
  <r>
    <x v="45"/>
    <x v="4"/>
    <n v="96114"/>
    <x v="1136"/>
    <n v="94408"/>
    <n v="6397"/>
    <n v="16361"/>
  </r>
  <r>
    <x v="45"/>
    <x v="5"/>
    <n v="90762"/>
    <x v="1137"/>
    <n v="92921"/>
    <n v="8790"/>
    <n v="17860"/>
  </r>
  <r>
    <x v="45"/>
    <x v="6"/>
    <n v="86623"/>
    <x v="1138"/>
    <n v="92663"/>
    <n v="14997"/>
    <n v="24632"/>
  </r>
  <r>
    <x v="45"/>
    <x v="7"/>
    <n v="81698"/>
    <x v="1139"/>
    <n v="88896"/>
    <n v="5967"/>
    <n v="16376"/>
  </r>
  <r>
    <x v="45"/>
    <x v="8"/>
    <n v="68735"/>
    <x v="1140"/>
    <n v="79986"/>
    <n v="3608"/>
    <n v="15979"/>
  </r>
  <r>
    <x v="45"/>
    <x v="9"/>
    <n v="64306"/>
    <x v="12"/>
    <n v="68565"/>
    <n v="2862"/>
    <n v="15283"/>
  </r>
  <r>
    <x v="45"/>
    <x v="10"/>
    <n v="68281"/>
    <x v="1141"/>
    <n v="62053"/>
    <n v="2225"/>
    <n v="15149"/>
  </r>
  <r>
    <x v="45"/>
    <x v="11"/>
    <n v="60909"/>
    <x v="1142"/>
    <n v="53779"/>
    <n v="-1294"/>
    <n v="6218"/>
  </r>
  <r>
    <x v="45"/>
    <x v="12"/>
    <n v="66387"/>
    <x v="1143"/>
    <n v="58986"/>
    <n v="9004"/>
    <n v="17221"/>
  </r>
  <r>
    <x v="45"/>
    <x v="13"/>
    <n v="61530"/>
    <x v="1144"/>
    <n v="51794"/>
    <n v="4739"/>
    <n v="14277"/>
  </r>
  <r>
    <x v="45"/>
    <x v="14"/>
    <n v="53621"/>
    <x v="1145"/>
    <n v="59996"/>
    <n v="11059"/>
    <n v="21786"/>
  </r>
  <r>
    <x v="45"/>
    <x v="15"/>
    <n v="52457"/>
    <x v="1146"/>
    <n v="56224"/>
    <n v="11286"/>
    <n v="23486"/>
  </r>
  <r>
    <x v="45"/>
    <x v="16"/>
    <n v="50485"/>
    <x v="1147"/>
    <n v="53035"/>
    <n v="8139"/>
    <n v="22582"/>
  </r>
  <r>
    <x v="45"/>
    <x v="17"/>
    <n v="54061"/>
    <x v="1148"/>
    <n v="52342"/>
    <n v="7696"/>
    <n v="22099"/>
  </r>
  <r>
    <x v="45"/>
    <x v="18"/>
    <n v="58198"/>
    <x v="1149"/>
    <n v="48978"/>
    <n v="10825"/>
    <n v="23090"/>
  </r>
  <r>
    <x v="45"/>
    <x v="19"/>
    <n v="51321"/>
    <x v="1150"/>
    <n v="42677"/>
    <n v="11020"/>
    <n v="19819"/>
  </r>
  <r>
    <x v="45"/>
    <x v="20"/>
    <n v="57993"/>
    <x v="1151"/>
    <n v="36147"/>
    <n v="11462"/>
    <n v="18194"/>
  </r>
  <r>
    <x v="45"/>
    <x v="21"/>
    <n v="56154"/>
    <x v="1152"/>
    <n v="37024"/>
    <n v="12316"/>
    <n v="19288"/>
  </r>
  <r>
    <x v="45"/>
    <x v="22"/>
    <n v="45800"/>
    <x v="1153"/>
    <n v="38024"/>
    <n v="12953"/>
    <n v="19807"/>
  </r>
  <r>
    <x v="45"/>
    <x v="23"/>
    <n v="35453"/>
    <x v="1154"/>
    <n v="37880"/>
    <n v="13502"/>
    <n v="20991"/>
  </r>
  <r>
    <x v="45"/>
    <x v="24"/>
    <n v="19515"/>
    <x v="1155"/>
    <n v="22098"/>
    <n v="9898"/>
    <n v="12513"/>
  </r>
  <r>
    <x v="45"/>
    <x v="25"/>
    <n v="21924"/>
    <x v="1156"/>
    <n v="21463"/>
    <n v="9700"/>
    <n v="12309"/>
  </r>
  <r>
    <x v="45"/>
    <x v="26"/>
    <n v="25438"/>
    <x v="1157"/>
    <n v="20450"/>
    <n v="8983"/>
    <n v="11613"/>
  </r>
  <r>
    <x v="45"/>
    <x v="27"/>
    <n v="30184"/>
    <x v="1053"/>
    <n v="18147"/>
    <n v="8056"/>
    <n v="9849"/>
  </r>
  <r>
    <x v="45"/>
    <x v="28"/>
    <n v="29314"/>
    <x v="1158"/>
    <n v="15784"/>
    <n v="8093"/>
    <n v="9410"/>
  </r>
  <r>
    <x v="45"/>
    <x v="29"/>
    <n v="27595"/>
    <x v="1159"/>
    <n v="14591"/>
    <n v="6973"/>
    <n v="7288"/>
  </r>
  <r>
    <x v="45"/>
    <x v="30"/>
    <n v="20276"/>
    <x v="1160"/>
    <n v="13278"/>
    <n v="6131"/>
    <n v="6411"/>
  </r>
  <r>
    <x v="46"/>
    <x v="0"/>
    <n v="11362"/>
    <x v="1161"/>
    <n v="18193"/>
    <n v="7912"/>
    <n v="13873"/>
  </r>
  <r>
    <x v="46"/>
    <x v="1"/>
    <n v="11099"/>
    <x v="1162"/>
    <n v="15720"/>
    <n v="7866"/>
    <n v="11351"/>
  </r>
  <r>
    <x v="46"/>
    <x v="2"/>
    <n v="10584"/>
    <x v="1163"/>
    <n v="17111"/>
    <n v="9116"/>
    <n v="12628"/>
  </r>
  <r>
    <x v="46"/>
    <x v="3"/>
    <n v="10163"/>
    <x v="1164"/>
    <n v="15546"/>
    <n v="8280"/>
    <n v="11062"/>
  </r>
  <r>
    <x v="46"/>
    <x v="4"/>
    <n v="9968"/>
    <x v="1165"/>
    <n v="20962"/>
    <n v="8865"/>
    <n v="15372"/>
  </r>
  <r>
    <x v="46"/>
    <x v="5"/>
    <n v="10719"/>
    <x v="1166"/>
    <n v="25917"/>
    <n v="8156"/>
    <n v="17461"/>
  </r>
  <r>
    <x v="46"/>
    <x v="6"/>
    <n v="9413"/>
    <x v="1167"/>
    <n v="25224"/>
    <n v="8486"/>
    <n v="17652"/>
  </r>
  <r>
    <x v="46"/>
    <x v="7"/>
    <n v="13936"/>
    <x v="1168"/>
    <n v="20390"/>
    <n v="6978"/>
    <n v="12908"/>
  </r>
  <r>
    <x v="46"/>
    <x v="8"/>
    <n v="13893"/>
    <x v="1169"/>
    <n v="19073"/>
    <n v="6828"/>
    <n v="12023"/>
  </r>
  <r>
    <x v="46"/>
    <x v="9"/>
    <n v="12843"/>
    <x v="1170"/>
    <n v="17489"/>
    <n v="6796"/>
    <n v="11183"/>
  </r>
  <r>
    <x v="46"/>
    <x v="10"/>
    <n v="12562"/>
    <x v="1171"/>
    <n v="17354"/>
    <n v="7420"/>
    <n v="11571"/>
  </r>
  <r>
    <x v="46"/>
    <x v="11"/>
    <n v="12348"/>
    <x v="1172"/>
    <n v="15405"/>
    <n v="6229"/>
    <n v="9985"/>
  </r>
  <r>
    <x v="46"/>
    <x v="12"/>
    <n v="11263"/>
    <x v="1173"/>
    <n v="15294"/>
    <n v="6916"/>
    <n v="10005"/>
  </r>
  <r>
    <x v="46"/>
    <x v="13"/>
    <n v="10378"/>
    <x v="1174"/>
    <n v="14686"/>
    <n v="6272"/>
    <n v="9073"/>
  </r>
  <r>
    <x v="46"/>
    <x v="14"/>
    <n v="9849"/>
    <x v="1175"/>
    <n v="12727"/>
    <n v="4299"/>
    <n v="7637"/>
  </r>
  <r>
    <x v="46"/>
    <x v="15"/>
    <n v="9509"/>
    <x v="1176"/>
    <n v="14147"/>
    <n v="3705"/>
    <n v="7999"/>
  </r>
  <r>
    <x v="46"/>
    <x v="16"/>
    <n v="8916"/>
    <x v="1028"/>
    <n v="13779"/>
    <n v="3323"/>
    <n v="7897"/>
  </r>
  <r>
    <x v="46"/>
    <x v="17"/>
    <n v="8110"/>
    <x v="1177"/>
    <n v="12478"/>
    <n v="2939"/>
    <n v="7557"/>
  </r>
  <r>
    <x v="46"/>
    <x v="18"/>
    <n v="7356"/>
    <x v="399"/>
    <n v="10343"/>
    <n v="3757"/>
    <n v="6444"/>
  </r>
  <r>
    <x v="46"/>
    <x v="19"/>
    <n v="6896"/>
    <x v="1178"/>
    <n v="8733"/>
    <n v="2659"/>
    <n v="5019"/>
  </r>
  <r>
    <x v="46"/>
    <x v="20"/>
    <n v="6380"/>
    <x v="1179"/>
    <n v="9644"/>
    <n v="3348"/>
    <n v="6204"/>
  </r>
  <r>
    <x v="46"/>
    <x v="21"/>
    <n v="5706"/>
    <x v="1180"/>
    <n v="9873"/>
    <n v="2839"/>
    <n v="6206"/>
  </r>
  <r>
    <x v="46"/>
    <x v="22"/>
    <n v="6138"/>
    <x v="1181"/>
    <n v="8707"/>
    <n v="2619"/>
    <n v="5398"/>
  </r>
  <r>
    <x v="46"/>
    <x v="23"/>
    <n v="5438"/>
    <x v="1182"/>
    <n v="7596"/>
    <n v="2504"/>
    <n v="4545"/>
  </r>
  <r>
    <x v="46"/>
    <x v="24"/>
    <n v="5048"/>
    <x v="1183"/>
    <n v="9437"/>
    <n v="3704"/>
    <n v="6295"/>
  </r>
  <r>
    <x v="46"/>
    <x v="25"/>
    <n v="4479"/>
    <x v="788"/>
    <n v="9039"/>
    <n v="3720"/>
    <n v="6592"/>
  </r>
  <r>
    <x v="46"/>
    <x v="26"/>
    <n v="8879"/>
    <x v="1184"/>
    <n v="10545"/>
    <n v="3185"/>
    <n v="6807"/>
  </r>
  <r>
    <x v="46"/>
    <x v="27"/>
    <n v="8471"/>
    <x v="1185"/>
    <n v="9155"/>
    <n v="3795"/>
    <n v="6728"/>
  </r>
  <r>
    <x v="46"/>
    <x v="28"/>
    <n v="7799"/>
    <x v="1186"/>
    <n v="9171"/>
    <n v="4373"/>
    <n v="7008"/>
  </r>
  <r>
    <x v="46"/>
    <x v="29"/>
    <n v="8100"/>
    <x v="1187"/>
    <n v="8517"/>
    <n v="4092"/>
    <n v="6253"/>
  </r>
  <r>
    <x v="46"/>
    <x v="30"/>
    <n v="7399"/>
    <x v="1188"/>
    <n v="8503"/>
    <n v="4246"/>
    <n v="6677"/>
  </r>
  <r>
    <x v="47"/>
    <x v="0"/>
    <n v="42879"/>
    <x v="1189"/>
    <n v="12901"/>
    <n v="3306"/>
    <n v="4694"/>
  </r>
  <r>
    <x v="47"/>
    <x v="1"/>
    <n v="42151"/>
    <x v="1190"/>
    <n v="13049"/>
    <n v="3612"/>
    <n v="4967"/>
  </r>
  <r>
    <x v="47"/>
    <x v="2"/>
    <n v="39403"/>
    <x v="1191"/>
    <n v="13856"/>
    <n v="4709"/>
    <n v="6074"/>
  </r>
  <r>
    <x v="47"/>
    <x v="3"/>
    <n v="39528"/>
    <x v="1192"/>
    <n v="13519"/>
    <n v="4378"/>
    <n v="6112"/>
  </r>
  <r>
    <x v="47"/>
    <x v="4"/>
    <n v="40339"/>
    <x v="1193"/>
    <n v="15245"/>
    <n v="5000"/>
    <n v="6613"/>
  </r>
  <r>
    <x v="47"/>
    <x v="5"/>
    <n v="40611"/>
    <x v="1194"/>
    <n v="14013"/>
    <n v="3989"/>
    <n v="5646"/>
  </r>
  <r>
    <x v="47"/>
    <x v="6"/>
    <n v="39827"/>
    <x v="1195"/>
    <n v="16787"/>
    <n v="3715"/>
    <n v="6011"/>
  </r>
  <r>
    <x v="47"/>
    <x v="7"/>
    <n v="50705"/>
    <x v="1196"/>
    <n v="16005"/>
    <n v="4366"/>
    <n v="6574"/>
  </r>
  <r>
    <x v="47"/>
    <x v="8"/>
    <n v="49747"/>
    <x v="1197"/>
    <n v="17849"/>
    <n v="7292"/>
    <n v="9001"/>
  </r>
  <r>
    <x v="47"/>
    <x v="9"/>
    <n v="49694"/>
    <x v="1198"/>
    <n v="18302"/>
    <n v="6964"/>
    <n v="8766"/>
  </r>
  <r>
    <x v="47"/>
    <x v="10"/>
    <n v="45015"/>
    <x v="1199"/>
    <n v="15826"/>
    <n v="5156"/>
    <n v="7119"/>
  </r>
  <r>
    <x v="47"/>
    <x v="11"/>
    <n v="40023"/>
    <x v="1200"/>
    <n v="12758"/>
    <n v="4524"/>
    <n v="5340"/>
  </r>
  <r>
    <x v="47"/>
    <x v="12"/>
    <n v="35934"/>
    <x v="424"/>
    <n v="13570"/>
    <n v="6236"/>
    <n v="6886"/>
  </r>
  <r>
    <x v="47"/>
    <x v="13"/>
    <n v="30848"/>
    <x v="1201"/>
    <n v="11864"/>
    <n v="5257"/>
    <n v="5853"/>
  </r>
  <r>
    <x v="47"/>
    <x v="14"/>
    <n v="27433"/>
    <x v="1202"/>
    <n v="10294"/>
    <n v="4449"/>
    <n v="5049"/>
  </r>
  <r>
    <x v="47"/>
    <x v="15"/>
    <n v="24548"/>
    <x v="1203"/>
    <n v="8652"/>
    <n v="3422"/>
    <n v="4272"/>
  </r>
  <r>
    <x v="47"/>
    <x v="16"/>
    <n v="20946"/>
    <x v="1204"/>
    <n v="7694"/>
    <n v="2730"/>
    <n v="3879"/>
  </r>
  <r>
    <x v="47"/>
    <x v="17"/>
    <n v="17711"/>
    <x v="1205"/>
    <n v="7367"/>
    <n v="2521"/>
    <n v="3336"/>
  </r>
  <r>
    <x v="47"/>
    <x v="18"/>
    <n v="15189"/>
    <x v="1206"/>
    <n v="4839.5869000000002"/>
    <n v="1821.9280000000001"/>
    <n v="2117.877"/>
  </r>
  <r>
    <x v="47"/>
    <x v="19"/>
    <n v="12494.0195"/>
    <x v="1207"/>
    <n v="2995.3420000000001"/>
    <n v="1095.9849999999999"/>
    <n v="1126.635"/>
  </r>
  <r>
    <x v="47"/>
    <x v="20"/>
    <n v="10064.6504"/>
    <x v="1208"/>
    <n v="2531.623"/>
    <n v="1033.9449999999999"/>
    <n v="1094.5419999999999"/>
  </r>
  <r>
    <x v="47"/>
    <x v="21"/>
    <n v="8358.2119000000002"/>
    <x v="1209"/>
    <n v="2056.3458999999998"/>
    <n v="557.74599999999998"/>
    <n v="1048.4870000000001"/>
  </r>
  <r>
    <x v="47"/>
    <x v="22"/>
    <n v="7770.6831000000002"/>
    <x v="1210"/>
    <n v="1734.307"/>
    <n v="441.89299999999997"/>
    <n v="679.90899999999999"/>
  </r>
  <r>
    <x v="47"/>
    <x v="23"/>
    <n v="7217.4481999999998"/>
    <x v="1211"/>
    <n v="1890.8320000000001"/>
    <n v="431.61399999999998"/>
    <n v="755.42000000000007"/>
  </r>
  <r>
    <x v="47"/>
    <x v="24"/>
    <n v="5079.5571"/>
    <x v="1212"/>
    <n v="1507.125"/>
    <n v="376.12200000000001"/>
    <n v="698.8420000000001"/>
  </r>
  <r>
    <x v="47"/>
    <x v="25"/>
    <n v="3006.5338999999999"/>
    <x v="1213"/>
    <n v="952.49400000000003"/>
    <n v="311.44400000000002"/>
    <n v="542.31000000000006"/>
  </r>
  <r>
    <x v="47"/>
    <x v="26"/>
    <n v="1619.9780000000001"/>
    <x v="1214"/>
    <n v="439.142"/>
    <n v="182.28299999999999"/>
    <n v="244.72399999999999"/>
  </r>
  <r>
    <x v="47"/>
    <x v="27"/>
    <n v="929.69200000000001"/>
    <x v="1215"/>
    <n v="337.21800000000002"/>
    <n v="157.56800000000001"/>
    <n v="214.72200000000001"/>
  </r>
  <r>
    <x v="47"/>
    <x v="28"/>
    <n v="664.82299999999998"/>
    <x v="1216"/>
    <n v="185.52799999999999"/>
    <n v="56.741"/>
    <n v="96.88"/>
  </r>
  <r>
    <x v="47"/>
    <x v="29"/>
    <n v="512.85"/>
    <x v="1217"/>
    <n v="156.78700000000001"/>
    <n v="66.150000000000006"/>
    <n v="104.03100000000001"/>
  </r>
  <r>
    <x v="47"/>
    <x v="30"/>
    <n v="506.67399999999998"/>
    <x v="1218"/>
    <n v="139.946"/>
    <n v="60.399000000000001"/>
    <n v="100.995"/>
  </r>
  <r>
    <x v="48"/>
    <x v="0"/>
    <n v="17290"/>
    <x v="1219"/>
    <n v="51765"/>
    <n v="21081"/>
    <n v="40471"/>
  </r>
  <r>
    <x v="48"/>
    <x v="1"/>
    <n v="15983"/>
    <x v="1220"/>
    <n v="53904"/>
    <n v="20994"/>
    <n v="42489"/>
  </r>
  <r>
    <x v="48"/>
    <x v="2"/>
    <n v="12093"/>
    <x v="1221"/>
    <n v="37734"/>
    <n v="12948"/>
    <n v="31818"/>
  </r>
  <r>
    <x v="48"/>
    <x v="3"/>
    <n v="12483"/>
    <x v="1222"/>
    <n v="25586"/>
    <n v="7633"/>
    <n v="19184"/>
  </r>
  <r>
    <x v="48"/>
    <x v="4"/>
    <n v="10282"/>
    <x v="1223"/>
    <n v="26820"/>
    <n v="7164"/>
    <n v="19986"/>
  </r>
  <r>
    <x v="48"/>
    <x v="5"/>
    <n v="8446"/>
    <x v="1224"/>
    <n v="12447"/>
    <n v="5053"/>
    <n v="9024"/>
  </r>
  <r>
    <x v="48"/>
    <x v="6"/>
    <n v="8054"/>
    <x v="1225"/>
    <n v="12149"/>
    <n v="5042"/>
    <n v="9012"/>
  </r>
  <r>
    <x v="48"/>
    <x v="7"/>
    <n v="7708"/>
    <x v="1226"/>
    <n v="11361"/>
    <n v="4136"/>
    <n v="8302"/>
  </r>
  <r>
    <x v="48"/>
    <x v="8"/>
    <n v="7584.0370000000003"/>
    <x v="1227"/>
    <n v="10430.428"/>
    <n v="4828.1750000000002"/>
    <n v="7547.7719999999999"/>
  </r>
  <r>
    <x v="48"/>
    <x v="9"/>
    <n v="7124.3850000000002"/>
    <x v="1228"/>
    <n v="9650.6939999999995"/>
    <n v="5434.58"/>
    <n v="7132.6949999999997"/>
  </r>
  <r>
    <x v="48"/>
    <x v="10"/>
    <n v="7160.8739999999998"/>
    <x v="1229"/>
    <n v="9304.6239999999998"/>
    <n v="5142.7120000000004"/>
    <n v="7034.1370000000006"/>
  </r>
  <r>
    <x v="48"/>
    <x v="11"/>
    <n v="7155.91"/>
    <x v="1230"/>
    <n v="7912.9430000000002"/>
    <n v="4935.5680000000002"/>
    <n v="6090.1059999999998"/>
  </r>
  <r>
    <x v="48"/>
    <x v="12"/>
    <n v="6359.7079999999996"/>
    <x v="1231"/>
    <n v="7329.3649999999998"/>
    <n v="4361.9570000000003"/>
    <n v="5525.3040000000001"/>
  </r>
  <r>
    <x v="48"/>
    <x v="13"/>
    <n v="5738.0169999999998"/>
    <x v="1232"/>
    <n v="6824.5249999999996"/>
    <n v="2630.0070000000001"/>
    <n v="4014.1959999999999"/>
  </r>
  <r>
    <x v="48"/>
    <x v="14"/>
    <n v="5414.6809999999996"/>
    <x v="1233"/>
    <n v="6132.7929999999997"/>
    <n v="3283.9520000000002"/>
    <n v="4551.2939999999999"/>
  </r>
  <r>
    <x v="48"/>
    <x v="15"/>
    <n v="4934.7449999999999"/>
    <x v="1234"/>
    <n v="5752.5789999999997"/>
    <n v="3067.8629999999998"/>
    <n v="4288.6579999999994"/>
  </r>
  <r>
    <x v="48"/>
    <x v="16"/>
    <n v="4463.5087999999996"/>
    <x v="1235"/>
    <n v="5572.2529000000004"/>
    <n v="2896.9540000000002"/>
    <n v="4202.8280000000004"/>
  </r>
  <r>
    <x v="48"/>
    <x v="17"/>
    <n v="4033.0691000000002"/>
    <x v="1236"/>
    <n v="5040.46"/>
    <n v="2487.9740000000002"/>
    <n v="3725.5830000000001"/>
  </r>
  <r>
    <x v="48"/>
    <x v="18"/>
    <n v="3746.1819"/>
    <x v="1237"/>
    <n v="4802.2870999999996"/>
    <n v="2328.7669999999998"/>
    <n v="3565.7749999999996"/>
  </r>
  <r>
    <x v="48"/>
    <x v="19"/>
    <n v="3618.3339999999998"/>
    <x v="1238"/>
    <n v="4505.0962"/>
    <n v="1955.998"/>
    <n v="3373.3020000000001"/>
  </r>
  <r>
    <x v="48"/>
    <x v="20"/>
    <n v="3418.4121"/>
    <x v="1239"/>
    <n v="4436.9579999999996"/>
    <n v="1768.6880000000001"/>
    <n v="3354.1109999999999"/>
  </r>
  <r>
    <x v="48"/>
    <x v="21"/>
    <n v="3116.873"/>
    <x v="1240"/>
    <n v="3846.0381000000002"/>
    <n v="1613.82"/>
    <n v="2764.1579999999999"/>
  </r>
  <r>
    <x v="48"/>
    <x v="22"/>
    <n v="2810.5228999999999"/>
    <x v="1241"/>
    <n v="3080.252"/>
    <n v="1385.433"/>
    <n v="2183.3220000000001"/>
  </r>
  <r>
    <x v="48"/>
    <x v="23"/>
    <n v="2769.7561000000001"/>
    <x v="1242"/>
    <n v="2889.752"/>
    <n v="1325.183"/>
    <n v="2020.83"/>
  </r>
  <r>
    <x v="48"/>
    <x v="24"/>
    <n v="2712.5248999999999"/>
    <x v="1243"/>
    <n v="2999.5048999999999"/>
    <n v="1398.385"/>
    <n v="2161.7780000000002"/>
  </r>
  <r>
    <x v="48"/>
    <x v="25"/>
    <n v="2559.4609"/>
    <x v="1244"/>
    <n v="3159.5329999999999"/>
    <n v="1481.6939"/>
    <n v="2324.0789"/>
  </r>
  <r>
    <x v="48"/>
    <x v="26"/>
    <n v="2465.4050000000002"/>
    <x v="1245"/>
    <n v="3087.5648999999999"/>
    <n v="1456.953"/>
    <n v="2344.297"/>
  </r>
  <r>
    <x v="48"/>
    <x v="27"/>
    <n v="2365.3168999999998"/>
    <x v="1246"/>
    <n v="3177.6750000000002"/>
    <n v="1594.9259999999999"/>
    <n v="2565.0810000000001"/>
  </r>
  <r>
    <x v="48"/>
    <x v="28"/>
    <n v="2172.1680000000001"/>
    <x v="1247"/>
    <n v="2779.9751000000001"/>
    <n v="1363.7860000000001"/>
    <n v="2244.5709999999999"/>
  </r>
  <r>
    <x v="48"/>
    <x v="29"/>
    <n v="2012.6541"/>
    <x v="1248"/>
    <n v="2593.5129000000002"/>
    <n v="1233.5551"/>
    <n v="2049.8631"/>
  </r>
  <r>
    <x v="48"/>
    <x v="30"/>
    <n v="1811.4561000000001"/>
    <x v="1249"/>
    <n v="2270.1298999999999"/>
    <n v="1071.4970000000001"/>
    <n v="1776.0930000000001"/>
  </r>
  <r>
    <x v="49"/>
    <x v="0"/>
    <n v="3324"/>
    <x v="1250"/>
    <n v="5139"/>
    <n v="1647"/>
    <n v="4087"/>
  </r>
  <r>
    <x v="49"/>
    <x v="1"/>
    <n v="3248"/>
    <x v="1251"/>
    <n v="4976"/>
    <n v="1316"/>
    <n v="3872"/>
  </r>
  <r>
    <x v="49"/>
    <x v="2"/>
    <n v="2994"/>
    <x v="1182"/>
    <n v="4625"/>
    <n v="1370"/>
    <n v="3519"/>
  </r>
  <r>
    <x v="49"/>
    <x v="3"/>
    <n v="3089"/>
    <x v="986"/>
    <n v="4183"/>
    <n v="1562"/>
    <n v="3063"/>
  </r>
  <r>
    <x v="49"/>
    <x v="4"/>
    <n v="3134"/>
    <x v="2"/>
    <n v="4188"/>
    <n v="1905"/>
    <n v="3088"/>
  </r>
  <r>
    <x v="49"/>
    <x v="5"/>
    <n v="2991"/>
    <x v="1252"/>
    <n v="4103"/>
    <n v="2032"/>
    <n v="3037"/>
  </r>
  <r>
    <x v="49"/>
    <x v="6"/>
    <n v="2849"/>
    <x v="1253"/>
    <n v="3626"/>
    <n v="1628"/>
    <n v="2630"/>
  </r>
  <r>
    <x v="49"/>
    <x v="7"/>
    <n v="2723"/>
    <x v="1254"/>
    <n v="3477"/>
    <n v="2069"/>
    <n v="2579"/>
  </r>
  <r>
    <x v="49"/>
    <x v="8"/>
    <n v="2586"/>
    <x v="1255"/>
    <n v="3712"/>
    <n v="2060"/>
    <n v="2819"/>
  </r>
  <r>
    <x v="49"/>
    <x v="9"/>
    <n v="2469"/>
    <x v="1256"/>
    <n v="3383"/>
    <n v="1895"/>
    <n v="2594"/>
  </r>
  <r>
    <x v="49"/>
    <x v="10"/>
    <n v="2481"/>
    <x v="1185"/>
    <n v="3475"/>
    <n v="1816"/>
    <n v="2815"/>
  </r>
  <r>
    <x v="49"/>
    <x v="11"/>
    <n v="2582"/>
    <x v="1257"/>
    <n v="3405"/>
    <n v="1725"/>
    <n v="2731"/>
  </r>
  <r>
    <x v="49"/>
    <x v="12"/>
    <n v="2218"/>
    <x v="1258"/>
    <n v="3551"/>
    <n v="1573"/>
    <n v="2750"/>
  </r>
  <r>
    <x v="49"/>
    <x v="13"/>
    <n v="1944"/>
    <x v="1259"/>
    <n v="2728"/>
    <n v="1563"/>
    <n v="2139"/>
  </r>
  <r>
    <x v="49"/>
    <x v="14"/>
    <n v="1810"/>
    <x v="1260"/>
    <n v="2649"/>
    <n v="1310"/>
    <n v="1940"/>
  </r>
  <r>
    <x v="49"/>
    <x v="15"/>
    <n v="2213"/>
    <x v="1261"/>
    <n v="2376"/>
    <n v="1095"/>
    <n v="1775"/>
  </r>
  <r>
    <x v="49"/>
    <x v="16"/>
    <n v="2058"/>
    <x v="576"/>
    <n v="2264"/>
    <n v="840"/>
    <n v="1676"/>
  </r>
  <r>
    <x v="49"/>
    <x v="17"/>
    <n v="1974"/>
    <x v="460"/>
    <n v="2016"/>
    <n v="1311"/>
    <n v="1518"/>
  </r>
  <r>
    <x v="49"/>
    <x v="18"/>
    <n v="1924"/>
    <x v="1262"/>
    <n v="1939"/>
    <n v="1187"/>
    <n v="1431"/>
  </r>
  <r>
    <x v="49"/>
    <x v="19"/>
    <n v="1877"/>
    <x v="1263"/>
    <n v="1802"/>
    <n v="1048"/>
    <n v="1315"/>
  </r>
  <r>
    <x v="49"/>
    <x v="20"/>
    <n v="1755"/>
    <x v="1264"/>
    <n v="1735"/>
    <n v="917"/>
    <n v="1214"/>
  </r>
  <r>
    <x v="49"/>
    <x v="21"/>
    <n v="1669"/>
    <x v="1265"/>
    <n v="1493.9"/>
    <n v="817.3"/>
    <n v="981.69999999999993"/>
  </r>
  <r>
    <x v="49"/>
    <x v="22"/>
    <n v="1584"/>
    <x v="1266"/>
    <n v="1428"/>
    <n v="730"/>
    <n v="955"/>
  </r>
  <r>
    <x v="49"/>
    <x v="23"/>
    <n v="1544"/>
    <x v="1220"/>
    <n v="1381"/>
    <n v="634"/>
    <n v="901"/>
  </r>
  <r>
    <x v="49"/>
    <x v="24"/>
    <n v="1420.212"/>
    <x v="1267"/>
    <n v="1285.559"/>
    <n v="545.84699999999998"/>
    <n v="848.68899999999996"/>
  </r>
  <r>
    <x v="49"/>
    <x v="25"/>
    <n v="1401.4269999999999"/>
    <x v="1268"/>
    <n v="1233.8489999999999"/>
    <n v="463.68700000000001"/>
    <n v="821.84400000000005"/>
  </r>
  <r>
    <x v="49"/>
    <x v="26"/>
    <n v="1414.5309999999999"/>
    <x v="1269"/>
    <n v="1310.998"/>
    <n v="818.12300000000005"/>
    <n v="978.92000000000007"/>
  </r>
  <r>
    <x v="49"/>
    <x v="27"/>
    <n v="1260.1179999999999"/>
    <x v="1270"/>
    <n v="1193.5219999999999"/>
    <n v="735.15800000000002"/>
    <n v="870.19399999999996"/>
  </r>
  <r>
    <x v="49"/>
    <x v="28"/>
    <n v="1118.8499999999999"/>
    <x v="1271"/>
    <n v="1082.597"/>
    <n v="660.56700000000001"/>
    <n v="775.08100000000002"/>
  </r>
  <r>
    <x v="49"/>
    <x v="29"/>
    <n v="1016.556"/>
    <x v="1272"/>
    <n v="1020.984"/>
    <n v="595.29999999999995"/>
    <n v="710.61099999999999"/>
  </r>
  <r>
    <x v="49"/>
    <x v="30"/>
    <n v="1005.7809999999999"/>
    <x v="1273"/>
    <n v="1003.272"/>
    <n v="555.67899999999997"/>
    <n v="696.79"/>
  </r>
  <r>
    <x v="50"/>
    <x v="0"/>
    <n v="14377.9"/>
    <x v="1274"/>
    <n v="27234.3"/>
    <n v="13339.1"/>
    <n v="19780.2"/>
  </r>
  <r>
    <x v="50"/>
    <x v="1"/>
    <n v="13452.9"/>
    <x v="1275"/>
    <n v="25288.9"/>
    <n v="13031.6"/>
    <n v="18968.099999999999"/>
  </r>
  <r>
    <x v="50"/>
    <x v="2"/>
    <n v="12273.9"/>
    <x v="1276"/>
    <n v="23652.6"/>
    <n v="12598.1"/>
    <n v="18536.3"/>
  </r>
  <r>
    <x v="50"/>
    <x v="3"/>
    <n v="11448.8"/>
    <x v="1277"/>
    <n v="22876.799999999999"/>
    <n v="12128.6"/>
    <n v="18646"/>
  </r>
  <r>
    <x v="50"/>
    <x v="4"/>
    <n v="10763.8"/>
    <x v="1278"/>
    <n v="19504.8"/>
    <n v="9374.9"/>
    <n v="15901.2"/>
  </r>
  <r>
    <x v="50"/>
    <x v="5"/>
    <n v="9703.3240000000005"/>
    <x v="1279"/>
    <n v="14316.558999999999"/>
    <n v="10814.04"/>
    <n v="11399.237000000001"/>
  </r>
  <r>
    <x v="50"/>
    <x v="6"/>
    <n v="6932.1989999999996"/>
    <x v="1280"/>
    <n v="11863.334999999999"/>
    <n v="8620.8379999999997"/>
    <n v="9216.7649999999994"/>
  </r>
  <r>
    <x v="50"/>
    <x v="7"/>
    <n v="5516.4610000000002"/>
    <x v="1281"/>
    <n v="10130.118"/>
    <n v="6963.7950000000001"/>
    <n v="8104.57"/>
  </r>
  <r>
    <x v="50"/>
    <x v="8"/>
    <n v="5048.634"/>
    <x v="1282"/>
    <n v="9049.6039999999994"/>
    <n v="6426.9870000000001"/>
    <n v="7491.0869999999995"/>
  </r>
  <r>
    <x v="50"/>
    <x v="9"/>
    <n v="4716.4229999999998"/>
    <x v="1283"/>
    <n v="8092.4930000000004"/>
    <n v="5449.4430000000002"/>
    <n v="6652.9750000000004"/>
  </r>
  <r>
    <x v="50"/>
    <x v="10"/>
    <n v="4377.348"/>
    <x v="1284"/>
    <n v="8551.8539999999994"/>
    <n v="6261.8819999999996"/>
    <n v="7361.8509999999997"/>
  </r>
  <r>
    <x v="50"/>
    <x v="11"/>
    <n v="4097.5069999999996"/>
    <x v="1285"/>
    <n v="8478.991"/>
    <n v="5806.0829999999996"/>
    <n v="6949.1719999999996"/>
  </r>
  <r>
    <x v="50"/>
    <x v="12"/>
    <n v="3171.6170000000002"/>
    <x v="1286"/>
    <n v="8628.8150000000005"/>
    <n v="5534.2950000000001"/>
    <n v="7305.482"/>
  </r>
  <r>
    <x v="50"/>
    <x v="13"/>
    <n v="2683.049"/>
    <x v="1287"/>
    <n v="8552.8080000000009"/>
    <n v="7149.7780000000002"/>
    <n v="7246.4720000000007"/>
  </r>
  <r>
    <x v="50"/>
    <x v="14"/>
    <n v="2422.5"/>
    <x v="1288"/>
    <n v="8366.9470000000001"/>
    <n v="6905.8760000000002"/>
    <n v="6949.3200000000006"/>
  </r>
  <r>
    <x v="50"/>
    <x v="15"/>
    <n v="2211.5619999999999"/>
    <x v="1289"/>
    <n v="9165.7579999999998"/>
    <n v="6826.4009999999998"/>
    <n v="7676.71"/>
  </r>
  <r>
    <x v="50"/>
    <x v="16"/>
    <n v="679.18299999999999"/>
    <x v="1290"/>
    <n v="9503.9449999999997"/>
    <n v="7053.3280000000004"/>
    <n v="7940.598"/>
  </r>
  <r>
    <x v="50"/>
    <x v="17"/>
    <n v="404.22199999999998"/>
    <x v="1291"/>
    <n v="2059.6889999999999"/>
    <n v="1109.69"/>
    <n v="1975.895"/>
  </r>
  <r>
    <x v="50"/>
    <x v="18"/>
    <n v="272.67700000000002"/>
    <x v="1292"/>
    <n v="1141.2159999999999"/>
    <n v="956.47900000000004"/>
    <n v="1092.4560000000001"/>
  </r>
  <r>
    <x v="50"/>
    <x v="19"/>
    <n v="154.68199999999999"/>
    <x v="1293"/>
    <n v="856.40599999999995"/>
    <n v="694.61900000000003"/>
    <n v="824.25"/>
  </r>
  <r>
    <x v="50"/>
    <x v="20"/>
    <n v="118.003"/>
    <x v="1294"/>
    <n v="307.07400000000001"/>
    <n v="159.97800000000001"/>
    <n v="284.40100000000001"/>
  </r>
  <r>
    <x v="50"/>
    <x v="21"/>
    <n v="86.959000000000003"/>
    <x v="1295"/>
    <n v="125.273"/>
    <n v="106.428"/>
    <n v="110.43299999999999"/>
  </r>
  <r>
    <x v="50"/>
    <x v="22"/>
    <n v="44.606000000000002"/>
    <x v="1296"/>
    <n v="106.01300000000001"/>
    <n v="80.680099999999996"/>
    <n v="88.474099999999993"/>
  </r>
  <r>
    <x v="50"/>
    <x v="23"/>
    <n v="30.009"/>
    <x v="1297"/>
    <n v="113.82899999999999"/>
    <n v="92.614000000000004"/>
    <n v="101.459"/>
  </r>
  <r>
    <x v="50"/>
    <x v="24"/>
    <n v="23.635999999999999"/>
    <x v="1298"/>
    <n v="47.625999999999998"/>
    <n v="31.169"/>
    <n v="41.015000000000001"/>
  </r>
  <r>
    <x v="50"/>
    <x v="25"/>
    <n v="7.4429999999999996"/>
    <x v="1299"/>
    <n v="45.494"/>
    <n v="27.896000000000001"/>
    <n v="38.957999999999998"/>
  </r>
  <r>
    <x v="50"/>
    <x v="26"/>
    <n v="12.714"/>
    <x v="1300"/>
    <n v="50.728000000000002"/>
    <n v="35.673999999999999"/>
    <n v="40.371000000000002"/>
  </r>
  <r>
    <x v="50"/>
    <x v="27"/>
    <n v="5.2119999999999997"/>
    <x v="1301"/>
    <n v="52.649000000000001"/>
    <n v="43.786999999999999"/>
    <n v="44.007999999999996"/>
  </r>
  <r>
    <x v="50"/>
    <x v="28"/>
    <n v="6.2329999999999997"/>
    <x v="1302"/>
    <n v="58.399000000000001"/>
    <n v="54.893000000000001"/>
    <n v="55.174999999999997"/>
  </r>
  <r>
    <x v="51"/>
    <x v="0"/>
    <n v="15066"/>
    <x v="1303"/>
    <n v="21402"/>
    <n v="5933"/>
    <n v="15184"/>
  </r>
  <r>
    <x v="51"/>
    <x v="1"/>
    <n v="14527"/>
    <x v="1304"/>
    <n v="22687"/>
    <n v="8785"/>
    <n v="17434"/>
  </r>
  <r>
    <x v="51"/>
    <x v="2"/>
    <n v="12681"/>
    <x v="1305"/>
    <n v="25451"/>
    <n v="11264"/>
    <n v="20785"/>
  </r>
  <r>
    <x v="51"/>
    <x v="3"/>
    <n v="10743.005999999999"/>
    <x v="1306"/>
    <n v="19838.973000000002"/>
    <n v="9848.68"/>
    <n v="16986.936000000002"/>
  </r>
  <r>
    <x v="51"/>
    <x v="4"/>
    <n v="9223.9869999999992"/>
    <x v="1307"/>
    <n v="17420.575000000001"/>
    <n v="8795.4689999999991"/>
    <n v="14953.912"/>
  </r>
  <r>
    <x v="51"/>
    <x v="5"/>
    <n v="8441.9709999999995"/>
    <x v="1308"/>
    <n v="14770.977000000001"/>
    <n v="8567.0229999999992"/>
    <n v="12428.043"/>
  </r>
  <r>
    <x v="51"/>
    <x v="6"/>
    <n v="6793.3059999999996"/>
    <x v="1309"/>
    <n v="10444.459999999999"/>
    <n v="6918.2619999999997"/>
    <n v="8812.24"/>
  </r>
  <r>
    <x v="51"/>
    <x v="7"/>
    <n v="5260.9560000000001"/>
    <x v="1310"/>
    <n v="6569.7420000000002"/>
    <n v="4111.9170000000004"/>
    <n v="5514.2570000000005"/>
  </r>
  <r>
    <x v="51"/>
    <x v="8"/>
    <n v="4355.6099999999997"/>
    <x v="1311"/>
    <n v="3970.6709999999998"/>
    <n v="2778.7"/>
    <n v="3276.3399999999997"/>
  </r>
  <r>
    <x v="51"/>
    <x v="9"/>
    <n v="3084.9050000000002"/>
    <x v="1312"/>
    <n v="2905.953"/>
    <n v="1859.125"/>
    <n v="2335.5300000000002"/>
  </r>
  <r>
    <x v="51"/>
    <x v="10"/>
    <n v="2338.212"/>
    <x v="1313"/>
    <n v="1834.2239999999999"/>
    <n v="1357.614"/>
    <n v="1517.492"/>
  </r>
  <r>
    <x v="51"/>
    <x v="11"/>
    <n v="1884.806"/>
    <x v="1314"/>
    <n v="1312.421"/>
    <n v="698.82600000000002"/>
    <n v="1091.8110000000001"/>
  </r>
  <r>
    <x v="51"/>
    <x v="12"/>
    <n v="1409.4090000000001"/>
    <x v="1315"/>
    <n v="1350.856"/>
    <n v="596.14300000000003"/>
    <n v="1165.9390000000001"/>
  </r>
  <r>
    <x v="51"/>
    <x v="13"/>
    <n v="1123.1030000000001"/>
    <x v="1316"/>
    <n v="1105.6479999999999"/>
    <n v="371.04199999999997"/>
    <n v="953.37699999999995"/>
  </r>
  <r>
    <x v="51"/>
    <x v="14"/>
    <n v="962.66"/>
    <x v="1317"/>
    <n v="754.02800000000002"/>
    <n v="392.73"/>
    <n v="629.74900000000002"/>
  </r>
  <r>
    <x v="51"/>
    <x v="15"/>
    <n v="914.37199999999996"/>
    <x v="1318"/>
    <n v="542.08199999999999"/>
    <n v="203.45699999999999"/>
    <n v="441.34500000000003"/>
  </r>
  <r>
    <x v="51"/>
    <x v="16"/>
    <n v="863.66099999999994"/>
    <x v="1319"/>
    <n v="337.78399999999999"/>
    <n v="149.107"/>
    <n v="287.101"/>
  </r>
  <r>
    <x v="51"/>
    <x v="17"/>
    <n v="1003.606"/>
    <x v="1320"/>
    <n v="211.16200000000001"/>
    <n v="131.65"/>
    <n v="145.12"/>
  </r>
  <r>
    <x v="51"/>
    <x v="18"/>
    <n v="1171.7529999999999"/>
    <x v="1321"/>
    <n v="262.19"/>
    <n v="146.71100000000001"/>
    <n v="172.05600000000001"/>
  </r>
  <r>
    <x v="51"/>
    <x v="19"/>
    <n v="1235.396"/>
    <x v="1322"/>
    <n v="195.078"/>
    <n v="-248.90700000000001"/>
    <n v="110.67299999999997"/>
  </r>
  <r>
    <x v="51"/>
    <x v="20"/>
    <n v="482.41"/>
    <x v="1323"/>
    <n v="441.88600000000002"/>
    <n v="402.63600000000002"/>
    <n v="402.63600000000002"/>
  </r>
  <r>
    <x v="51"/>
    <x v="21"/>
    <n v="35.237000000000002"/>
    <x v="1324"/>
    <n v="66.572000000000003"/>
    <n v="55.274999999999999"/>
    <n v="56.314999999999998"/>
  </r>
  <r>
    <x v="52"/>
    <x v="0"/>
    <n v="23838"/>
    <x v="1325"/>
    <n v="53369"/>
    <n v="34499"/>
    <n v="41963"/>
  </r>
  <r>
    <x v="52"/>
    <x v="1"/>
    <n v="22877"/>
    <x v="1326"/>
    <n v="52439"/>
    <n v="35013"/>
    <n v="42240"/>
  </r>
  <r>
    <x v="52"/>
    <x v="2"/>
    <n v="17179"/>
    <x v="1327"/>
    <n v="56500"/>
    <n v="38410"/>
    <n v="46759"/>
  </r>
  <r>
    <x v="52"/>
    <x v="3"/>
    <n v="13082"/>
    <x v="1328"/>
    <n v="21721"/>
    <n v="14855"/>
    <n v="15132"/>
  </r>
  <r>
    <x v="53"/>
    <x v="0"/>
    <n v="11474"/>
    <x v="1329"/>
    <n v="17360"/>
    <n v="3019"/>
    <n v="11075"/>
  </r>
  <r>
    <x v="53"/>
    <x v="1"/>
    <n v="11635"/>
    <x v="1330"/>
    <n v="16554"/>
    <n v="3562"/>
    <n v="10291"/>
  </r>
  <r>
    <x v="53"/>
    <x v="2"/>
    <n v="10983"/>
    <x v="1331"/>
    <n v="17169"/>
    <n v="4046"/>
    <n v="11017"/>
  </r>
  <r>
    <x v="53"/>
    <x v="3"/>
    <n v="9061"/>
    <x v="1052"/>
    <n v="16173"/>
    <n v="3541"/>
    <n v="11073"/>
  </r>
  <r>
    <x v="53"/>
    <x v="4"/>
    <n v="7997"/>
    <x v="1332"/>
    <n v="9697"/>
    <n v="1261"/>
    <n v="6312"/>
  </r>
  <r>
    <x v="53"/>
    <x v="5"/>
    <n v="8570"/>
    <x v="1333"/>
    <n v="7571"/>
    <n v="1239.5999999999999"/>
    <n v="4408.5"/>
  </r>
  <r>
    <x v="53"/>
    <x v="6"/>
    <n v="8468.1"/>
    <x v="1334"/>
    <n v="7819.8"/>
    <n v="1391.3"/>
    <n v="4996.3999999999996"/>
  </r>
  <r>
    <x v="53"/>
    <x v="7"/>
    <n v="8735.7000000000007"/>
    <x v="1335"/>
    <n v="7507.1"/>
    <n v="1290"/>
    <n v="4595.1000000000004"/>
  </r>
  <r>
    <x v="53"/>
    <x v="8"/>
    <n v="8630.9"/>
    <x v="1336"/>
    <n v="7284.6"/>
    <n v="1378"/>
    <n v="4522.1000000000004"/>
  </r>
  <r>
    <x v="53"/>
    <x v="9"/>
    <n v="7630"/>
    <x v="1093"/>
    <n v="6927.7"/>
    <n v="1658.1"/>
    <n v="4470.3999999999996"/>
  </r>
  <r>
    <x v="53"/>
    <x v="10"/>
    <n v="6710.4"/>
    <x v="1337"/>
    <n v="6488.3"/>
    <n v="1583"/>
    <n v="4179.2000000000007"/>
  </r>
  <r>
    <x v="53"/>
    <x v="11"/>
    <n v="7561.5"/>
    <x v="1338"/>
    <n v="6368.7"/>
    <n v="1087.3"/>
    <n v="3497.3999999999996"/>
  </r>
  <r>
    <x v="53"/>
    <x v="12"/>
    <n v="7475.3"/>
    <x v="1339"/>
    <n v="6020.6"/>
    <n v="1343.6"/>
    <n v="3702.2000000000003"/>
  </r>
  <r>
    <x v="53"/>
    <x v="13"/>
    <n v="6621.5"/>
    <x v="1340"/>
    <n v="5840.9"/>
    <n v="1166.4000000000001"/>
    <n v="3618.1000000000004"/>
  </r>
  <r>
    <x v="53"/>
    <x v="14"/>
    <n v="5751.2"/>
    <x v="1341"/>
    <n v="4343.3999999999996"/>
    <n v="840.4"/>
    <n v="2430.1"/>
  </r>
  <r>
    <x v="53"/>
    <x v="15"/>
    <n v="5440.2"/>
    <x v="1342"/>
    <n v="4477.7"/>
    <n v="1093"/>
    <n v="2753.7"/>
  </r>
  <r>
    <x v="53"/>
    <x v="16"/>
    <n v="4977"/>
    <x v="954"/>
    <n v="4069.6"/>
    <n v="814"/>
    <n v="2500.8999999999996"/>
  </r>
  <r>
    <x v="53"/>
    <x v="17"/>
    <n v="3858.9"/>
    <x v="1343"/>
    <n v="4132.3999999999996"/>
    <n v="498.5"/>
    <n v="2479.5"/>
  </r>
  <r>
    <x v="53"/>
    <x v="18"/>
    <n v="3686.1"/>
    <x v="1344"/>
    <n v="2313.6"/>
    <n v="513.79999999999995"/>
    <n v="1577.8999999999999"/>
  </r>
  <r>
    <x v="53"/>
    <x v="19"/>
    <n v="3664.7"/>
    <x v="1345"/>
    <n v="2649.8"/>
    <n v="697.3"/>
    <n v="1834.6"/>
  </r>
  <r>
    <x v="53"/>
    <x v="20"/>
    <n v="3707.2"/>
    <x v="1346"/>
    <n v="2732.1"/>
    <n v="710.6"/>
    <n v="1907.3000000000002"/>
  </r>
  <r>
    <x v="53"/>
    <x v="21"/>
    <n v="2896.3998999999999"/>
    <x v="1347"/>
    <n v="2854.8"/>
    <n v="646.70000000000005"/>
    <n v="2003.3"/>
  </r>
  <r>
    <x v="53"/>
    <x v="22"/>
    <n v="2388.5"/>
    <x v="1348"/>
    <n v="2090.1001000000001"/>
    <n v="685.9"/>
    <n v="1459"/>
  </r>
  <r>
    <x v="53"/>
    <x v="23"/>
    <n v="2184.3998999999999"/>
    <x v="1349"/>
    <n v="1700.8"/>
    <n v="611.4"/>
    <n v="1194.3"/>
  </r>
  <r>
    <x v="53"/>
    <x v="24"/>
    <n v="2045.8"/>
    <x v="1350"/>
    <n v="1614"/>
    <n v="588.70000000000005"/>
    <n v="1064.0999999999999"/>
  </r>
  <r>
    <x v="53"/>
    <x v="25"/>
    <n v="2593.3998999999999"/>
    <x v="1351"/>
    <n v="1759.8"/>
    <n v="632.79999999999995"/>
    <n v="1126.5"/>
  </r>
  <r>
    <x v="53"/>
    <x v="26"/>
    <n v="2433.8000000000002"/>
    <x v="1352"/>
    <n v="1795.6"/>
    <n v="574.6"/>
    <n v="1211.8"/>
  </r>
  <r>
    <x v="53"/>
    <x v="27"/>
    <n v="2177.8000000000002"/>
    <x v="1353"/>
    <n v="1563.9"/>
    <n v="621"/>
    <n v="1162.5"/>
  </r>
  <r>
    <x v="53"/>
    <x v="28"/>
    <n v="2018.4"/>
    <x v="1354"/>
    <n v="1432"/>
    <n v="621.20000000000005"/>
    <n v="1039"/>
  </r>
  <r>
    <x v="53"/>
    <x v="29"/>
    <n v="1357.2"/>
    <x v="1355"/>
    <n v="1307.5999999999999"/>
    <n v="470.7"/>
    <n v="958.8"/>
  </r>
  <r>
    <x v="53"/>
    <x v="30"/>
    <n v="1222.4000000000001"/>
    <x v="1356"/>
    <n v="938"/>
    <n v="384.3"/>
    <n v="702.3"/>
  </r>
  <r>
    <x v="54"/>
    <x v="0"/>
    <n v="26145"/>
    <x v="1357"/>
    <n v="129944"/>
    <n v="51698"/>
    <n v="99236"/>
  </r>
  <r>
    <x v="54"/>
    <x v="1"/>
    <n v="22561"/>
    <x v="1358"/>
    <n v="34986"/>
    <n v="14127"/>
    <n v="22064"/>
  </r>
  <r>
    <x v="54"/>
    <x v="2"/>
    <n v="20776"/>
    <x v="1359"/>
    <n v="33551"/>
    <n v="11847"/>
    <n v="19809"/>
  </r>
  <r>
    <x v="54"/>
    <x v="3"/>
    <n v="19427"/>
    <x v="1360"/>
    <n v="33707"/>
    <n v="16347"/>
    <n v="23055"/>
  </r>
  <r>
    <x v="54"/>
    <x v="4"/>
    <n v="16560"/>
    <x v="1361"/>
    <n v="31748"/>
    <n v="14424"/>
    <n v="21113"/>
  </r>
  <r>
    <x v="54"/>
    <x v="5"/>
    <n v="15879"/>
    <x v="1362"/>
    <n v="33749"/>
    <n v="14983"/>
    <n v="22815"/>
  </r>
  <r>
    <x v="54"/>
    <x v="6"/>
    <n v="16385"/>
    <x v="1363"/>
    <n v="38592"/>
    <n v="15236"/>
    <n v="23576"/>
  </r>
  <r>
    <x v="54"/>
    <x v="7"/>
    <n v="17621"/>
    <x v="1364"/>
    <n v="35897"/>
    <n v="13638"/>
    <n v="21032"/>
  </r>
  <r>
    <x v="54"/>
    <x v="8"/>
    <n v="21244"/>
    <x v="1365"/>
    <n v="32970"/>
    <n v="15867"/>
    <n v="21358"/>
  </r>
  <r>
    <x v="54"/>
    <x v="9"/>
    <n v="19484"/>
    <x v="1366"/>
    <n v="31076"/>
    <n v="15638"/>
    <n v="20373"/>
  </r>
  <r>
    <x v="54"/>
    <x v="10"/>
    <n v="18808"/>
    <x v="1367"/>
    <n v="31008"/>
    <n v="14785"/>
    <n v="19890"/>
  </r>
  <r>
    <x v="54"/>
    <x v="11"/>
    <n v="17715"/>
    <x v="1368"/>
    <n v="29486"/>
    <n v="12208"/>
    <n v="18947"/>
  </r>
  <r>
    <x v="54"/>
    <x v="12"/>
    <n v="18193"/>
    <x v="1369"/>
    <n v="25926"/>
    <n v="10562"/>
    <n v="16834"/>
  </r>
  <r>
    <x v="54"/>
    <x v="13"/>
    <n v="17256"/>
    <x v="1370"/>
    <n v="25575"/>
    <n v="9991"/>
    <n v="17426"/>
  </r>
  <r>
    <x v="54"/>
    <x v="14"/>
    <n v="19207"/>
    <x v="903"/>
    <n v="28138"/>
    <n v="11208"/>
    <n v="19803"/>
  </r>
  <r>
    <x v="54"/>
    <x v="15"/>
    <n v="19380"/>
    <x v="1371"/>
    <n v="30435"/>
    <n v="10202"/>
    <n v="20548"/>
  </r>
  <r>
    <x v="54"/>
    <x v="16"/>
    <n v="20894"/>
    <x v="1372"/>
    <n v="27471"/>
    <n v="9786"/>
    <n v="18435"/>
  </r>
  <r>
    <x v="54"/>
    <x v="17"/>
    <n v="18106"/>
    <x v="1373"/>
    <n v="25022"/>
    <n v="8756"/>
    <n v="16396"/>
  </r>
  <r>
    <x v="54"/>
    <x v="18"/>
    <n v="17987"/>
    <x v="1374"/>
    <n v="27812"/>
    <n v="9075"/>
    <n v="15486"/>
  </r>
  <r>
    <x v="54"/>
    <x v="19"/>
    <n v="18216"/>
    <x v="1375"/>
    <n v="17578"/>
    <n v="9180"/>
    <n v="10678"/>
  </r>
  <r>
    <x v="54"/>
    <x v="20"/>
    <n v="16878"/>
    <x v="1376"/>
    <n v="17114"/>
    <n v="8645"/>
    <n v="10419"/>
  </r>
  <r>
    <x v="54"/>
    <x v="21"/>
    <n v="18284"/>
    <x v="1377"/>
    <n v="16272"/>
    <n v="7576"/>
    <n v="9422"/>
  </r>
  <r>
    <x v="54"/>
    <x v="22"/>
    <n v="16701"/>
    <x v="1378"/>
    <n v="14977"/>
    <n v="7219"/>
    <n v="9041"/>
  </r>
  <r>
    <x v="54"/>
    <x v="23"/>
    <n v="15065"/>
    <x v="1379"/>
    <n v="14685"/>
    <n v="6570"/>
    <n v="8049"/>
  </r>
  <r>
    <x v="54"/>
    <x v="24"/>
    <n v="13767"/>
    <x v="1380"/>
    <n v="13929"/>
    <n v="5822"/>
    <n v="7032"/>
  </r>
  <r>
    <x v="54"/>
    <x v="25"/>
    <n v="11984"/>
    <x v="1381"/>
    <n v="12910"/>
    <n v="5704"/>
    <n v="7073"/>
  </r>
  <r>
    <x v="54"/>
    <x v="26"/>
    <n v="11413"/>
    <x v="1382"/>
    <n v="12101"/>
    <n v="5940"/>
    <n v="6705"/>
  </r>
  <r>
    <x v="54"/>
    <x v="27"/>
    <n v="11156"/>
    <x v="1383"/>
    <n v="10804"/>
    <n v="6020"/>
    <n v="6571"/>
  </r>
  <r>
    <x v="54"/>
    <x v="28"/>
    <n v="10571"/>
    <x v="1384"/>
    <n v="9416"/>
    <n v="5795"/>
    <n v="6483"/>
  </r>
  <r>
    <x v="54"/>
    <x v="29"/>
    <n v="10300"/>
    <x v="1385"/>
    <n v="9215"/>
    <n v="5418"/>
    <n v="6046"/>
  </r>
  <r>
    <x v="54"/>
    <x v="30"/>
    <n v="8558"/>
    <x v="1386"/>
    <n v="8273"/>
    <n v="4948"/>
    <n v="5911"/>
  </r>
  <r>
    <x v="54"/>
    <x v="30"/>
    <n v="9189"/>
    <x v="1387"/>
    <n v="8497"/>
    <n v="5084"/>
    <n v="5602"/>
  </r>
  <r>
    <x v="55"/>
    <x v="0"/>
    <n v="4362.2"/>
    <x v="1388"/>
    <n v="3880.7"/>
    <n v="1127.5"/>
    <n v="2597.9"/>
  </r>
  <r>
    <x v="55"/>
    <x v="1"/>
    <n v="4329.8999999999996"/>
    <x v="1389"/>
    <n v="3304.7"/>
    <n v="1094.3"/>
    <n v="2147.6999999999998"/>
  </r>
  <r>
    <x v="55"/>
    <x v="2"/>
    <n v="4142.6000000000004"/>
    <x v="1390"/>
    <n v="3149.8"/>
    <n v="1003.8"/>
    <n v="2105.8999999999996"/>
  </r>
  <r>
    <x v="55"/>
    <x v="3"/>
    <n v="2897"/>
    <x v="1391"/>
    <n v="2872.7"/>
    <n v="1045.5"/>
    <n v="2061"/>
  </r>
  <r>
    <x v="55"/>
    <x v="4"/>
    <n v="2694.2"/>
    <x v="1392"/>
    <n v="2368.1"/>
    <n v="927.8"/>
    <n v="1617.1999999999998"/>
  </r>
  <r>
    <x v="55"/>
    <x v="5"/>
    <n v="2558"/>
    <x v="1052"/>
    <n v="2192.1"/>
    <n v="961.7"/>
    <n v="1485.8000000000002"/>
  </r>
  <r>
    <x v="55"/>
    <x v="6"/>
    <n v="2430.8000000000002"/>
    <x v="1393"/>
    <n v="2018.2"/>
    <n v="816"/>
    <n v="1340.5"/>
  </r>
  <r>
    <x v="55"/>
    <x v="7"/>
    <n v="2303.5"/>
    <x v="1394"/>
    <n v="1987.6"/>
    <n v="850.5"/>
    <n v="1374.9"/>
  </r>
  <r>
    <x v="55"/>
    <x v="8"/>
    <n v="2166.9"/>
    <x v="1395"/>
    <n v="1904"/>
    <n v="797.3"/>
    <n v="1321.6"/>
  </r>
  <r>
    <x v="55"/>
    <x v="9"/>
    <n v="2209.1999999999998"/>
    <x v="797"/>
    <n v="1794.4"/>
    <n v="807.1"/>
    <n v="1131.2"/>
  </r>
  <r>
    <x v="55"/>
    <x v="10"/>
    <n v="2154.9"/>
    <x v="1080"/>
    <n v="2774.7"/>
    <n v="909"/>
    <n v="1233.0999999999999"/>
  </r>
  <r>
    <x v="55"/>
    <x v="11"/>
    <n v="2234.1"/>
    <x v="1396"/>
    <n v="2833.6"/>
    <n v="745.8"/>
    <n v="1193.6999999999998"/>
  </r>
  <r>
    <x v="55"/>
    <x v="12"/>
    <n v="2162.6999999999998"/>
    <x v="1397"/>
    <n v="2678.2"/>
    <n v="531.1"/>
    <n v="1258"/>
  </r>
  <r>
    <x v="55"/>
    <x v="13"/>
    <n v="1949.5"/>
    <x v="1398"/>
    <n v="2134.6999999999998"/>
    <n v="1043.2"/>
    <n v="1043.2"/>
  </r>
  <r>
    <x v="55"/>
    <x v="14"/>
    <n v="1726.7"/>
    <x v="1399"/>
    <n v="2422.6999999999998"/>
    <n v="1286.5"/>
    <n v="1286.5"/>
  </r>
  <r>
    <x v="56"/>
    <x v="0"/>
    <n v="10735"/>
    <x v="1400"/>
    <n v="30565"/>
    <n v="13877"/>
    <n v="24228"/>
  </r>
  <r>
    <x v="56"/>
    <x v="1"/>
    <n v="9823"/>
    <x v="1401"/>
    <n v="20999"/>
    <n v="8726"/>
    <n v="15782"/>
  </r>
  <r>
    <x v="56"/>
    <x v="2"/>
    <n v="9048"/>
    <x v="1402"/>
    <n v="19042"/>
    <n v="7012"/>
    <n v="12628"/>
  </r>
  <r>
    <x v="56"/>
    <x v="3"/>
    <n v="8386"/>
    <x v="1403"/>
    <n v="18096"/>
    <n v="6733"/>
    <n v="12217"/>
  </r>
  <r>
    <x v="56"/>
    <x v="4"/>
    <n v="7477"/>
    <x v="1404"/>
    <n v="18133"/>
    <n v="6320"/>
    <n v="11997"/>
  </r>
  <r>
    <x v="56"/>
    <x v="5"/>
    <n v="7380"/>
    <x v="1405"/>
    <n v="17024"/>
    <n v="6457"/>
    <n v="10701"/>
  </r>
  <r>
    <x v="56"/>
    <x v="6"/>
    <n v="7143"/>
    <x v="1406"/>
    <n v="16571"/>
    <n v="6539"/>
    <n v="10779"/>
  </r>
  <r>
    <x v="56"/>
    <x v="7"/>
    <n v="7249"/>
    <x v="1407"/>
    <n v="17154"/>
    <n v="6870"/>
    <n v="11126"/>
  </r>
  <r>
    <x v="56"/>
    <x v="8"/>
    <n v="7622"/>
    <x v="1408"/>
    <n v="21290"/>
    <n v="11353"/>
    <n v="15614"/>
  </r>
  <r>
    <x v="56"/>
    <x v="9"/>
    <n v="7806"/>
    <x v="1409"/>
    <n v="22128"/>
    <n v="11296"/>
    <n v="16734"/>
  </r>
  <r>
    <x v="56"/>
    <x v="10"/>
    <n v="8188"/>
    <x v="1410"/>
    <n v="25177"/>
    <n v="12301"/>
    <n v="18219"/>
  </r>
  <r>
    <x v="56"/>
    <x v="11"/>
    <n v="8050"/>
    <x v="1411"/>
    <n v="27139"/>
    <n v="13174"/>
    <n v="19919"/>
  </r>
  <r>
    <x v="56"/>
    <x v="12"/>
    <n v="8357"/>
    <x v="1412"/>
    <n v="31197"/>
    <n v="15097"/>
    <n v="23286"/>
  </r>
  <r>
    <x v="56"/>
    <x v="13"/>
    <n v="7821"/>
    <x v="1413"/>
    <n v="30882"/>
    <n v="15298"/>
    <n v="24200"/>
  </r>
  <r>
    <x v="56"/>
    <x v="14"/>
    <n v="6283"/>
    <x v="1414"/>
    <n v="8196"/>
    <n v="4282"/>
    <n v="6302"/>
  </r>
  <r>
    <x v="56"/>
    <x v="15"/>
    <n v="5624"/>
    <x v="1415"/>
    <n v="8170"/>
    <n v="4025"/>
    <n v="6392"/>
  </r>
  <r>
    <x v="56"/>
    <x v="16"/>
    <n v="3476"/>
    <x v="1416"/>
    <n v="5699"/>
    <n v="2862"/>
    <n v="4587"/>
  </r>
  <r>
    <x v="56"/>
    <x v="17"/>
    <n v="2919"/>
    <x v="1417"/>
    <n v="4450"/>
    <n v="2467"/>
    <n v="3402"/>
  </r>
  <r>
    <x v="56"/>
    <x v="18"/>
    <n v="2673"/>
    <x v="1418"/>
    <n v="3974"/>
    <n v="2015"/>
    <n v="3219"/>
  </r>
  <r>
    <x v="56"/>
    <x v="19"/>
    <n v="2664"/>
    <x v="1417"/>
    <n v="3427"/>
    <n v="1935"/>
    <n v="2769"/>
  </r>
  <r>
    <x v="56"/>
    <x v="20"/>
    <n v="2842"/>
    <x v="1419"/>
    <n v="3572"/>
    <n v="1724"/>
    <n v="3002"/>
  </r>
  <r>
    <x v="56"/>
    <x v="21"/>
    <n v="2234"/>
    <x v="1420"/>
    <n v="3892.7109999999998"/>
    <n v="821.13699999999994"/>
    <n v="3212.4459999999999"/>
  </r>
  <r>
    <x v="56"/>
    <x v="22"/>
    <n v="1830.778"/>
    <x v="1421"/>
    <n v="1924.27"/>
    <n v="957.29319999999996"/>
    <n v="1450.8262"/>
  </r>
  <r>
    <x v="56"/>
    <x v="23"/>
    <n v="1551.2380000000001"/>
    <x v="1422"/>
    <n v="1585.0450000000001"/>
    <n v="995.11500000000001"/>
    <n v="1235.671"/>
  </r>
  <r>
    <x v="56"/>
    <x v="24"/>
    <n v="1129.1850999999999"/>
    <x v="1423"/>
    <n v="1109.934"/>
    <n v="774.15"/>
    <n v="831.67"/>
  </r>
  <r>
    <x v="56"/>
    <x v="25"/>
    <n v="876.822"/>
    <x v="1424"/>
    <n v="1026.3130000000001"/>
    <n v="718.69899999999996"/>
    <n v="833.36599999999999"/>
  </r>
  <r>
    <x v="56"/>
    <x v="26"/>
    <n v="380.06099999999998"/>
    <x v="1425"/>
    <n v="323.178"/>
    <n v="246.744"/>
    <n v="282.21300000000002"/>
  </r>
  <r>
    <x v="56"/>
    <x v="27"/>
    <n v="315.16500000000002"/>
    <x v="1426"/>
    <n v="299.12599999999998"/>
    <n v="249.066"/>
    <n v="275.17500000000001"/>
  </r>
  <r>
    <x v="56"/>
    <x v="28"/>
    <n v="230.035"/>
    <x v="1427"/>
    <n v="138.69200000000001"/>
    <n v="90.293000000000006"/>
    <n v="115.476"/>
  </r>
  <r>
    <x v="57"/>
    <x v="0"/>
    <n v="10168"/>
    <x v="1428"/>
    <n v="9702"/>
    <n v="4844"/>
    <n v="6889"/>
  </r>
  <r>
    <x v="57"/>
    <x v="1"/>
    <n v="10530"/>
    <x v="1429"/>
    <n v="10095"/>
    <n v="4345"/>
    <n v="6459"/>
  </r>
  <r>
    <x v="57"/>
    <x v="2"/>
    <n v="9799.2999999999993"/>
    <x v="1430"/>
    <n v="9787.6"/>
    <n v="3825.9"/>
    <n v="6014.2"/>
  </r>
  <r>
    <x v="57"/>
    <x v="3"/>
    <n v="9071"/>
    <x v="1431"/>
    <n v="8834.7000000000007"/>
    <n v="3301.9"/>
    <n v="5521.4"/>
  </r>
  <r>
    <x v="57"/>
    <x v="4"/>
    <n v="8023.2"/>
    <x v="1432"/>
    <n v="8841.5"/>
    <n v="3631.5"/>
    <n v="6197.6"/>
  </r>
  <r>
    <x v="57"/>
    <x v="5"/>
    <n v="8305.1"/>
    <x v="1433"/>
    <n v="7228"/>
    <n v="3690.9"/>
    <n v="5030.8999999999996"/>
  </r>
  <r>
    <x v="57"/>
    <x v="6"/>
    <n v="7436.6"/>
    <x v="1434"/>
    <n v="6917"/>
    <n v="3632.4"/>
    <n v="4855"/>
  </r>
  <r>
    <x v="57"/>
    <x v="7"/>
    <n v="7183.2"/>
    <x v="1435"/>
    <n v="6400.8"/>
    <n v="3146.1"/>
    <n v="4213.3"/>
  </r>
  <r>
    <x v="57"/>
    <x v="8"/>
    <n v="7114.7"/>
    <x v="1436"/>
    <n v="5958.6"/>
    <n v="2453"/>
    <n v="3782.1"/>
  </r>
  <r>
    <x v="57"/>
    <x v="9"/>
    <n v="5652.8"/>
    <x v="1437"/>
    <n v="5555"/>
    <n v="2309.8000000000002"/>
    <n v="3490.2000000000003"/>
  </r>
  <r>
    <x v="57"/>
    <x v="10"/>
    <n v="3961.8"/>
    <x v="1438"/>
    <n v="4811.3999999999996"/>
    <n v="2222.6999999999998"/>
    <n v="3065"/>
  </r>
  <r>
    <x v="57"/>
    <x v="11"/>
    <n v="5263.9"/>
    <x v="1439"/>
    <n v="4644"/>
    <n v="2037.5"/>
    <n v="2817.8"/>
  </r>
  <r>
    <x v="57"/>
    <x v="12"/>
    <n v="5328.6"/>
    <x v="1440"/>
    <n v="4958.5"/>
    <n v="2439"/>
    <n v="3075.3"/>
  </r>
  <r>
    <x v="57"/>
    <x v="13"/>
    <n v="4585.3999999999996"/>
    <x v="1441"/>
    <n v="4584"/>
    <n v="2037.5"/>
    <n v="2758.6"/>
  </r>
  <r>
    <x v="57"/>
    <x v="14"/>
    <n v="4293.8"/>
    <x v="1442"/>
    <n v="4089.4"/>
    <n v="1780.3"/>
    <n v="2520.8000000000002"/>
  </r>
  <r>
    <x v="57"/>
    <x v="15"/>
    <n v="3525.3"/>
    <x v="1443"/>
    <n v="3529.1"/>
    <n v="1556.4"/>
    <n v="2140.9"/>
  </r>
  <r>
    <x v="57"/>
    <x v="16"/>
    <n v="3069.2"/>
    <x v="1444"/>
    <n v="3140.5"/>
    <n v="1277.5999999999999"/>
    <n v="1933.1"/>
  </r>
  <r>
    <x v="57"/>
    <x v="17"/>
    <n v="2731.1"/>
    <x v="1445"/>
    <n v="2682.9"/>
    <n v="995.9"/>
    <n v="1642.6"/>
  </r>
  <r>
    <x v="57"/>
    <x v="18"/>
    <n v="2351.6"/>
    <x v="1446"/>
    <n v="2770.9"/>
    <n v="1115.5999999999999"/>
    <n v="1852.6"/>
  </r>
  <r>
    <x v="57"/>
    <x v="19"/>
    <n v="2645.9"/>
    <x v="1447"/>
    <n v="2765.9"/>
    <n v="1097.4000000000001"/>
    <n v="1892.2"/>
  </r>
  <r>
    <x v="57"/>
    <x v="20"/>
    <n v="2458.6"/>
    <x v="1448"/>
    <n v="2970.7"/>
    <n v="1066.3"/>
    <n v="2046.6"/>
  </r>
  <r>
    <x v="57"/>
    <x v="21"/>
    <n v="1836.8"/>
    <x v="1449"/>
    <n v="1846.1"/>
    <n v="785.8"/>
    <n v="1179.3"/>
  </r>
  <r>
    <x v="57"/>
    <x v="22"/>
    <n v="1767"/>
    <x v="1450"/>
    <n v="1736.3"/>
    <n v="714.4"/>
    <n v="1052.5"/>
  </r>
  <r>
    <x v="57"/>
    <x v="23"/>
    <n v="1540.1"/>
    <x v="1451"/>
    <n v="1623.6"/>
    <n v="635.79999999999995"/>
    <n v="953.09999999999991"/>
  </r>
  <r>
    <x v="57"/>
    <x v="24"/>
    <n v="1329.1"/>
    <x v="1452"/>
    <n v="1335.2"/>
    <n v="603.20000000000005"/>
    <n v="737.90000000000009"/>
  </r>
  <r>
    <x v="57"/>
    <x v="25"/>
    <n v="1223.4000000000001"/>
    <x v="1453"/>
    <n v="1240.3"/>
    <n v="538.1"/>
    <n v="645.4"/>
  </r>
  <r>
    <x v="57"/>
    <x v="26"/>
    <n v="985.4"/>
    <x v="1454"/>
    <n v="1159.4000000000001"/>
    <n v="460.8"/>
    <n v="620.4"/>
  </r>
  <r>
    <x v="57"/>
    <x v="27"/>
    <n v="926"/>
    <x v="1455"/>
    <n v="1074.2"/>
    <n v="730.2"/>
    <n v="837.7"/>
  </r>
  <r>
    <x v="57"/>
    <x v="28"/>
    <n v="820.3"/>
    <x v="9"/>
    <n v="1080"/>
    <n v="746.2"/>
    <n v="857.7"/>
  </r>
  <r>
    <x v="58"/>
    <x v="0"/>
    <n v="9538.4"/>
    <x v="1456"/>
    <n v="22213.8"/>
    <n v="7463.7"/>
    <n v="18141"/>
  </r>
  <r>
    <x v="58"/>
    <x v="1"/>
    <n v="7938.3"/>
    <x v="1457"/>
    <n v="10389.5"/>
    <n v="3756.6"/>
    <n v="7572.4"/>
  </r>
  <r>
    <x v="58"/>
    <x v="2"/>
    <n v="7826.9"/>
    <x v="1458"/>
    <n v="10096.299999999999"/>
    <n v="4077.8"/>
    <n v="7074.2"/>
  </r>
  <r>
    <x v="58"/>
    <x v="3"/>
    <n v="8664.1"/>
    <x v="1459"/>
    <n v="13390.6"/>
    <n v="3794.8"/>
    <n v="9322.7999999999993"/>
  </r>
  <r>
    <x v="58"/>
    <x v="4"/>
    <n v="9034"/>
    <x v="1460"/>
    <n v="17437.8"/>
    <n v="4610"/>
    <n v="12514.5"/>
  </r>
  <r>
    <x v="58"/>
    <x v="5"/>
    <n v="11838.2"/>
    <x v="1461"/>
    <n v="19366.400000000001"/>
    <n v="5355.2"/>
    <n v="14348.8"/>
  </r>
  <r>
    <x v="58"/>
    <x v="6"/>
    <n v="13469.3"/>
    <x v="1462"/>
    <n v="20405.3"/>
    <n v="5363"/>
    <n v="14952.8"/>
  </r>
  <r>
    <x v="58"/>
    <x v="7"/>
    <n v="13331.1"/>
    <x v="1463"/>
    <n v="11441.9"/>
    <n v="4536"/>
    <n v="7472.7"/>
  </r>
  <r>
    <x v="58"/>
    <x v="8"/>
    <n v="12386.1"/>
    <x v="1464"/>
    <n v="11408.7"/>
    <n v="4676.7"/>
    <n v="7910.5"/>
  </r>
  <r>
    <x v="58"/>
    <x v="9"/>
    <n v="12014.9"/>
    <x v="1465"/>
    <n v="11738"/>
    <n v="4928.8999999999996"/>
    <n v="8416.1"/>
  </r>
  <r>
    <x v="58"/>
    <x v="10"/>
    <n v="12348.6"/>
    <x v="1466"/>
    <n v="11073.3"/>
    <n v="4720.8999999999996"/>
    <n v="8203.9"/>
  </r>
  <r>
    <x v="58"/>
    <x v="11"/>
    <n v="11563.5"/>
    <x v="1467"/>
    <n v="13682.5"/>
    <n v="5337.4"/>
    <n v="9339"/>
  </r>
  <r>
    <x v="58"/>
    <x v="12"/>
    <n v="10531.7"/>
    <x v="1468"/>
    <n v="11835.5"/>
    <n v="4582.8999999999996"/>
    <n v="8042.4"/>
  </r>
  <r>
    <x v="58"/>
    <x v="13"/>
    <n v="11482"/>
    <x v="1469"/>
    <n v="11970.4"/>
    <n v="4650"/>
    <n v="8235.9"/>
  </r>
  <r>
    <x v="58"/>
    <x v="14"/>
    <n v="11503.7"/>
    <x v="1470"/>
    <n v="13042.8"/>
    <n v="4859.3999999999996"/>
    <n v="9334.2999999999993"/>
  </r>
  <r>
    <x v="58"/>
    <x v="15"/>
    <n v="14081.8"/>
    <x v="1471"/>
    <n v="14230.1"/>
    <n v="4839.5"/>
    <n v="10533.2"/>
  </r>
  <r>
    <x v="58"/>
    <x v="16"/>
    <n v="16939.099999999999"/>
    <x v="1472"/>
    <n v="15071.4"/>
    <n v="4796.7"/>
    <n v="10702.2"/>
  </r>
  <r>
    <x v="58"/>
    <x v="17"/>
    <n v="25473"/>
    <x v="1473"/>
    <n v="15570.9"/>
    <n v="4483.2"/>
    <n v="10448.9"/>
  </r>
  <r>
    <x v="58"/>
    <x v="18"/>
    <n v="27100.5"/>
    <x v="1474"/>
    <n v="16480.8"/>
    <n v="4508.2"/>
    <n v="11417.9"/>
  </r>
  <r>
    <x v="58"/>
    <x v="19"/>
    <n v="25534.6"/>
    <x v="1475"/>
    <n v="12196.6"/>
    <n v="3413.7"/>
    <n v="7256.6"/>
  </r>
  <r>
    <x v="58"/>
    <x v="20"/>
    <n v="24594.300800000001"/>
    <x v="1476"/>
    <n v="12146.0996"/>
    <n v="3433.7991000000002"/>
    <n v="6835.8991999999998"/>
  </r>
  <r>
    <x v="58"/>
    <x v="21"/>
    <n v="24219.5"/>
    <x v="1477"/>
    <n v="11808.5"/>
    <n v="3364.0001000000002"/>
    <n v="6778.3001000000004"/>
  </r>
  <r>
    <x v="58"/>
    <x v="22"/>
    <n v="24002.099600000001"/>
    <x v="1478"/>
    <n v="11277.0996"/>
    <n v="2996.7"/>
    <n v="6234.2999999999993"/>
  </r>
  <r>
    <x v="58"/>
    <x v="23"/>
    <n v="23899.300800000001"/>
    <x v="1479"/>
    <n v="11196.5996"/>
    <n v="2780.5"/>
    <n v="5602.1998999999996"/>
  </r>
  <r>
    <x v="58"/>
    <x v="24"/>
    <n v="24108.900399999999"/>
    <x v="1480"/>
    <n v="10801"/>
    <n v="3375.3"/>
    <n v="5943.2000000000007"/>
  </r>
  <r>
    <x v="58"/>
    <x v="25"/>
    <n v="23512.199199999999"/>
    <x v="1481"/>
    <n v="10721.799800000001"/>
    <n v="2682.5"/>
    <n v="5429"/>
  </r>
  <r>
    <x v="58"/>
    <x v="26"/>
    <n v="21519.099600000001"/>
    <x v="1482"/>
    <n v="9988.7001999999993"/>
    <n v="2410.4"/>
    <n v="5279.7"/>
  </r>
  <r>
    <x v="58"/>
    <x v="27"/>
    <n v="21219"/>
    <x v="1483"/>
    <n v="9758.7001999999993"/>
    <n v="2588.2999"/>
    <n v="5102.9997999999996"/>
  </r>
  <r>
    <x v="58"/>
    <x v="28"/>
    <n v="20177.400399999999"/>
    <x v="1484"/>
    <n v="9852.4004000000004"/>
    <n v="2289.3000999999999"/>
    <n v="5416.7001"/>
  </r>
  <r>
    <x v="58"/>
    <x v="29"/>
    <n v="15501.227500000001"/>
    <x v="1485"/>
    <n v="4804.1611000000003"/>
    <n v="1097.9580000000001"/>
    <n v="2116.2309999999998"/>
  </r>
  <r>
    <x v="58"/>
    <x v="30"/>
    <n v="11340.4141"/>
    <x v="1486"/>
    <n v="4278.2231000000002"/>
    <n v="958.19600000000003"/>
    <n v="1890.3180000000002"/>
  </r>
  <r>
    <x v="59"/>
    <x v="0"/>
    <n v="145534"/>
    <x v="1487"/>
    <n v="40963"/>
    <n v="6330"/>
    <n v="14361"/>
  </r>
  <r>
    <x v="59"/>
    <x v="1"/>
    <n v="136809"/>
    <x v="639"/>
    <n v="39951"/>
    <n v="6071"/>
    <n v="15084"/>
  </r>
  <r>
    <x v="59"/>
    <x v="2"/>
    <n v="129976"/>
    <x v="1488"/>
    <n v="40112"/>
    <n v="6946"/>
    <n v="17341"/>
  </r>
  <r>
    <x v="59"/>
    <x v="3"/>
    <n v="121546"/>
    <x v="1489"/>
    <n v="34122"/>
    <n v="6688"/>
    <n v="12227"/>
  </r>
  <r>
    <x v="59"/>
    <x v="4"/>
    <n v="102531"/>
    <x v="1490"/>
    <n v="30142"/>
    <n v="6256"/>
    <n v="11748"/>
  </r>
  <r>
    <x v="59"/>
    <x v="5"/>
    <n v="91084"/>
    <x v="1491"/>
    <n v="26033"/>
    <n v="6401"/>
    <n v="10373"/>
  </r>
  <r>
    <x v="59"/>
    <x v="6"/>
    <n v="101093"/>
    <x v="1492"/>
    <n v="25819"/>
    <n v="5975"/>
    <n v="9829"/>
  </r>
  <r>
    <x v="59"/>
    <x v="7"/>
    <n v="107552"/>
    <x v="1032"/>
    <n v="24260"/>
    <n v="6244"/>
    <n v="9138"/>
  </r>
  <r>
    <x v="59"/>
    <x v="8"/>
    <n v="102644.2"/>
    <x v="1493"/>
    <n v="22845.9"/>
    <n v="5848.6"/>
    <n v="8350.6"/>
  </r>
  <r>
    <x v="59"/>
    <x v="9"/>
    <n v="98502.8"/>
    <x v="1494"/>
    <n v="19990.2"/>
    <n v="5276.1"/>
    <n v="7405.4"/>
  </r>
  <r>
    <x v="59"/>
    <x v="10"/>
    <n v="95991.5"/>
    <x v="1495"/>
    <n v="25118.799999999999"/>
    <n v="8724.7000000000007"/>
    <n v="12362.5"/>
  </r>
  <r>
    <x v="59"/>
    <x v="11"/>
    <n v="90975.5"/>
    <x v="1496"/>
    <n v="23448.2"/>
    <n v="7747.5"/>
    <n v="11593.9"/>
  </r>
  <r>
    <x v="59"/>
    <x v="12"/>
    <n v="86852"/>
    <x v="1497"/>
    <n v="23153.8"/>
    <n v="7376.9"/>
    <n v="10850.2"/>
  </r>
  <r>
    <x v="59"/>
    <x v="13"/>
    <n v="79664.2"/>
    <x v="1498"/>
    <n v="23433.3"/>
    <n v="8490.7000000000007"/>
    <n v="11278.300000000001"/>
  </r>
  <r>
    <x v="59"/>
    <x v="14"/>
    <n v="74271.600000000006"/>
    <x v="1499"/>
    <n v="21838.2"/>
    <n v="8593"/>
    <n v="11342"/>
  </r>
  <r>
    <x v="59"/>
    <x v="15"/>
    <n v="65053.5"/>
    <x v="1500"/>
    <n v="21369.1"/>
    <n v="7976.3"/>
    <n v="11671.6"/>
  </r>
  <r>
    <x v="59"/>
    <x v="16"/>
    <n v="56731.5"/>
    <x v="1501"/>
    <n v="18465.099999999999"/>
    <n v="7674.5"/>
    <n v="10375.1"/>
  </r>
  <r>
    <x v="59"/>
    <x v="17"/>
    <n v="51135.691400000003"/>
    <x v="1502"/>
    <n v="16438"/>
    <n v="6392.9997999999996"/>
    <n v="8618.1997999999985"/>
  </r>
  <r>
    <x v="59"/>
    <x v="18"/>
    <n v="47947.601600000002"/>
    <x v="1503"/>
    <n v="14642.4004"/>
    <n v="5437.1"/>
    <n v="7322.3"/>
  </r>
  <r>
    <x v="59"/>
    <x v="19"/>
    <n v="38349.898399999998"/>
    <x v="1504"/>
    <n v="12024.1"/>
    <n v="4400.3999999999996"/>
    <n v="6348.2999999999993"/>
  </r>
  <r>
    <x v="59"/>
    <x v="20"/>
    <n v="25111.5"/>
    <x v="1505"/>
    <n v="8404.5"/>
    <n v="3569.6"/>
    <n v="4833.7"/>
  </r>
  <r>
    <x v="59"/>
    <x v="21"/>
    <n v="20995.400399999999"/>
    <x v="1506"/>
    <n v="7478"/>
    <n v="2954.9"/>
    <n v="4316.8999999999996"/>
  </r>
  <r>
    <x v="59"/>
    <x v="22"/>
    <n v="13437.179700000001"/>
    <x v="1507"/>
    <n v="3091.75"/>
    <n v="1334.73"/>
    <n v="1640.8130000000001"/>
  </r>
  <r>
    <x v="59"/>
    <x v="23"/>
    <n v="9246.4199000000008"/>
    <x v="1508"/>
    <n v="2825.1750000000002"/>
    <n v="1035.838"/>
    <n v="1406.992"/>
  </r>
  <r>
    <x v="59"/>
    <x v="24"/>
    <n v="8022.1079"/>
    <x v="1509"/>
    <n v="2160.9609"/>
    <n v="799.55899999999997"/>
    <n v="1014.9349999999999"/>
  </r>
  <r>
    <x v="59"/>
    <x v="25"/>
    <n v="5790.4111000000003"/>
    <x v="1510"/>
    <n v="1395.6021000000001"/>
    <n v="368.49400000000003"/>
    <n v="606.50900000000001"/>
  </r>
  <r>
    <x v="59"/>
    <x v="26"/>
    <n v="4633.375"/>
    <x v="1511"/>
    <n v="1099.8499999999999"/>
    <n v="247.86199999999999"/>
    <n v="529.08699999999999"/>
  </r>
  <r>
    <x v="60"/>
    <x v="0"/>
    <n v="18608"/>
    <x v="1512"/>
    <n v="22406"/>
    <n v="14435"/>
    <n v="15280"/>
  </r>
  <r>
    <x v="60"/>
    <x v="1"/>
    <n v="18914"/>
    <x v="1513"/>
    <n v="21737"/>
    <n v="14269"/>
    <n v="14269"/>
  </r>
  <r>
    <x v="61"/>
    <x v="0"/>
    <n v="53800"/>
    <x v="1514"/>
    <n v="78453"/>
    <n v="14629"/>
    <n v="52920"/>
  </r>
  <r>
    <x v="61"/>
    <x v="1"/>
    <n v="54722"/>
    <x v="1515"/>
    <n v="78509"/>
    <n v="14080"/>
    <n v="50633"/>
  </r>
  <r>
    <x v="61"/>
    <x v="2"/>
    <n v="45462"/>
    <x v="1516"/>
    <n v="76962"/>
    <n v="13766"/>
    <n v="48644"/>
  </r>
  <r>
    <x v="61"/>
    <x v="3"/>
    <n v="38537"/>
    <x v="1517"/>
    <n v="74704"/>
    <n v="13213"/>
    <n v="49996"/>
  </r>
  <r>
    <x v="61"/>
    <x v="4"/>
    <n v="47011"/>
    <x v="1518"/>
    <n v="78342"/>
    <n v="14885"/>
    <n v="52898"/>
  </r>
  <r>
    <x v="61"/>
    <x v="5"/>
    <n v="55184"/>
    <x v="1519"/>
    <n v="84681"/>
    <n v="16826"/>
    <n v="56111"/>
  </r>
  <r>
    <x v="61"/>
    <x v="6"/>
    <n v="55656"/>
    <x v="1520"/>
    <n v="84896"/>
    <n v="20878"/>
    <n v="58628"/>
  </r>
  <r>
    <x v="61"/>
    <x v="7"/>
    <n v="65875"/>
    <x v="1521"/>
    <n v="88970"/>
    <n v="17582"/>
    <n v="57725"/>
  </r>
  <r>
    <x v="61"/>
    <x v="8"/>
    <n v="60138"/>
    <x v="1522"/>
    <n v="81446"/>
    <n v="13402"/>
    <n v="47994"/>
  </r>
  <r>
    <x v="61"/>
    <x v="9"/>
    <n v="42588"/>
    <x v="1523"/>
    <n v="64020"/>
    <n v="11325"/>
    <n v="39824"/>
  </r>
  <r>
    <x v="61"/>
    <x v="10"/>
    <n v="32396"/>
    <x v="1524"/>
    <n v="60038"/>
    <n v="9300"/>
    <n v="40931"/>
  </r>
  <r>
    <x v="61"/>
    <x v="11"/>
    <n v="51324"/>
    <x v="1525"/>
    <n v="67782"/>
    <n v="6714"/>
    <n v="42249"/>
  </r>
  <r>
    <x v="61"/>
    <x v="12"/>
    <n v="44958"/>
    <x v="1526"/>
    <n v="56132"/>
    <n v="8883"/>
    <n v="37312"/>
  </r>
  <r>
    <x v="61"/>
    <x v="13"/>
    <n v="41517"/>
    <x v="1527"/>
    <n v="51449"/>
    <n v="6859"/>
    <n v="34155"/>
  </r>
  <r>
    <x v="61"/>
    <x v="14"/>
    <n v="36339"/>
    <x v="1528"/>
    <n v="47069"/>
    <n v="8432"/>
    <n v="34177"/>
  </r>
  <r>
    <x v="61"/>
    <x v="15"/>
    <n v="30306"/>
    <x v="1529"/>
    <n v="43095"/>
    <n v="7467"/>
    <n v="30992"/>
  </r>
  <r>
    <x v="61"/>
    <x v="16"/>
    <n v="22763"/>
    <x v="1530"/>
    <n v="36465"/>
    <n v="6078"/>
    <n v="25894"/>
  </r>
  <r>
    <x v="61"/>
    <x v="17"/>
    <n v="20152"/>
    <x v="1531"/>
    <n v="32851"/>
    <n v="5472"/>
    <n v="23155"/>
  </r>
  <r>
    <x v="61"/>
    <x v="18"/>
    <n v="20450"/>
    <x v="1532"/>
    <n v="30657"/>
    <n v="5611"/>
    <n v="22213"/>
  </r>
  <r>
    <x v="61"/>
    <x v="19"/>
    <n v="20175"/>
    <x v="1533"/>
    <n v="28464"/>
    <n v="5600"/>
    <n v="20667"/>
  </r>
  <r>
    <x v="61"/>
    <x v="20"/>
    <n v="19702"/>
    <x v="1534"/>
    <n v="26711"/>
    <n v="5465"/>
    <n v="19267"/>
  </r>
  <r>
    <x v="61"/>
    <x v="21"/>
    <n v="20977"/>
    <x v="1535"/>
    <n v="25128"/>
    <n v="5131"/>
    <n v="17583"/>
  </r>
  <r>
    <x v="61"/>
    <x v="22"/>
    <n v="18925"/>
    <x v="1536"/>
    <n v="20756"/>
    <n v="4679"/>
    <n v="13247"/>
  </r>
  <r>
    <x v="61"/>
    <x v="23"/>
    <n v="16522"/>
    <x v="1537"/>
    <n v="18728"/>
    <n v="4116"/>
    <n v="11575"/>
  </r>
  <r>
    <x v="61"/>
    <x v="24"/>
    <n v="16072"/>
    <x v="1538"/>
    <n v="16830"/>
    <n v="3388"/>
    <n v="9788"/>
  </r>
  <r>
    <x v="61"/>
    <x v="25"/>
    <n v="14328"/>
    <x v="1539"/>
    <n v="16250"/>
    <n v="2911"/>
    <n v="8814"/>
  </r>
  <r>
    <x v="61"/>
    <x v="26"/>
    <n v="11615"/>
    <x v="1540"/>
    <n v="14807"/>
    <n v="2199"/>
    <n v="7627"/>
  </r>
  <r>
    <x v="61"/>
    <x v="27"/>
    <n v="10194"/>
    <x v="1541"/>
    <n v="13935"/>
    <n v="1575"/>
    <n v="7247"/>
  </r>
  <r>
    <x v="61"/>
    <x v="28"/>
    <n v="10182"/>
    <x v="1542"/>
    <n v="12042"/>
    <n v="4044"/>
    <n v="9291"/>
  </r>
  <r>
    <x v="61"/>
    <x v="29"/>
    <n v="11436"/>
    <x v="1543"/>
    <n v="11951"/>
    <n v="4540"/>
    <n v="9261"/>
  </r>
  <r>
    <x v="61"/>
    <x v="30"/>
    <n v="11126"/>
    <x v="1544"/>
    <n v="10926"/>
    <n v="4474"/>
    <n v="8468"/>
  </r>
  <r>
    <x v="62"/>
    <x v="0"/>
    <n v="20825"/>
    <x v="1545"/>
    <n v="45058"/>
    <n v="25365"/>
    <n v="36867"/>
  </r>
  <r>
    <x v="62"/>
    <x v="1"/>
    <n v="18881"/>
    <x v="1546"/>
    <n v="42401"/>
    <n v="24443"/>
    <n v="34766"/>
  </r>
  <r>
    <x v="62"/>
    <x v="2"/>
    <n v="17510"/>
    <x v="1547"/>
    <n v="40778"/>
    <n v="24216"/>
    <n v="33411"/>
  </r>
  <r>
    <x v="62"/>
    <x v="3"/>
    <n v="16389"/>
    <x v="1548"/>
    <n v="38881"/>
    <n v="22597"/>
    <n v="31996"/>
  </r>
  <r>
    <x v="62"/>
    <x v="4"/>
    <n v="15714"/>
    <x v="1549"/>
    <n v="39237"/>
    <n v="23771"/>
    <n v="32558"/>
  </r>
  <r>
    <x v="62"/>
    <x v="5"/>
    <n v="15884"/>
    <x v="1550"/>
    <n v="39448"/>
    <n v="24204"/>
    <n v="33292"/>
  </r>
  <r>
    <x v="62"/>
    <x v="6"/>
    <n v="15456"/>
    <x v="1551"/>
    <n v="40104"/>
    <n v="24556"/>
    <n v="34116"/>
  </r>
  <r>
    <x v="62"/>
    <x v="7"/>
    <n v="15382"/>
    <x v="1552"/>
    <n v="39161"/>
    <n v="23929"/>
    <n v="32831"/>
  </r>
  <r>
    <x v="62"/>
    <x v="8"/>
    <n v="15793"/>
    <x v="1553"/>
    <n v="38637"/>
    <n v="23832"/>
    <n v="33185"/>
  </r>
  <r>
    <x v="62"/>
    <x v="9"/>
    <n v="14469"/>
    <x v="1554"/>
    <n v="37490"/>
    <n v="23031"/>
    <n v="32395"/>
  </r>
  <r>
    <x v="62"/>
    <x v="10"/>
    <n v="13460"/>
    <x v="1555"/>
    <n v="36835"/>
    <n v="22039"/>
    <n v="32086"/>
  </r>
  <r>
    <x v="62"/>
    <x v="11"/>
    <n v="14646"/>
    <x v="1556"/>
    <n v="33400"/>
    <n v="19098"/>
    <n v="28441"/>
  </r>
  <r>
    <x v="62"/>
    <x v="12"/>
    <n v="13033"/>
    <x v="1557"/>
    <n v="34181"/>
    <n v="19963"/>
    <n v="28815"/>
  </r>
  <r>
    <x v="62"/>
    <x v="13"/>
    <n v="11839"/>
    <x v="1558"/>
    <n v="30552"/>
    <n v="18210"/>
    <n v="26057"/>
  </r>
  <r>
    <x v="62"/>
    <x v="14"/>
    <n v="11094"/>
    <x v="1559"/>
    <n v="28349"/>
    <n v="16883"/>
    <n v="24412"/>
  </r>
  <r>
    <x v="62"/>
    <x v="15"/>
    <n v="9727"/>
    <x v="1560"/>
    <n v="27636"/>
    <n v="15760"/>
    <n v="23713"/>
  </r>
  <r>
    <x v="62"/>
    <x v="16"/>
    <n v="6718"/>
    <x v="1561"/>
    <n v="24491"/>
    <n v="13793"/>
    <n v="21197"/>
  </r>
  <r>
    <x v="62"/>
    <x v="17"/>
    <n v="4368.2690000000002"/>
    <x v="1562"/>
    <n v="12334.848"/>
    <n v="7417.9030000000002"/>
    <n v="10578.513999999999"/>
  </r>
  <r>
    <x v="62"/>
    <x v="18"/>
    <n v="4535.7510000000002"/>
    <x v="1563"/>
    <n v="11563.552"/>
    <n v="6590.777"/>
    <n v="9567.3950000000004"/>
  </r>
  <r>
    <x v="62"/>
    <x v="19"/>
    <n v="3778.5419999999999"/>
    <x v="1564"/>
    <n v="9831.32"/>
    <n v="5870.6170000000002"/>
    <n v="8217.9130000000005"/>
  </r>
  <r>
    <x v="62"/>
    <x v="20"/>
    <n v="3497.47"/>
    <x v="1565"/>
    <n v="8286.3549999999996"/>
    <n v="5931.2470000000003"/>
    <n v="7005.0290000000005"/>
  </r>
  <r>
    <x v="62"/>
    <x v="21"/>
    <n v="3009.306"/>
    <x v="1566"/>
    <n v="7179.3230000000003"/>
    <n v="4418.16"/>
    <n v="6048.7999999999993"/>
  </r>
  <r>
    <x v="62"/>
    <x v="22"/>
    <n v="2447.4679999999998"/>
    <x v="1567"/>
    <n v="5426.77"/>
    <n v="3605.1"/>
    <n v="4680.01"/>
  </r>
  <r>
    <x v="62"/>
    <x v="23"/>
    <n v="2212.5720000000001"/>
    <x v="1568"/>
    <n v="5101.8882000000003"/>
    <n v="3030.8838999999998"/>
    <n v="4413.8849"/>
  </r>
  <r>
    <x v="62"/>
    <x v="24"/>
    <n v="1998.15"/>
    <x v="1569"/>
    <n v="4105.4867999999997"/>
    <n v="2344.873"/>
    <n v="3567.6559999999999"/>
  </r>
  <r>
    <x v="62"/>
    <x v="25"/>
    <n v="1806.0160000000001"/>
    <x v="1570"/>
    <n v="3669.8229999999999"/>
    <n v="1928.934"/>
    <n v="3175.4821000000002"/>
  </r>
  <r>
    <x v="62"/>
    <x v="26"/>
    <n v="1556.9188999999999"/>
    <x v="1571"/>
    <n v="3218.9198999999999"/>
    <n v="1627.2059999999999"/>
    <n v="2750.0479"/>
  </r>
  <r>
    <x v="62"/>
    <x v="27"/>
    <n v="1473.614"/>
    <x v="1572"/>
    <n v="2645.6069000000002"/>
    <n v="1384.845"/>
    <n v="2259.3760000000002"/>
  </r>
  <r>
    <x v="62"/>
    <x v="28"/>
    <n v="1404.704"/>
    <x v="1573"/>
    <n v="2650.252"/>
    <n v="1171.1289999999999"/>
    <n v="2270.9549999999999"/>
  </r>
  <r>
    <x v="62"/>
    <x v="29"/>
    <n v="1253.7560000000001"/>
    <x v="1574"/>
    <n v="2583.4241000000002"/>
    <n v="1036.0709999999999"/>
    <n v="2252.8910000000001"/>
  </r>
  <r>
    <x v="62"/>
    <x v="30"/>
    <n v="1147.675"/>
    <x v="1575"/>
    <n v="2220.1588999999999"/>
    <n v="893.15599999999995"/>
    <n v="1896.2199999999998"/>
  </r>
  <r>
    <x v="63"/>
    <x v="0"/>
    <n v="2336.319"/>
    <x v="1576"/>
    <n v="3357.2249999999999"/>
    <n v="2102.8939999999998"/>
    <n v="2559.2529999999997"/>
  </r>
  <r>
    <x v="63"/>
    <x v="1"/>
    <n v="2138.0219999999999"/>
    <x v="1577"/>
    <n v="2468.654"/>
    <n v="1288.4010000000001"/>
    <n v="1733.692"/>
  </r>
  <r>
    <x v="63"/>
    <x v="2"/>
    <n v="1943.0319999999999"/>
    <x v="1578"/>
    <n v="2418.7139999999999"/>
    <n v="989.202"/>
    <n v="1718.5709999999999"/>
  </r>
  <r>
    <x v="63"/>
    <x v="3"/>
    <n v="1702.0909999999999"/>
    <x v="1579"/>
    <n v="2345.5149999999999"/>
    <n v="1376.115"/>
    <n v="1719.403"/>
  </r>
  <r>
    <x v="63"/>
    <x v="3"/>
    <n v="1816.0830000000001"/>
    <x v="1580"/>
    <n v="2096.9079999999999"/>
    <n v="741.77"/>
    <n v="1435.2629999999999"/>
  </r>
  <r>
    <x v="63"/>
    <x v="4"/>
    <n v="1580.932"/>
    <x v="1581"/>
    <n v="3209.556"/>
    <n v="1333.5740000000001"/>
    <n v="2024.749"/>
  </r>
  <r>
    <x v="63"/>
    <x v="6"/>
    <n v="1460.116"/>
    <x v="1582"/>
    <n v="2428.6010000000001"/>
    <n v="1156.105"/>
    <n v="1480.931"/>
  </r>
  <r>
    <x v="63"/>
    <x v="7"/>
    <n v="1326.424"/>
    <x v="1583"/>
    <n v="2287.0030000000002"/>
    <n v="915.17100000000005"/>
    <n v="1362.182"/>
  </r>
  <r>
    <x v="63"/>
    <x v="8"/>
    <n v="935.95399999999995"/>
    <x v="1584"/>
    <n v="1732.116"/>
    <n v="276.654"/>
    <n v="826.31600000000003"/>
  </r>
  <r>
    <x v="63"/>
    <x v="8"/>
    <n v="1149.835"/>
    <x v="1585"/>
    <n v="1761.269"/>
    <n v="411.13"/>
    <n v="837.11099999999999"/>
  </r>
  <r>
    <x v="63"/>
    <x v="9"/>
    <n v="852.63199999999995"/>
    <x v="1586"/>
    <n v="1410.587"/>
    <n v="108.373"/>
    <n v="544.38499999999999"/>
  </r>
  <r>
    <x v="63"/>
    <x v="10"/>
    <n v="1038.614"/>
    <x v="1587"/>
    <n v="1679.8530000000001"/>
    <n v="186.71299999999999"/>
    <n v="603.28499999999997"/>
  </r>
  <r>
    <x v="63"/>
    <x v="12"/>
    <n v="1615.0129999999999"/>
    <x v="1588"/>
    <n v="3871.15"/>
    <n v="2080.0659999999998"/>
    <n v="2810.451"/>
  </r>
  <r>
    <x v="63"/>
    <x v="13"/>
    <n v="1483.895"/>
    <x v="1589"/>
    <n v="3442.8220000000001"/>
    <n v="1699.2909999999999"/>
    <n v="2457.6759999999999"/>
  </r>
  <r>
    <x v="63"/>
    <x v="14"/>
    <n v="1197.48"/>
    <x v="1590"/>
    <n v="2989.8389999999999"/>
    <n v="1699.97"/>
    <n v="2119.9700000000003"/>
  </r>
  <r>
    <x v="63"/>
    <x v="14"/>
    <n v="1329.192"/>
    <x v="1591"/>
    <n v="3401.3119999999999"/>
    <n v="1844.704"/>
    <n v="2424.7039999999997"/>
  </r>
  <r>
    <x v="63"/>
    <x v="15"/>
    <n v="1119.4839999999999"/>
    <x v="1592"/>
    <n v="2817.9020999999998"/>
    <n v="1572.2809"/>
    <n v="1992.7298999999998"/>
  </r>
  <r>
    <x v="63"/>
    <x v="17"/>
    <n v="1287.943"/>
    <x v="1593"/>
    <n v="2426.623"/>
    <n v="1644.03"/>
    <n v="1698.298"/>
  </r>
  <r>
    <x v="63"/>
    <x v="18"/>
    <n v="1430.44"/>
    <x v="1594"/>
    <n v="1730.03"/>
    <n v="1121.347"/>
    <n v="1124.22"/>
  </r>
  <r>
    <x v="63"/>
    <x v="19"/>
    <n v="1093.3030000000001"/>
    <x v="1595"/>
    <n v="1459.6591000000001"/>
    <n v="986.18899999999996"/>
    <n v="1015.1369999999999"/>
  </r>
  <r>
    <x v="63"/>
    <x v="19"/>
    <n v="1279.55"/>
    <x v="1596"/>
    <n v="1477.3209999999999"/>
    <n v="921.077"/>
    <n v="926.58699999999999"/>
  </r>
  <r>
    <x v="63"/>
    <x v="20"/>
    <n v="1320.1801"/>
    <x v="1597"/>
    <n v="1481.9159999999999"/>
    <n v="948.20699999999999"/>
    <n v="1085.8599999999999"/>
  </r>
  <r>
    <x v="63"/>
    <x v="21"/>
    <n v="926.36900000000003"/>
    <x v="1598"/>
    <n v="1023.85"/>
    <n v="727.21519999999998"/>
    <n v="729.60820000000001"/>
  </r>
  <r>
    <x v="63"/>
    <x v="23"/>
    <n v="741.45899999999995"/>
    <x v="1599"/>
    <n v="717.00099999999998"/>
    <n v="442.75299999999999"/>
    <n v="466.39400000000001"/>
  </r>
  <r>
    <x v="63"/>
    <x v="24"/>
    <n v="548.41800000000001"/>
    <x v="1600"/>
    <n v="374.03500000000003"/>
    <n v="146.24799999999999"/>
    <n v="149.36399999999998"/>
  </r>
  <r>
    <x v="63"/>
    <x v="25"/>
    <n v="429.072"/>
    <x v="1601"/>
    <n v="361.048"/>
    <n v="176.06299999999999"/>
    <n v="204.57299999999998"/>
  </r>
  <r>
    <x v="63"/>
    <x v="26"/>
    <n v="368.62299999999999"/>
    <x v="1602"/>
    <n v="339.30099999999999"/>
    <n v="206.12200000000001"/>
    <n v="224.80700000000002"/>
  </r>
  <r>
    <x v="63"/>
    <x v="27"/>
    <n v="391.55500000000001"/>
    <x v="1603"/>
    <n v="350.452"/>
    <n v="200.11199999999999"/>
    <n v="210.78299999999999"/>
  </r>
  <r>
    <x v="63"/>
    <x v="27"/>
    <n v="418.72399999999999"/>
    <x v="1604"/>
    <n v="367.24299999999999"/>
    <n v="249.148"/>
    <n v="260.22500000000002"/>
  </r>
  <r>
    <x v="63"/>
    <x v="29"/>
    <n v="389.97199999999998"/>
    <x v="1605"/>
    <n v="344.11799999999999"/>
    <n v="210.83099999999999"/>
    <n v="246.28100000000001"/>
  </r>
  <r>
    <x v="63"/>
    <x v="30"/>
    <n v="159.85599999999999"/>
    <x v="1606"/>
    <n v="170.642"/>
    <n v="111.72799999999999"/>
    <n v="126.84299999999999"/>
  </r>
  <r>
    <x v="64"/>
    <x v="0"/>
    <n v="18032.400000000001"/>
    <x v="1607"/>
    <n v="7999.4"/>
    <n v="960.3"/>
    <n v="4438.8"/>
  </r>
  <r>
    <x v="64"/>
    <x v="1"/>
    <n v="16240.5"/>
    <x v="1608"/>
    <n v="7167.7"/>
    <n v="975.2"/>
    <n v="4183.8"/>
  </r>
  <r>
    <x v="64"/>
    <x v="2"/>
    <n v="14832.9"/>
    <x v="1609"/>
    <n v="6966.7"/>
    <n v="985.6"/>
    <n v="4221.1000000000004"/>
  </r>
  <r>
    <x v="64"/>
    <x v="3"/>
    <n v="13981.9"/>
    <x v="1610"/>
    <n v="6948.4"/>
    <n v="1045.5"/>
    <n v="4279.8999999999996"/>
  </r>
  <r>
    <x v="64"/>
    <x v="4"/>
    <n v="12988.7"/>
    <x v="1611"/>
    <n v="6755.3"/>
    <n v="1095.9000000000001"/>
    <n v="4355.6000000000004"/>
  </r>
  <r>
    <x v="64"/>
    <x v="5"/>
    <n v="12074.5"/>
    <x v="1612"/>
    <n v="6099.9"/>
    <n v="936.5"/>
    <n v="4126.5"/>
  </r>
  <r>
    <x v="64"/>
    <x v="6"/>
    <n v="10768.6"/>
    <x v="1613"/>
    <n v="5924.6"/>
    <n v="711.7"/>
    <n v="3962.9000000000005"/>
  </r>
  <r>
    <x v="64"/>
    <x v="7"/>
    <n v="10128.200000000001"/>
    <x v="1614"/>
    <n v="5720"/>
    <n v="136.5"/>
    <n v="3907.5"/>
  </r>
  <r>
    <x v="64"/>
    <x v="8"/>
    <n v="9602.4"/>
    <x v="1615"/>
    <n v="5949.6"/>
    <n v="-7.3"/>
    <n v="4058.7"/>
  </r>
  <r>
    <x v="64"/>
    <x v="9"/>
    <n v="8801.2000000000007"/>
    <x v="1616"/>
    <n v="5943.8"/>
    <n v="-43.5"/>
    <n v="4245.8999999999996"/>
  </r>
  <r>
    <x v="64"/>
    <x v="10"/>
    <n v="7162.6"/>
    <x v="1617"/>
    <n v="5976"/>
    <n v="-44.7"/>
    <n v="4577.2000000000007"/>
  </r>
  <r>
    <x v="64"/>
    <x v="11"/>
    <n v="8071.2"/>
    <x v="1618"/>
    <n v="6276.3"/>
    <n v="262.2"/>
    <n v="4895.7"/>
  </r>
  <r>
    <x v="65"/>
    <x v="0"/>
    <n v="6297"/>
    <x v="1619"/>
    <n v="9476"/>
    <n v="2898"/>
    <n v="7013"/>
  </r>
  <r>
    <x v="65"/>
    <x v="1"/>
    <n v="7155"/>
    <x v="1620"/>
    <n v="9313"/>
    <n v="3379"/>
    <n v="6910"/>
  </r>
  <r>
    <x v="65"/>
    <x v="2"/>
    <n v="6140"/>
    <x v="1621"/>
    <n v="9538"/>
    <n v="3299"/>
    <n v="6940"/>
  </r>
  <r>
    <x v="65"/>
    <x v="3"/>
    <n v="5389"/>
    <x v="1622"/>
    <n v="8357"/>
    <n v="3021"/>
    <n v="6029"/>
  </r>
  <r>
    <x v="65"/>
    <x v="4"/>
    <n v="5674"/>
    <x v="703"/>
    <n v="8586"/>
    <n v="2829"/>
    <n v="5810"/>
  </r>
  <r>
    <x v="65"/>
    <x v="5"/>
    <n v="6802"/>
    <x v="1623"/>
    <n v="8796"/>
    <n v="3078"/>
    <n v="5801"/>
  </r>
  <r>
    <x v="65"/>
    <x v="6"/>
    <n v="6510"/>
    <x v="1624"/>
    <n v="9018"/>
    <n v="2699"/>
    <n v="5763"/>
  </r>
  <r>
    <x v="65"/>
    <x v="7"/>
    <n v="6418"/>
    <x v="1625"/>
    <n v="9000"/>
    <n v="1730"/>
    <n v="4828"/>
  </r>
  <r>
    <x v="65"/>
    <x v="8"/>
    <n v="6763"/>
    <x v="1626"/>
    <n v="8518"/>
    <n v="1341"/>
    <n v="4358"/>
  </r>
  <r>
    <x v="65"/>
    <x v="9"/>
    <n v="5918"/>
    <x v="1331"/>
    <n v="8281"/>
    <n v="926"/>
    <n v="4144"/>
  </r>
  <r>
    <x v="65"/>
    <x v="10"/>
    <n v="5082"/>
    <x v="1627"/>
    <n v="8412"/>
    <n v="586"/>
    <n v="4087"/>
  </r>
  <r>
    <x v="65"/>
    <x v="11"/>
    <n v="6823"/>
    <x v="1628"/>
    <n v="7166"/>
    <n v="184"/>
    <n v="3717"/>
  </r>
  <r>
    <x v="65"/>
    <x v="12"/>
    <n v="6444"/>
    <x v="948"/>
    <n v="8058"/>
    <n v="1067"/>
    <n v="4623"/>
  </r>
  <r>
    <x v="65"/>
    <x v="13"/>
    <n v="5778"/>
    <x v="1629"/>
    <n v="7895"/>
    <n v="861"/>
    <n v="4359"/>
  </r>
  <r>
    <x v="65"/>
    <x v="14"/>
    <n v="6033"/>
    <x v="431"/>
    <n v="7445"/>
    <n v="299"/>
    <n v="3736"/>
  </r>
  <r>
    <x v="65"/>
    <x v="15"/>
    <n v="4962"/>
    <x v="1630"/>
    <n v="7410"/>
    <n v="406"/>
    <n v="3793"/>
  </r>
  <r>
    <x v="65"/>
    <x v="17"/>
    <n v="3836"/>
    <x v="1266"/>
    <n v="6417"/>
    <n v="2109"/>
    <n v="2753"/>
  </r>
  <r>
    <x v="66"/>
    <x v="0"/>
    <n v="5692.598"/>
    <x v="1631"/>
    <n v="6894.6220000000003"/>
    <n v="4317.3280000000004"/>
    <n v="5489.8650000000007"/>
  </r>
  <r>
    <x v="66"/>
    <x v="1"/>
    <n v="5366.3249999999998"/>
    <x v="1632"/>
    <n v="6708.6360000000004"/>
    <n v="4928.3890000000001"/>
    <n v="5372.1050000000005"/>
  </r>
  <r>
    <x v="66"/>
    <x v="2"/>
    <n v="5142.2719999999999"/>
    <x v="1633"/>
    <n v="6469.3109999999997"/>
    <n v="4785.348"/>
    <n v="5312.0630000000001"/>
  </r>
  <r>
    <x v="66"/>
    <x v="3"/>
    <n v="4425.2669999999998"/>
    <x v="1634"/>
    <n v="5561.9840000000004"/>
    <n v="3870.384"/>
    <n v="4475.5339999999997"/>
  </r>
  <r>
    <x v="66"/>
    <x v="3"/>
    <n v="4796.473"/>
    <x v="1635"/>
    <n v="5629.9629999999997"/>
    <n v="3927.9470000000001"/>
    <n v="4491.6959999999999"/>
  </r>
  <r>
    <x v="66"/>
    <x v="4"/>
    <n v="3402.703"/>
    <x v="1636"/>
    <n v="4530.5649999999996"/>
    <n v="3565.9679999999998"/>
    <n v="3696.2959999999998"/>
  </r>
  <r>
    <x v="66"/>
    <x v="6"/>
    <n v="2910.748"/>
    <x v="1637"/>
    <n v="4098.3639999999996"/>
    <n v="3167.6640000000002"/>
    <n v="3333.4880000000003"/>
  </r>
  <r>
    <x v="66"/>
    <x v="7"/>
    <n v="2665.4360000000001"/>
    <x v="1638"/>
    <n v="3704.4679999999998"/>
    <n v="2833.65"/>
    <n v="3029.7890000000002"/>
  </r>
  <r>
    <x v="66"/>
    <x v="8"/>
    <n v="1850.222"/>
    <x v="1639"/>
    <n v="2422.79"/>
    <n v="1905.4169999999999"/>
    <n v="1998.1769999999999"/>
  </r>
  <r>
    <x v="66"/>
    <x v="8"/>
    <n v="2203.1529999999998"/>
    <x v="1640"/>
    <n v="3000.3580000000002"/>
    <n v="2310.8009999999999"/>
    <n v="2437.3440000000001"/>
  </r>
  <r>
    <x v="66"/>
    <x v="9"/>
    <n v="1671.864"/>
    <x v="1641"/>
    <n v="2148.567"/>
    <n v="1580.798"/>
    <n v="1701.318"/>
  </r>
  <r>
    <x v="66"/>
    <x v="10"/>
    <n v="1676.028"/>
    <x v="1642"/>
    <n v="1880.9880000000001"/>
    <n v="1312.2950000000001"/>
    <n v="1453.7809999999999"/>
  </r>
  <r>
    <x v="66"/>
    <x v="12"/>
    <n v="1519.877"/>
    <x v="1643"/>
    <n v="1689.9559999999999"/>
    <n v="1133.7139999999999"/>
    <n v="1325.58"/>
  </r>
  <r>
    <x v="66"/>
    <x v="13"/>
    <n v="1378.038"/>
    <x v="1644"/>
    <n v="1491.39"/>
    <n v="919.41800000000001"/>
    <n v="1127.0509999999999"/>
  </r>
  <r>
    <x v="66"/>
    <x v="14"/>
    <n v="926.35599999999999"/>
    <x v="1645"/>
    <n v="982.26499999999999"/>
    <n v="598.65099999999995"/>
    <n v="729.36299999999994"/>
  </r>
  <r>
    <x v="66"/>
    <x v="14"/>
    <n v="1160.7850000000001"/>
    <x v="1646"/>
    <n v="1303.6289999999999"/>
    <n v="761.81899999999996"/>
    <n v="984.827"/>
  </r>
  <r>
    <x v="66"/>
    <x v="15"/>
    <n v="839.58699999999999"/>
    <x v="1647"/>
    <n v="859.34"/>
    <n v="495.846"/>
    <n v="641.57799999999997"/>
  </r>
  <r>
    <x v="66"/>
    <x v="17"/>
    <n v="780.26199999999994"/>
    <x v="1648"/>
    <n v="789.14099999999996"/>
    <n v="441.24400000000003"/>
    <n v="590.08199999999999"/>
  </r>
  <r>
    <x v="66"/>
    <x v="18"/>
    <n v="560.80200000000002"/>
    <x v="1649"/>
    <n v="712.30200000000002"/>
    <n v="394.839"/>
    <n v="514.15800000000002"/>
  </r>
  <r>
    <x v="66"/>
    <x v="19"/>
    <n v="340.197"/>
    <x v="1650"/>
    <n v="660.89099999999996"/>
    <n v="378.93700000000001"/>
    <n v="478.93700000000001"/>
  </r>
  <r>
    <x v="66"/>
    <x v="19"/>
    <n v="403.71199999999999"/>
    <x v="1651"/>
    <n v="616.41099999999994"/>
    <n v="343.71699999999998"/>
    <n v="446.08799999999997"/>
  </r>
  <r>
    <x v="66"/>
    <x v="20"/>
    <n v="330.90199999999999"/>
    <x v="1652"/>
    <n v="436.48500000000001"/>
    <n v="271.14299999999997"/>
    <n v="301.173"/>
  </r>
  <r>
    <x v="66"/>
    <x v="21"/>
    <n v="245.05699999999999"/>
    <x v="1653"/>
    <n v="331.78100000000001"/>
    <n v="233.74700000000001"/>
    <n v="263.80799999999999"/>
  </r>
  <r>
    <x v="66"/>
    <x v="23"/>
    <n v="189.107"/>
    <x v="1654"/>
    <n v="314.75299999999999"/>
    <n v="230.73500000000001"/>
    <n v="260.839"/>
  </r>
  <r>
    <x v="66"/>
    <x v="24"/>
    <n v="186.90100000000001"/>
    <x v="1655"/>
    <n v="303.94499999999999"/>
    <n v="221.374"/>
    <n v="251.608"/>
  </r>
  <r>
    <x v="66"/>
    <x v="25"/>
    <n v="155.917"/>
    <x v="1656"/>
    <n v="156.41"/>
    <n v="85.777000000000001"/>
    <n v="116.172"/>
  </r>
  <r>
    <x v="66"/>
    <x v="26"/>
    <n v="120.572"/>
    <x v="1657"/>
    <n v="104.91"/>
    <n v="64.23"/>
    <n v="76.070000000000007"/>
  </r>
  <r>
    <x v="66"/>
    <x v="27"/>
    <n v="101.145"/>
    <x v="1658"/>
    <n v="66.667000000000002"/>
    <n v="38.643000000000001"/>
    <n v="47.492000000000004"/>
  </r>
  <r>
    <x v="66"/>
    <x v="28"/>
    <n v="77.239999999999995"/>
    <x v="1659"/>
    <n v="56.155000000000001"/>
    <n v="27.516999999999999"/>
    <n v="35.936999999999998"/>
  </r>
  <r>
    <x v="66"/>
    <x v="29"/>
    <n v="57.11"/>
    <x v="1660"/>
    <n v="44.174999999999997"/>
    <n v="22.728000000000002"/>
    <n v="32.731000000000002"/>
  </r>
  <r>
    <x v="66"/>
    <x v="30"/>
    <n v="56.706000000000003"/>
    <x v="1661"/>
    <n v="55.093000000000004"/>
    <n v="28.067"/>
    <n v="31.927"/>
  </r>
  <r>
    <x v="67"/>
    <x v="0"/>
    <n v="4590"/>
    <x v="1662"/>
    <n v="12172"/>
    <n v="5637"/>
    <n v="9877"/>
  </r>
  <r>
    <x v="67"/>
    <x v="1"/>
    <n v="4429"/>
    <x v="1663"/>
    <n v="12661"/>
    <n v="5731"/>
    <n v="10429"/>
  </r>
  <r>
    <x v="67"/>
    <x v="2"/>
    <n v="4130"/>
    <x v="1664"/>
    <n v="13463"/>
    <n v="6684"/>
    <n v="11376"/>
  </r>
  <r>
    <x v="67"/>
    <x v="3"/>
    <n v="3685"/>
    <x v="1665"/>
    <n v="15131"/>
    <n v="6492"/>
    <n v="12270"/>
  </r>
  <r>
    <x v="67"/>
    <x v="4"/>
    <n v="4308"/>
    <x v="1666"/>
    <n v="12683"/>
    <n v="4387"/>
    <n v="9924"/>
  </r>
  <r>
    <x v="67"/>
    <x v="5"/>
    <n v="4743"/>
    <x v="1667"/>
    <n v="11338.2"/>
    <n v="4572.5"/>
    <n v="9165"/>
  </r>
  <r>
    <x v="67"/>
    <x v="6"/>
    <n v="5474.7"/>
    <x v="1668"/>
    <n v="10678.1"/>
    <n v="5438.4"/>
    <n v="8536.5"/>
  </r>
  <r>
    <x v="67"/>
    <x v="7"/>
    <n v="6104"/>
    <x v="1669"/>
    <n v="10166.9"/>
    <n v="6282.2"/>
    <n v="7887.2"/>
  </r>
  <r>
    <x v="67"/>
    <x v="8"/>
    <n v="6097.9"/>
    <x v="1670"/>
    <n v="8974.5"/>
    <n v="4932.8999999999996"/>
    <n v="6550.7"/>
  </r>
  <r>
    <x v="67"/>
    <x v="9"/>
    <n v="3965"/>
    <x v="1671"/>
    <n v="8754"/>
    <n v="4433.3999999999996"/>
    <n v="6392.4"/>
  </r>
  <r>
    <x v="67"/>
    <x v="10"/>
    <n v="2608.4"/>
    <x v="1672"/>
    <n v="2494.9"/>
    <n v="1744.9"/>
    <n v="1749.6000000000001"/>
  </r>
  <r>
    <x v="67"/>
    <x v="11"/>
    <n v="3921.1"/>
    <x v="1673"/>
    <n v="2387.6"/>
    <n v="1350.7"/>
    <n v="1354.8"/>
  </r>
  <r>
    <x v="67"/>
    <x v="12"/>
    <n v="2756.7"/>
    <x v="1674"/>
    <n v="2012.5"/>
    <n v="1204.3"/>
    <n v="1209.2"/>
  </r>
  <r>
    <x v="67"/>
    <x v="13"/>
    <n v="2032.9"/>
    <x v="1675"/>
    <n v="1290.4000000000001"/>
    <n v="780.6"/>
    <n v="784.80000000000007"/>
  </r>
  <r>
    <x v="67"/>
    <x v="14"/>
    <n v="1908.4"/>
    <x v="791"/>
    <n v="1228.0999999999999"/>
    <n v="769.5"/>
    <n v="773.7"/>
  </r>
  <r>
    <x v="67"/>
    <x v="15"/>
    <n v="1650.652"/>
    <x v="1676"/>
    <n v="1546.9709"/>
    <n v="800.06100000000004"/>
    <n v="1058.8820000000001"/>
  </r>
  <r>
    <x v="67"/>
    <x v="16"/>
    <n v="1369.915"/>
    <x v="1677"/>
    <n v="1404.8789999999999"/>
    <n v="748.16700000000003"/>
    <n v="1041.67"/>
  </r>
  <r>
    <x v="68"/>
    <x v="0"/>
    <n v="4357.7"/>
    <x v="1678"/>
    <n v="6657.4"/>
    <n v="2667.8"/>
    <n v="4891.3"/>
  </r>
  <r>
    <x v="68"/>
    <x v="1"/>
    <n v="4145.8999999999996"/>
    <x v="1679"/>
    <n v="6069.2"/>
    <n v="2453.8000000000002"/>
    <n v="4560.8999999999996"/>
  </r>
  <r>
    <x v="68"/>
    <x v="2"/>
    <n v="3776.2"/>
    <x v="1680"/>
    <n v="6014.8"/>
    <n v="2218"/>
    <n v="4592.3"/>
  </r>
  <r>
    <x v="68"/>
    <x v="3"/>
    <n v="3493.1"/>
    <x v="1681"/>
    <n v="4354.1000000000004"/>
    <n v="1977.9"/>
    <n v="3098.1000000000004"/>
  </r>
  <r>
    <x v="68"/>
    <x v="4"/>
    <n v="3394.8"/>
    <x v="1682"/>
    <n v="4256.8999999999996"/>
    <n v="2023.2"/>
    <n v="3073.2"/>
  </r>
  <r>
    <x v="68"/>
    <x v="5"/>
    <n v="3297.6"/>
    <x v="1683"/>
    <n v="4359.2"/>
    <n v="2101.9"/>
    <n v="3188.5"/>
  </r>
  <r>
    <x v="68"/>
    <x v="6"/>
    <n v="3194.3"/>
    <x v="1684"/>
    <n v="4259.7"/>
    <n v="2300"/>
    <n v="3103.3"/>
  </r>
  <r>
    <x v="68"/>
    <x v="7"/>
    <n v="2921.9"/>
    <x v="1685"/>
    <n v="4098.1000000000004"/>
    <n v="2061.1"/>
    <n v="2964.3"/>
  </r>
  <r>
    <x v="68"/>
    <x v="8"/>
    <n v="2749.3"/>
    <x v="1686"/>
    <n v="3117.6"/>
    <n v="2040.8"/>
    <n v="2293.1"/>
  </r>
  <r>
    <x v="68"/>
    <x v="9"/>
    <n v="2589.1999999999998"/>
    <x v="1687"/>
    <n v="2945.194"/>
    <n v="1870.8589999999999"/>
    <n v="2210.5320000000002"/>
  </r>
  <r>
    <x v="68"/>
    <x v="10"/>
    <n v="2520.922"/>
    <x v="1688"/>
    <n v="3118.4459999999999"/>
    <n v="1601.7719999999999"/>
    <n v="2418.0680000000002"/>
  </r>
  <r>
    <x v="68"/>
    <x v="11"/>
    <n v="2422.3980000000001"/>
    <x v="1689"/>
    <n v="2801.4380000000001"/>
    <n v="1331.7049999999999"/>
    <n v="2187.846"/>
  </r>
  <r>
    <x v="68"/>
    <x v="12"/>
    <n v="2220.94"/>
    <x v="1690"/>
    <n v="2532.4899999999998"/>
    <n v="1080.4590000000001"/>
    <n v="1936.4760000000001"/>
  </r>
  <r>
    <x v="68"/>
    <x v="13"/>
    <n v="1945.6610000000001"/>
    <x v="1691"/>
    <n v="2334.154"/>
    <n v="864.154"/>
    <n v="1797.49"/>
  </r>
  <r>
    <x v="68"/>
    <x v="14"/>
    <n v="1736.5060000000001"/>
    <x v="1692"/>
    <n v="1962.117"/>
    <n v="697.13599999999997"/>
    <n v="1453.6790000000001"/>
  </r>
  <r>
    <x v="68"/>
    <x v="15"/>
    <n v="1462.0619999999999"/>
    <x v="1693"/>
    <n v="1877.998"/>
    <n v="560.31700000000001"/>
    <n v="1419.059"/>
  </r>
  <r>
    <x v="68"/>
    <x v="16"/>
    <n v="1056.8699999999999"/>
    <x v="1694"/>
    <n v="1119.617"/>
    <n v="438.791"/>
    <n v="835.83699999999999"/>
  </r>
  <r>
    <x v="68"/>
    <x v="17"/>
    <n v="1047.1489999999999"/>
    <x v="1695"/>
    <n v="988.24099999999999"/>
    <n v="347.86"/>
    <n v="716.29300000000001"/>
  </r>
  <r>
    <x v="68"/>
    <x v="18"/>
    <n v="959.70699999999999"/>
    <x v="1696"/>
    <n v="949.08500000000004"/>
    <n v="284.42899999999997"/>
    <n v="702.57299999999998"/>
  </r>
  <r>
    <x v="68"/>
    <x v="19"/>
    <n v="795.72500000000002"/>
    <x v="1697"/>
    <n v="455.63200000000001"/>
    <n v="238.10499999999999"/>
    <n v="272.10399999999998"/>
  </r>
  <r>
    <x v="68"/>
    <x v="20"/>
    <n v="740.18100000000004"/>
    <x v="1698"/>
    <n v="476.30599999999998"/>
    <n v="230.17"/>
    <n v="314.536"/>
  </r>
  <r>
    <x v="68"/>
    <x v="21"/>
    <n v="684.39300000000003"/>
    <x v="1699"/>
    <n v="391.43799999999999"/>
    <n v="194.83799999999999"/>
    <n v="243.65299999999999"/>
  </r>
  <r>
    <x v="68"/>
    <x v="22"/>
    <n v="574.90599999999995"/>
    <x v="1700"/>
    <n v="351.01400000000001"/>
    <n v="179.3391"/>
    <n v="218.8391"/>
  </r>
  <r>
    <x v="68"/>
    <x v="23"/>
    <n v="527.77099999999996"/>
    <x v="1701"/>
    <n v="307.971"/>
    <n v="165.31200000000001"/>
    <n v="172.81200000000001"/>
  </r>
  <r>
    <x v="68"/>
    <x v="24"/>
    <n v="485.75900000000001"/>
    <x v="1702"/>
    <n v="293.18"/>
    <n v="153.68199999999999"/>
    <n v="166.18199999999999"/>
  </r>
  <r>
    <x v="68"/>
    <x v="25"/>
    <n v="491.048"/>
    <x v="1703"/>
    <n v="295.58699999999999"/>
    <n v="153.941"/>
    <n v="186.441"/>
  </r>
  <r>
    <x v="68"/>
    <x v="26"/>
    <n v="507.65100000000001"/>
    <x v="1704"/>
    <n v="281.74099999999999"/>
    <n v="169.36699999999999"/>
    <n v="179.011"/>
  </r>
  <r>
    <x v="68"/>
    <x v="27"/>
    <n v="496.45600000000002"/>
    <x v="1705"/>
    <n v="261.04500000000002"/>
    <n v="159.05099999999999"/>
    <n v="166.79499999999999"/>
  </r>
  <r>
    <x v="68"/>
    <x v="28"/>
    <n v="466.76"/>
    <x v="1706"/>
    <n v="244.99700000000001"/>
    <n v="139.154"/>
    <n v="146.965"/>
  </r>
  <r>
    <x v="68"/>
    <x v="29"/>
    <n v="428.54700000000003"/>
    <x v="1707"/>
    <n v="253.47900000000001"/>
    <n v="118.702"/>
    <n v="149.738"/>
  </r>
  <r>
    <x v="68"/>
    <x v="30"/>
    <n v="387.64100000000002"/>
    <x v="1708"/>
    <n v="244.858"/>
    <n v="111.55500000000001"/>
    <n v="165.17000000000002"/>
  </r>
  <r>
    <x v="69"/>
    <x v="0"/>
    <n v="15309.508"/>
    <x v="1709"/>
    <n v="4641.0600000000004"/>
    <n v="1670.73"/>
    <n v="3226.7870000000003"/>
  </r>
  <r>
    <x v="69"/>
    <x v="1"/>
    <n v="16631.171999999999"/>
    <x v="1710"/>
    <n v="4427.4120000000003"/>
    <n v="1595.087"/>
    <n v="2941.4390000000003"/>
  </r>
  <r>
    <x v="69"/>
    <x v="2"/>
    <n v="14869.38"/>
    <x v="1711"/>
    <n v="4235.8339999999998"/>
    <n v="1425.7449999999999"/>
    <n v="2890.7449999999999"/>
  </r>
  <r>
    <x v="69"/>
    <x v="3"/>
    <n v="13144.413"/>
    <x v="1712"/>
    <n v="3687.7579999999998"/>
    <n v="1257.847"/>
    <n v="2497.8469999999998"/>
  </r>
  <r>
    <x v="69"/>
    <x v="4"/>
    <n v="13476.084000000001"/>
    <x v="1713"/>
    <n v="3184.3580000000002"/>
    <n v="1150.45"/>
    <n v="2100.4499999999998"/>
  </r>
  <r>
    <x v="69"/>
    <x v="5"/>
    <n v="13470.066999999999"/>
    <x v="1714"/>
    <n v="3214.3380000000002"/>
    <n v="1047.0150000000001"/>
    <n v="2152.0150000000003"/>
  </r>
  <r>
    <x v="69"/>
    <x v="6"/>
    <n v="12752.075999999999"/>
    <x v="1715"/>
    <n v="2802.8180000000002"/>
    <n v="939.72400000000005"/>
    <n v="1814.7240000000002"/>
  </r>
  <r>
    <x v="69"/>
    <x v="7"/>
    <n v="11359.112999999999"/>
    <x v="1716"/>
    <n v="2804.2249999999999"/>
    <n v="1504.3720000000001"/>
    <n v="1758.018"/>
  </r>
  <r>
    <x v="69"/>
    <x v="8"/>
    <n v="10336.346"/>
    <x v="1717"/>
    <n v="2138.0410000000002"/>
    <n v="1248.4739999999999"/>
    <n v="1248.4739999999999"/>
  </r>
  <r>
    <x v="69"/>
    <x v="9"/>
    <n v="9274.3050000000003"/>
    <x v="1718"/>
    <n v="1995.6990000000001"/>
    <n v="1204.068"/>
    <n v="1204.068"/>
  </r>
  <r>
    <x v="69"/>
    <x v="10"/>
    <n v="7577.1890000000003"/>
    <x v="1719"/>
    <n v="1834.248"/>
    <n v="1079.9000000000001"/>
    <n v="1079.9000000000001"/>
  </r>
  <r>
    <x v="69"/>
    <x v="11"/>
    <n v="8578.6139999999996"/>
    <x v="1720"/>
    <n v="1815.721"/>
    <n v="1107.221"/>
    <n v="1190.8119999999999"/>
  </r>
  <r>
    <x v="69"/>
    <x v="12"/>
    <n v="7316.223"/>
    <x v="1721"/>
    <n v="1811.307"/>
    <n v="1042.249"/>
    <n v="1129.692"/>
  </r>
  <r>
    <x v="69"/>
    <x v="13"/>
    <n v="6556.1940000000004"/>
    <x v="1722"/>
    <n v="1631.693"/>
    <n v="943.72199999999998"/>
    <n v="1015.352"/>
  </r>
  <r>
    <x v="69"/>
    <x v="14"/>
    <n v="5688.9480000000003"/>
    <x v="1723"/>
    <n v="1395.068"/>
    <n v="780.03700000000003"/>
    <n v="843.17500000000007"/>
  </r>
  <r>
    <x v="69"/>
    <x v="15"/>
    <n v="4341.5379999999996"/>
    <x v="1724"/>
    <n v="1080.6959999999999"/>
    <n v="620.85599999999999"/>
    <n v="676.70299999999997"/>
  </r>
  <r>
    <x v="69"/>
    <x v="16"/>
    <n v="3613.645"/>
    <x v="1725"/>
    <n v="908.149"/>
    <n v="517.03"/>
    <n v="567.75099999999998"/>
  </r>
  <r>
    <x v="69"/>
    <x v="17"/>
    <n v="3294.473"/>
    <x v="1726"/>
    <n v="777.15099999999995"/>
    <n v="425.83"/>
    <n v="425.83"/>
  </r>
  <r>
    <x v="69"/>
    <x v="18"/>
    <n v="3090.0720000000001"/>
    <x v="1727"/>
    <n v="683.49"/>
    <n v="355.815"/>
    <n v="355.815"/>
  </r>
  <r>
    <x v="69"/>
    <x v="19"/>
    <n v="2882.1750000000002"/>
    <x v="1728"/>
    <n v="644.20699999999999"/>
    <n v="297.01600000000002"/>
    <n v="297.01600000000002"/>
  </r>
  <r>
    <x v="69"/>
    <x v="20"/>
    <n v="2261.0270999999998"/>
    <x v="1729"/>
    <n v="522.66099999999994"/>
    <n v="246.767"/>
    <n v="246.767"/>
  </r>
  <r>
    <x v="69"/>
    <x v="21"/>
    <n v="2038.1389999999999"/>
    <x v="1730"/>
    <n v="409.11599999999999"/>
    <n v="169.518"/>
    <n v="169.518"/>
  </r>
  <r>
    <x v="69"/>
    <x v="22"/>
    <n v="1790.7850000000001"/>
    <x v="1731"/>
    <n v="340.62799999999999"/>
    <n v="138.98099999999999"/>
    <n v="138.98099999999999"/>
  </r>
  <r>
    <x v="69"/>
    <x v="23"/>
    <n v="1605.905"/>
    <x v="1732"/>
    <n v="320.77999999999997"/>
    <n v="154.428"/>
    <n v="154.428"/>
  </r>
  <r>
    <x v="69"/>
    <x v="24"/>
    <n v="1445.9749999999999"/>
    <x v="1733"/>
    <n v="285.517"/>
    <n v="133.339"/>
    <n v="133.339"/>
  </r>
  <r>
    <x v="70"/>
    <x v="0"/>
    <n v="45764"/>
    <x v="1734"/>
    <n v="148188"/>
    <n v="38811"/>
    <n v="119144"/>
  </r>
  <r>
    <x v="70"/>
    <x v="1"/>
    <n v="43634"/>
    <x v="1735"/>
    <n v="146130"/>
    <n v="44272"/>
    <n v="117099"/>
  </r>
  <r>
    <x v="70"/>
    <x v="2"/>
    <n v="41581"/>
    <x v="1736"/>
    <n v="146623"/>
    <n v="47531"/>
    <n v="117762"/>
  </r>
  <r>
    <x v="70"/>
    <x v="3"/>
    <n v="29003"/>
    <x v="1737"/>
    <n v="149067"/>
    <n v="50366"/>
    <n v="112113"/>
  </r>
  <r>
    <x v="70"/>
    <x v="4"/>
    <n v="9754"/>
    <x v="1738"/>
    <n v="39316"/>
    <n v="-46"/>
    <n v="35677"/>
  </r>
  <r>
    <x v="70"/>
    <x v="5"/>
    <n v="9108"/>
    <x v="1739"/>
    <n v="24388"/>
    <n v="146"/>
    <n v="21033"/>
  </r>
  <r>
    <x v="70"/>
    <x v="6"/>
    <n v="8155"/>
    <x v="1740"/>
    <n v="17295"/>
    <n v="151"/>
    <n v="14332"/>
  </r>
  <r>
    <x v="70"/>
    <x v="7"/>
    <n v="7504"/>
    <x v="1741"/>
    <n v="15599"/>
    <n v="149"/>
    <n v="12957"/>
  </r>
  <r>
    <x v="70"/>
    <x v="8"/>
    <n v="7204"/>
    <x v="1742"/>
    <n v="15601"/>
    <n v="409"/>
    <n v="13265"/>
  </r>
  <r>
    <x v="70"/>
    <x v="9"/>
    <n v="7059"/>
    <x v="1743"/>
    <n v="15737"/>
    <n v="1478"/>
    <n v="13784"/>
  </r>
  <r>
    <x v="70"/>
    <x v="10"/>
    <n v="6755"/>
    <x v="1744"/>
    <n v="16658"/>
    <n v="1918"/>
    <n v="15240"/>
  </r>
  <r>
    <x v="71"/>
    <x v="0"/>
    <n v="153566"/>
    <x v="1745"/>
    <n v="155774"/>
    <n v="45379"/>
    <n v="83417"/>
  </r>
  <r>
    <x v="71"/>
    <x v="1"/>
    <n v="48650"/>
    <x v="1746"/>
    <n v="153226"/>
    <n v="41072"/>
    <n v="83550"/>
  </r>
  <r>
    <x v="71"/>
    <x v="2"/>
    <n v="41806"/>
    <x v="1747"/>
    <n v="61759"/>
    <n v="13760"/>
    <n v="19199"/>
  </r>
  <r>
    <x v="71"/>
    <x v="3"/>
    <n v="39838"/>
    <x v="1748"/>
    <n v="59360"/>
    <n v="13785"/>
    <n v="18817"/>
  </r>
  <r>
    <x v="71"/>
    <x v="4"/>
    <n v="37819"/>
    <x v="1749"/>
    <n v="57088"/>
    <n v="12113"/>
    <n v="17282"/>
  </r>
  <r>
    <x v="71"/>
    <x v="5"/>
    <n v="34760"/>
    <x v="1750"/>
    <n v="55870"/>
    <n v="10879"/>
    <n v="16005"/>
  </r>
  <r>
    <x v="71"/>
    <x v="6"/>
    <n v="32167"/>
    <x v="1751"/>
    <n v="54336"/>
    <n v="10677"/>
    <n v="15924"/>
  </r>
  <r>
    <x v="71"/>
    <x v="7"/>
    <n v="29075"/>
    <x v="1752"/>
    <n v="53734"/>
    <n v="9883"/>
    <n v="15070"/>
  </r>
  <r>
    <x v="71"/>
    <x v="8"/>
    <n v="21803"/>
    <x v="1753"/>
    <n v="50697"/>
    <n v="7994"/>
    <n v="13088"/>
  </r>
  <r>
    <x v="71"/>
    <x v="9"/>
    <n v="21178"/>
    <x v="1754"/>
    <n v="45682"/>
    <n v="6663"/>
    <n v="9503"/>
  </r>
  <r>
    <x v="71"/>
    <x v="10"/>
    <n v="18457"/>
    <x v="1755"/>
    <n v="43013"/>
    <n v="5429"/>
    <n v="7969"/>
  </r>
  <r>
    <x v="71"/>
    <x v="11"/>
    <n v="19101"/>
    <x v="1756"/>
    <n v="41406"/>
    <n v="3598"/>
    <n v="5989"/>
  </r>
  <r>
    <x v="71"/>
    <x v="12"/>
    <n v="17623"/>
    <x v="1757"/>
    <n v="40065"/>
    <n v="4748"/>
    <n v="6557"/>
  </r>
  <r>
    <x v="71"/>
    <x v="13"/>
    <n v="16547"/>
    <x v="956"/>
    <n v="42399"/>
    <n v="4330"/>
    <n v="6093"/>
  </r>
  <r>
    <x v="71"/>
    <x v="14"/>
    <n v="16684"/>
    <x v="1758"/>
    <n v="44863"/>
    <n v="5360"/>
    <n v="6864"/>
  </r>
  <r>
    <x v="71"/>
    <x v="15"/>
    <n v="18176"/>
    <x v="1759"/>
    <n v="81059"/>
    <n v="5203"/>
    <n v="6641"/>
  </r>
  <r>
    <x v="71"/>
    <x v="16"/>
    <n v="18808"/>
    <x v="1760"/>
    <n v="90953"/>
    <n v="4519"/>
    <n v="6019"/>
  </r>
  <r>
    <x v="71"/>
    <x v="17"/>
    <n v="19348"/>
    <x v="1761"/>
    <n v="88950"/>
    <n v="3867"/>
    <n v="5497"/>
  </r>
  <r>
    <x v="71"/>
    <x v="18"/>
    <n v="18607"/>
    <x v="1762"/>
    <n v="91589"/>
    <n v="5055"/>
    <n v="6730"/>
  </r>
  <r>
    <x v="71"/>
    <x v="19"/>
    <n v="19994"/>
    <x v="1030"/>
    <n v="95088"/>
    <n v="5413"/>
    <n v="6722"/>
  </r>
  <r>
    <x v="71"/>
    <x v="20"/>
    <n v="18726"/>
    <x v="1763"/>
    <n v="95333"/>
    <n v="6149"/>
    <n v="7565"/>
  </r>
  <r>
    <x v="71"/>
    <x v="21"/>
    <n v="17651"/>
    <x v="1764"/>
    <n v="95890"/>
    <n v="8277"/>
    <n v="9977"/>
  </r>
  <r>
    <x v="71"/>
    <x v="22"/>
    <n v="20038"/>
    <x v="1765"/>
    <n v="108199"/>
    <n v="7932"/>
    <n v="10087"/>
  </r>
  <r>
    <x v="71"/>
    <x v="23"/>
    <n v="18950"/>
    <x v="1766"/>
    <n v="98932"/>
    <n v="7208"/>
    <n v="8518"/>
  </r>
  <r>
    <x v="71"/>
    <x v="24"/>
    <n v="18955"/>
    <x v="1767"/>
    <n v="95903"/>
    <n v="7157"/>
    <n v="8637"/>
  </r>
  <r>
    <x v="71"/>
    <x v="25"/>
    <n v="18392"/>
    <x v="1768"/>
    <n v="86102"/>
    <n v="5811"/>
    <n v="7471"/>
  </r>
  <r>
    <x v="71"/>
    <x v="26"/>
    <n v="18402"/>
    <x v="1769"/>
    <n v="84975"/>
    <n v="6575"/>
    <n v="8161"/>
  </r>
  <r>
    <x v="71"/>
    <x v="27"/>
    <n v="18582"/>
    <x v="461"/>
    <n v="69827"/>
    <n v="5744"/>
    <n v="7111"/>
  </r>
  <r>
    <x v="71"/>
    <x v="28"/>
    <n v="18750"/>
    <x v="1770"/>
    <n v="66737"/>
    <n v="5863"/>
    <n v="7096"/>
  </r>
  <r>
    <x v="71"/>
    <x v="29"/>
    <n v="18164"/>
    <x v="1771"/>
    <n v="63691"/>
    <n v="5242"/>
    <n v="6673"/>
  </r>
  <r>
    <x v="71"/>
    <x v="30"/>
    <n v="15654"/>
    <x v="1772"/>
    <n v="57779"/>
    <n v="5520"/>
    <n v="6456"/>
  </r>
  <r>
    <x v="72"/>
    <x v="0"/>
    <n v="15693"/>
    <x v="1773"/>
    <n v="15034"/>
    <n v="558"/>
    <n v="9041"/>
  </r>
  <r>
    <x v="72"/>
    <x v="1"/>
    <n v="15544"/>
    <x v="1774"/>
    <n v="12161"/>
    <n v="197"/>
    <n v="6563"/>
  </r>
  <r>
    <x v="72"/>
    <x v="2"/>
    <n v="15454"/>
    <x v="1775"/>
    <n v="12676"/>
    <n v="243"/>
    <n v="6820"/>
  </r>
  <r>
    <x v="72"/>
    <x v="3"/>
    <n v="15195"/>
    <x v="1776"/>
    <n v="12123"/>
    <n v="17"/>
    <n v="6550"/>
  </r>
  <r>
    <x v="72"/>
    <x v="4"/>
    <n v="16034"/>
    <x v="1777"/>
    <n v="11935"/>
    <n v="-44"/>
    <n v="6504"/>
  </r>
  <r>
    <x v="72"/>
    <x v="5"/>
    <n v="17277"/>
    <x v="1778"/>
    <n v="13459"/>
    <n v="1385"/>
    <n v="7533"/>
  </r>
  <r>
    <x v="72"/>
    <x v="6"/>
    <n v="17420"/>
    <x v="1779"/>
    <n v="13985"/>
    <n v="2536"/>
    <n v="8193"/>
  </r>
  <r>
    <x v="72"/>
    <x v="7"/>
    <n v="17085"/>
    <x v="1780"/>
    <n v="13394"/>
    <n v="2390"/>
    <n v="7620"/>
  </r>
  <r>
    <x v="72"/>
    <x v="8"/>
    <n v="16734"/>
    <x v="1781"/>
    <n v="12724"/>
    <n v="2541"/>
    <n v="7351"/>
  </r>
  <r>
    <x v="72"/>
    <x v="9"/>
    <n v="15564"/>
    <x v="1782"/>
    <n v="11172"/>
    <n v="2817"/>
    <n v="6241"/>
  </r>
  <r>
    <x v="72"/>
    <x v="10"/>
    <n v="15327"/>
    <x v="1783"/>
    <n v="11134"/>
    <n v="3257"/>
    <n v="6439"/>
  </r>
  <r>
    <x v="72"/>
    <x v="11"/>
    <n v="15330"/>
    <x v="1784"/>
    <n v="9979"/>
    <n v="2044"/>
    <n v="5827"/>
  </r>
  <r>
    <x v="72"/>
    <x v="12"/>
    <n v="13789.7"/>
    <x v="1785"/>
    <n v="10112"/>
    <n v="2286.1999999999998"/>
    <n v="5802.1"/>
  </r>
  <r>
    <x v="72"/>
    <x v="13"/>
    <n v="12237.7"/>
    <x v="1786"/>
    <n v="9138"/>
    <n v="1410.9"/>
    <n v="5082.1000000000004"/>
  </r>
  <r>
    <x v="72"/>
    <x v="14"/>
    <n v="11396.9"/>
    <x v="1787"/>
    <n v="8507.1"/>
    <n v="1350.1"/>
    <n v="4796.2999999999993"/>
  </r>
  <r>
    <x v="72"/>
    <x v="15"/>
    <n v="10584.2"/>
    <x v="1788"/>
    <n v="8672.9"/>
    <n v="1461.4"/>
    <n v="5136.5"/>
  </r>
  <r>
    <x v="72"/>
    <x v="16"/>
    <n v="9903.4"/>
    <x v="1789"/>
    <n v="7478.8"/>
    <n v="1101.5"/>
    <n v="4204.3999999999996"/>
  </r>
  <r>
    <x v="72"/>
    <x v="17"/>
    <n v="9294.2999999999993"/>
    <x v="1790"/>
    <n v="7087.2"/>
    <n v="559.4"/>
    <n v="4163.3"/>
  </r>
  <r>
    <x v="72"/>
    <x v="18"/>
    <n v="9084.2999999999993"/>
    <x v="1791"/>
    <n v="6984.8"/>
    <n v="1050.5"/>
    <n v="4289.6000000000004"/>
  </r>
  <r>
    <x v="72"/>
    <x v="19"/>
    <n v="9357.9"/>
    <x v="1792"/>
    <n v="7252.3"/>
    <n v="1585.3"/>
    <n v="4563.5"/>
  </r>
  <r>
    <x v="72"/>
    <x v="20"/>
    <n v="9118.2000000000007"/>
    <x v="1793"/>
    <n v="7423.1"/>
    <n v="2060"/>
    <n v="4849.5"/>
  </r>
  <r>
    <x v="72"/>
    <x v="21"/>
    <n v="8971.5995999999996"/>
    <x v="1794"/>
    <n v="7685.1997000000001"/>
    <n v="2316.1"/>
    <n v="5073.6000999999997"/>
  </r>
  <r>
    <x v="72"/>
    <x v="22"/>
    <n v="9056.7001999999993"/>
    <x v="1795"/>
    <n v="7538.6997000000001"/>
    <n v="2405.6"/>
    <n v="5082.6000000000004"/>
  </r>
  <r>
    <x v="72"/>
    <x v="23"/>
    <n v="8749"/>
    <x v="1796"/>
    <n v="7901.5"/>
    <n v="2034.1001000000001"/>
    <n v="5103.6000999999997"/>
  </r>
  <r>
    <x v="72"/>
    <x v="24"/>
    <n v="8358.2001999999993"/>
    <x v="1797"/>
    <n v="7642.2997999999998"/>
    <n v="1679.8"/>
    <n v="4913.2"/>
  </r>
  <r>
    <x v="72"/>
    <x v="25"/>
    <n v="7587.8999000000003"/>
    <x v="1798"/>
    <n v="6142.3999000000003"/>
    <n v="1822.9"/>
    <n v="3782.3"/>
  </r>
  <r>
    <x v="72"/>
    <x v="26"/>
    <n v="7141.2997999999998"/>
    <x v="1799"/>
    <n v="5761.2002000000002"/>
    <n v="1875"/>
    <n v="3592.3"/>
  </r>
  <r>
    <x v="72"/>
    <x v="27"/>
    <n v="7007.2002000000002"/>
    <x v="1800"/>
    <n v="5434.1000999999997"/>
    <n v="2619.8000000000002"/>
    <n v="3757.7000000000003"/>
  </r>
  <r>
    <x v="72"/>
    <x v="28"/>
    <n v="6060.2997999999998"/>
    <x v="1801"/>
    <n v="4510.6000999999997"/>
    <n v="1866.3"/>
    <n v="2951.1"/>
  </r>
  <r>
    <x v="72"/>
    <x v="29"/>
    <n v="5691.2997999999998"/>
    <x v="1802"/>
    <n v="4157.8999000000003"/>
    <n v="1363.6"/>
    <n v="2742.8"/>
  </r>
  <r>
    <x v="72"/>
    <x v="30"/>
    <n v="5038.8130000000001"/>
    <x v="1803"/>
    <n v="3536.4829"/>
    <n v="1123.184"/>
    <n v="2327.0349999999999"/>
  </r>
  <r>
    <x v="73"/>
    <x v="0"/>
    <n v="6214"/>
    <x v="1804"/>
    <n v="5116"/>
    <n v="559"/>
    <n v="3242"/>
  </r>
  <r>
    <x v="73"/>
    <x v="1"/>
    <n v="6124"/>
    <x v="1805"/>
    <n v="5060"/>
    <n v="726"/>
    <n v="3209"/>
  </r>
  <r>
    <x v="73"/>
    <x v="2"/>
    <n v="5973"/>
    <x v="1806"/>
    <n v="4573"/>
    <n v="542"/>
    <n v="2737"/>
  </r>
  <r>
    <x v="73"/>
    <x v="3"/>
    <n v="5761"/>
    <x v="1807"/>
    <n v="4510"/>
    <n v="297"/>
    <n v="2609"/>
  </r>
  <r>
    <x v="73"/>
    <x v="4"/>
    <n v="5655"/>
    <x v="1808"/>
    <n v="4164"/>
    <n v="118"/>
    <n v="2309"/>
  </r>
  <r>
    <x v="73"/>
    <x v="5"/>
    <n v="5514"/>
    <x v="1809"/>
    <n v="4258"/>
    <n v="154"/>
    <n v="2467"/>
  </r>
  <r>
    <x v="73"/>
    <x v="6"/>
    <n v="5533"/>
    <x v="1810"/>
    <n v="4311"/>
    <n v="146"/>
    <n v="2518"/>
  </r>
  <r>
    <x v="73"/>
    <x v="7"/>
    <n v="5468"/>
    <x v="1811"/>
    <n v="4355"/>
    <n v="-135"/>
    <n v="2586"/>
  </r>
  <r>
    <x v="73"/>
    <x v="8"/>
    <n v="5231"/>
    <x v="1812"/>
    <n v="4163"/>
    <n v="-86"/>
    <n v="2498"/>
  </r>
  <r>
    <x v="73"/>
    <x v="9"/>
    <n v="5234"/>
    <x v="1813"/>
    <n v="4548"/>
    <n v="83"/>
    <n v="2878"/>
  </r>
  <r>
    <x v="73"/>
    <x v="10"/>
    <n v="5158"/>
    <x v="1814"/>
    <n v="4576"/>
    <n v="-175"/>
    <n v="2974"/>
  </r>
  <r>
    <x v="73"/>
    <x v="11"/>
    <n v="5273"/>
    <x v="1815"/>
    <n v="4708"/>
    <n v="-370"/>
    <n v="3105"/>
  </r>
  <r>
    <x v="73"/>
    <x v="12"/>
    <n v="4847"/>
    <x v="1816"/>
    <n v="3581"/>
    <n v="171"/>
    <n v="2207"/>
  </r>
  <r>
    <x v="73"/>
    <x v="13"/>
    <n v="4644"/>
    <x v="1336"/>
    <n v="3616"/>
    <n v="-156"/>
    <n v="2118"/>
  </r>
  <r>
    <x v="73"/>
    <x v="14"/>
    <n v="4388"/>
    <x v="1817"/>
    <n v="3617"/>
    <n v="-553"/>
    <n v="1930"/>
  </r>
  <r>
    <x v="73"/>
    <x v="15"/>
    <n v="4162"/>
    <x v="5"/>
    <n v="3834"/>
    <n v="1540"/>
    <n v="2306"/>
  </r>
  <r>
    <x v="73"/>
    <x v="16"/>
    <n v="4144"/>
    <x v="1662"/>
    <n v="3652"/>
    <n v="1215"/>
    <n v="2284"/>
  </r>
  <r>
    <x v="73"/>
    <x v="17"/>
    <n v="4022"/>
    <x v="1818"/>
    <n v="3524"/>
    <n v="1366"/>
    <n v="2376"/>
  </r>
  <r>
    <x v="73"/>
    <x v="18"/>
    <n v="3903"/>
    <x v="1819"/>
    <n v="3995"/>
    <n v="1900"/>
    <n v="2904"/>
  </r>
  <r>
    <x v="73"/>
    <x v="19"/>
    <n v="3989"/>
    <x v="1820"/>
    <n v="4353"/>
    <n v="1794"/>
    <n v="3157"/>
  </r>
  <r>
    <x v="73"/>
    <x v="20"/>
    <n v="4003"/>
    <x v="1821"/>
    <n v="4132"/>
    <n v="1570"/>
    <n v="3013"/>
  </r>
  <r>
    <x v="73"/>
    <x v="21"/>
    <n v="3898"/>
    <x v="1822"/>
    <n v="4065"/>
    <n v="1473"/>
    <n v="2955"/>
  </r>
  <r>
    <x v="73"/>
    <x v="22"/>
    <n v="2532.6509000000001"/>
    <x v="1823"/>
    <n v="2777.9520000000002"/>
    <n v="1036.046"/>
    <n v="2088.0349999999999"/>
  </r>
  <r>
    <x v="73"/>
    <x v="23"/>
    <n v="2217.8429999999998"/>
    <x v="1824"/>
    <n v="2178.8939999999998"/>
    <n v="932.82799999999997"/>
    <n v="1482.069"/>
  </r>
  <r>
    <x v="73"/>
    <x v="24"/>
    <n v="1984.17"/>
    <x v="1825"/>
    <n v="1906.672"/>
    <n v="943.91300000000001"/>
    <n v="1312.674"/>
  </r>
  <r>
    <x v="73"/>
    <x v="25"/>
    <n v="1836.9490000000001"/>
    <x v="1826"/>
    <n v="1697.569"/>
    <n v="909.41700000000003"/>
    <n v="1168.8130000000001"/>
  </r>
  <r>
    <x v="73"/>
    <x v="26"/>
    <n v="1634.171"/>
    <x v="1827"/>
    <n v="1649.23"/>
    <n v="879.29399999999998"/>
    <n v="1123.261"/>
  </r>
  <r>
    <x v="73"/>
    <x v="27"/>
    <n v="1547.057"/>
    <x v="1828"/>
    <n v="1589.9929999999999"/>
    <n v="813.74099999999999"/>
    <n v="1094.931"/>
  </r>
  <r>
    <x v="73"/>
    <x v="28"/>
    <n v="1646.489"/>
    <x v="1829"/>
    <n v="1602.681"/>
    <n v="784.27599999999995"/>
    <n v="1201.7739999999999"/>
  </r>
  <r>
    <x v="73"/>
    <x v="29"/>
    <n v="1484.0419999999999"/>
    <x v="1830"/>
    <n v="1137.7349999999999"/>
    <n v="810.51400000000001"/>
    <n v="818.79700000000003"/>
  </r>
  <r>
    <x v="73"/>
    <x v="30"/>
    <n v="1356.2938999999999"/>
    <x v="1831"/>
    <n v="1213.0889999999999"/>
    <n v="786.17600000000004"/>
    <n v="887.46500000000003"/>
  </r>
  <r>
    <x v="74"/>
    <x v="0"/>
    <n v="108942"/>
    <x v="1832"/>
    <n v="263414"/>
    <n v="85246"/>
    <n v="197235"/>
  </r>
  <r>
    <x v="74"/>
    <x v="1"/>
    <n v="94507"/>
    <x v="1833"/>
    <n v="251684"/>
    <n v="73818"/>
    <n v="185561"/>
  </r>
  <r>
    <x v="74"/>
    <x v="2"/>
    <n v="85029"/>
    <x v="1834"/>
    <n v="187462"/>
    <n v="70816"/>
    <n v="135372"/>
  </r>
  <r>
    <x v="74"/>
    <x v="3"/>
    <n v="80736"/>
    <x v="1835"/>
    <n v="180500"/>
    <n v="57620"/>
    <n v="118666"/>
  </r>
  <r>
    <x v="74"/>
    <x v="4"/>
    <n v="74510"/>
    <x v="1836"/>
    <n v="166574"/>
    <n v="55199"/>
    <n v="107820"/>
  </r>
  <r>
    <x v="74"/>
    <x v="5"/>
    <n v="68775"/>
    <x v="1837"/>
    <n v="159339"/>
    <n v="54134"/>
    <n v="102368"/>
  </r>
  <r>
    <x v="74"/>
    <x v="6"/>
    <n v="64657"/>
    <x v="1838"/>
    <n v="158813"/>
    <n v="52015"/>
    <n v="99862"/>
  </r>
  <r>
    <x v="74"/>
    <x v="7"/>
    <n v="62570"/>
    <x v="1839"/>
    <n v="164971"/>
    <n v="66794"/>
    <n v="107252"/>
  </r>
  <r>
    <x v="74"/>
    <x v="8"/>
    <n v="55842"/>
    <x v="1840"/>
    <n v="157818"/>
    <n v="63669"/>
    <n v="102978"/>
  </r>
  <r>
    <x v="74"/>
    <x v="9"/>
    <n v="37937"/>
    <x v="1841"/>
    <n v="118534"/>
    <n v="44577"/>
    <n v="75992"/>
  </r>
  <r>
    <x v="74"/>
    <x v="10"/>
    <n v="35756"/>
    <x v="1842"/>
    <n v="112733"/>
    <n v="42977"/>
    <n v="72073"/>
  </r>
  <r>
    <x v="74"/>
    <x v="11"/>
    <n v="34423"/>
    <x v="1843"/>
    <n v="113017"/>
    <n v="40747"/>
    <n v="73203"/>
  </r>
  <r>
    <x v="74"/>
    <x v="12"/>
    <n v="30895"/>
    <x v="1844"/>
    <n v="113417"/>
    <n v="41590"/>
    <n v="72913"/>
  </r>
  <r>
    <x v="74"/>
    <x v="13"/>
    <n v="24966"/>
    <x v="1845"/>
    <n v="110405"/>
    <n v="41408"/>
    <n v="70383"/>
  </r>
  <r>
    <x v="74"/>
    <x v="14"/>
    <n v="21075"/>
    <x v="1846"/>
    <n v="103400"/>
    <n v="-2149"/>
    <n v="21222"/>
  </r>
  <r>
    <x v="74"/>
    <x v="15"/>
    <n v="20307"/>
    <x v="1847"/>
    <n v="104694"/>
    <n v="41890"/>
    <n v="65482"/>
  </r>
  <r>
    <x v="74"/>
    <x v="16"/>
    <n v="18348"/>
    <x v="1848"/>
    <n v="109159"/>
    <n v="41954"/>
    <n v="68950"/>
  </r>
  <r>
    <x v="74"/>
    <x v="17"/>
    <n v="8102"/>
    <x v="1849"/>
    <n v="113128"/>
    <n v="38578"/>
    <n v="73487"/>
  </r>
  <r>
    <x v="74"/>
    <x v="18"/>
    <n v="9836"/>
    <x v="1850"/>
    <n v="38261"/>
    <n v="15353"/>
    <n v="27555"/>
  </r>
  <r>
    <x v="74"/>
    <x v="19"/>
    <n v="8218.6"/>
    <x v="1851"/>
    <n v="35744.5"/>
    <n v="14803.7"/>
    <n v="25615"/>
  </r>
  <r>
    <x v="74"/>
    <x v="20"/>
    <n v="6529.2"/>
    <x v="1852"/>
    <n v="28685.599999999999"/>
    <n v="11349.8"/>
    <n v="20574.5"/>
  </r>
  <r>
    <x v="74"/>
    <x v="21"/>
    <n v="5145.3"/>
    <x v="1853"/>
    <n v="14710.5"/>
    <n v="4649.3"/>
    <n v="10227"/>
  </r>
  <r>
    <x v="74"/>
    <x v="22"/>
    <n v="4467.7002000000002"/>
    <x v="1854"/>
    <n v="11326.799800000001"/>
    <n v="2678.2999"/>
    <n v="8144.7"/>
  </r>
  <r>
    <x v="74"/>
    <x v="23"/>
    <n v="4038.3998999999999"/>
    <x v="1855"/>
    <n v="12088.5996"/>
    <n v="1410.8998999999999"/>
    <n v="8743.1000999999997"/>
  </r>
  <r>
    <x v="74"/>
    <x v="24"/>
    <n v="3362.9459999999999"/>
    <x v="1856"/>
    <n v="9580.3076000000001"/>
    <n v="-55.646999999999998"/>
    <n v="6973.5221000000001"/>
  </r>
  <r>
    <x v="74"/>
    <x v="25"/>
    <n v="1375.3040000000001"/>
    <x v="1857"/>
    <n v="6762.9839000000002"/>
    <n v="-99.0441"/>
    <n v="4894.4098999999997"/>
  </r>
  <r>
    <x v="74"/>
    <x v="26"/>
    <n v="1338.2280000000001"/>
    <x v="1858"/>
    <n v="4948.2758999999996"/>
    <n v="-870.53099999999995"/>
    <n v="3557.165"/>
  </r>
  <r>
    <x v="74"/>
    <x v="27"/>
    <n v="900.34500000000003"/>
    <x v="1859"/>
    <n v="4271.8978999999999"/>
    <n v="-181.64109999999999"/>
    <n v="3879.0778"/>
  </r>
  <r>
    <x v="74"/>
    <x v="28"/>
    <n v="721"/>
    <x v="1860"/>
    <n v="2793.5839999999998"/>
    <n v="307.50799999999998"/>
    <n v="2567.0719999999997"/>
  </r>
  <r>
    <x v="74"/>
    <x v="29"/>
    <n v="657.03899999999999"/>
    <x v="1861"/>
    <n v="2456.5729999999999"/>
    <n v="224.54300000000001"/>
    <n v="2264.4189999999999"/>
  </r>
  <r>
    <x v="74"/>
    <x v="30"/>
    <n v="562.28399999999999"/>
    <x v="1862"/>
    <n v="2582.7280000000001"/>
    <n v="378.5"/>
    <n v="2387.1559999999999"/>
  </r>
  <r>
    <x v="75"/>
    <x v="0"/>
    <n v="5586.3689999999997"/>
    <x v="1863"/>
    <n v="5104.6040000000003"/>
    <n v="1683.0260000000001"/>
    <n v="4534.5389999999998"/>
  </r>
  <r>
    <x v="75"/>
    <x v="1"/>
    <n v="4864.9849999999997"/>
    <x v="1864"/>
    <n v="2265.518"/>
    <n v="1441.3389999999999"/>
    <n v="1441.3389999999999"/>
  </r>
  <r>
    <x v="75"/>
    <x v="2"/>
    <n v="4476.4120000000003"/>
    <x v="1865"/>
    <n v="2045.692"/>
    <n v="1364.4449999999999"/>
    <n v="1364.4449999999999"/>
  </r>
  <r>
    <x v="75"/>
    <x v="3"/>
    <n v="3904.384"/>
    <x v="1866"/>
    <n v="2026.1030000000001"/>
    <n v="1402.4929999999999"/>
    <n v="1402.4929999999999"/>
  </r>
  <r>
    <x v="75"/>
    <x v="4"/>
    <n v="4501.223"/>
    <x v="1867"/>
    <n v="2725.0659999999998"/>
    <n v="2127.9740000000002"/>
    <n v="2127.9740000000002"/>
  </r>
  <r>
    <x v="75"/>
    <x v="5"/>
    <n v="4108.2690000000002"/>
    <x v="1868"/>
    <n v="2527.317"/>
    <n v="2012.3689999999999"/>
    <n v="2012.3689999999999"/>
  </r>
  <r>
    <x v="75"/>
    <x v="6"/>
    <n v="3214.5909999999999"/>
    <x v="1869"/>
    <n v="2009.28"/>
    <n v="1538.288"/>
    <n v="1538.288"/>
  </r>
  <r>
    <x v="75"/>
    <x v="7"/>
    <n v="2731.2240000000002"/>
    <x v="1870"/>
    <n v="1668.6669999999999"/>
    <n v="1245.9259999999999"/>
    <n v="1245.9259999999999"/>
  </r>
  <r>
    <x v="75"/>
    <x v="8"/>
    <n v="2269.5479999999998"/>
    <x v="1871"/>
    <n v="1425.308"/>
    <n v="1044.2260000000001"/>
    <n v="1047.8880000000001"/>
  </r>
  <r>
    <x v="75"/>
    <x v="9"/>
    <n v="1835.922"/>
    <x v="1872"/>
    <n v="1121.605"/>
    <n v="810.87300000000005"/>
    <n v="814.65500000000009"/>
  </r>
  <r>
    <x v="75"/>
    <x v="10"/>
    <n v="1518.4169999999999"/>
    <x v="1873"/>
    <n v="961.505"/>
    <n v="703.46100000000001"/>
    <n v="707.33900000000006"/>
  </r>
  <r>
    <x v="75"/>
    <x v="11"/>
    <n v="1331.9680000000001"/>
    <x v="1874"/>
    <n v="824.98500000000001"/>
    <n v="622.59"/>
    <n v="626.55000000000007"/>
  </r>
  <r>
    <x v="75"/>
    <x v="12"/>
    <n v="1085.7819999999999"/>
    <x v="1875"/>
    <n v="722.11500000000001"/>
    <n v="562.11"/>
    <n v="566.14599999999996"/>
  </r>
  <r>
    <x v="75"/>
    <x v="13"/>
    <n v="822.93"/>
    <x v="1876"/>
    <n v="604.20799999999997"/>
    <n v="473.95699999999999"/>
    <n v="478.06399999999996"/>
  </r>
  <r>
    <x v="75"/>
    <x v="14"/>
    <n v="627.69500000000005"/>
    <x v="1877"/>
    <n v="392.495"/>
    <n v="309.35399999999998"/>
    <n v="312.887"/>
  </r>
  <r>
    <x v="75"/>
    <x v="15"/>
    <n v="470.721"/>
    <x v="1878"/>
    <n v="329.65300000000002"/>
    <n v="262.56599999999997"/>
    <n v="266.99699999999996"/>
  </r>
  <r>
    <x v="75"/>
    <x v="16"/>
    <n v="315.52"/>
    <x v="1879"/>
    <n v="249.01400000000001"/>
    <n v="191.50800000000001"/>
    <n v="204.196"/>
  </r>
  <r>
    <x v="76"/>
    <x v="0"/>
    <n v="23571"/>
    <x v="1880"/>
    <n v="19737"/>
    <n v="8465"/>
    <n v="11333"/>
  </r>
  <r>
    <x v="76"/>
    <x v="1"/>
    <n v="23771"/>
    <x v="1881"/>
    <n v="19062"/>
    <n v="8259"/>
    <n v="10735"/>
  </r>
  <r>
    <x v="76"/>
    <x v="2"/>
    <n v="20428"/>
    <x v="1882"/>
    <n v="18075"/>
    <n v="8164"/>
    <n v="10170"/>
  </r>
  <r>
    <x v="76"/>
    <x v="3"/>
    <n v="17509"/>
    <x v="1883"/>
    <n v="15011"/>
    <n v="7174"/>
    <n v="9030"/>
  </r>
  <r>
    <x v="76"/>
    <x v="4"/>
    <n v="19110"/>
    <x v="1884"/>
    <n v="15134"/>
    <n v="7750"/>
    <n v="9389"/>
  </r>
  <r>
    <x v="76"/>
    <x v="5"/>
    <n v="19221"/>
    <x v="1885"/>
    <n v="15764"/>
    <n v="8093"/>
    <n v="9779"/>
  </r>
  <r>
    <x v="76"/>
    <x v="6"/>
    <n v="17301"/>
    <x v="1886"/>
    <n v="14728"/>
    <n v="7870"/>
    <n v="9610"/>
  </r>
  <r>
    <x v="76"/>
    <x v="7"/>
    <n v="17334"/>
    <x v="1887"/>
    <n v="12548"/>
    <n v="6974"/>
    <n v="7749"/>
  </r>
  <r>
    <x v="76"/>
    <x v="8"/>
    <n v="18048"/>
    <x v="1026"/>
    <n v="11668"/>
    <n v="5831"/>
    <n v="6614"/>
  </r>
  <r>
    <x v="76"/>
    <x v="9"/>
    <n v="13226"/>
    <x v="1888"/>
    <n v="10402"/>
    <n v="4996"/>
    <n v="5787"/>
  </r>
  <r>
    <x v="76"/>
    <x v="10"/>
    <n v="10800"/>
    <x v="1889"/>
    <n v="8816"/>
    <n v="4020"/>
    <n v="4694"/>
  </r>
  <r>
    <x v="76"/>
    <x v="11"/>
    <n v="14342"/>
    <x v="1890"/>
    <n v="8519"/>
    <n v="3480"/>
    <n v="4148"/>
  </r>
  <r>
    <x v="76"/>
    <x v="12"/>
    <n v="13048"/>
    <x v="1891"/>
    <n v="8195"/>
    <n v="3702"/>
    <n v="4376"/>
  </r>
  <r>
    <x v="76"/>
    <x v="13"/>
    <n v="11362"/>
    <x v="1892"/>
    <n v="7465"/>
    <n v="3056"/>
    <n v="3867"/>
  </r>
  <r>
    <x v="76"/>
    <x v="14"/>
    <n v="9918"/>
    <x v="1893"/>
    <n v="6885"/>
    <n v="2089"/>
    <n v="3456"/>
  </r>
  <r>
    <x v="76"/>
    <x v="15"/>
    <n v="8438"/>
    <x v="1894"/>
    <n v="6510"/>
    <n v="1609"/>
    <n v="3235"/>
  </r>
  <r>
    <x v="76"/>
    <x v="16"/>
    <n v="6296"/>
    <x v="1895"/>
    <n v="5126"/>
    <n v="1072"/>
    <n v="2501"/>
  </r>
  <r>
    <x v="76"/>
    <x v="17"/>
    <n v="5853"/>
    <x v="1896"/>
    <n v="4837"/>
    <n v="1224"/>
    <n v="2361"/>
  </r>
  <r>
    <x v="76"/>
    <x v="18"/>
    <n v="5681"/>
    <x v="1327"/>
    <n v="4311"/>
    <n v="1358"/>
    <n v="2303"/>
  </r>
  <r>
    <x v="76"/>
    <x v="19"/>
    <n v="6597"/>
    <x v="1897"/>
    <n v="4500"/>
    <n v="1408"/>
    <n v="2604"/>
  </r>
  <r>
    <x v="76"/>
    <x v="20"/>
    <n v="6639"/>
    <x v="1898"/>
    <n v="4697"/>
    <n v="1503"/>
    <n v="2718"/>
  </r>
  <r>
    <x v="76"/>
    <x v="21"/>
    <n v="6266"/>
    <x v="1899"/>
    <n v="4542"/>
    <n v="1334"/>
    <n v="2561"/>
  </r>
  <r>
    <x v="76"/>
    <x v="22"/>
    <n v="5625"/>
    <x v="366"/>
    <n v="3765"/>
    <n v="1475"/>
    <n v="2129"/>
  </r>
  <r>
    <x v="76"/>
    <x v="23"/>
    <n v="5257"/>
    <x v="1898"/>
    <n v="3369"/>
    <n v="1318"/>
    <n v="1733"/>
  </r>
  <r>
    <x v="76"/>
    <x v="24"/>
    <n v="5245"/>
    <x v="1900"/>
    <n v="3056"/>
    <n v="1183"/>
    <n v="1402"/>
  </r>
  <r>
    <x v="76"/>
    <x v="25"/>
    <n v="4737.2002000000002"/>
    <x v="1901"/>
    <n v="2706.3"/>
    <n v="1072.5999999999999"/>
    <n v="1305.3"/>
  </r>
  <r>
    <x v="76"/>
    <x v="26"/>
    <n v="4247.8999000000003"/>
    <x v="1902"/>
    <n v="2390.6001000000001"/>
    <n v="821.1"/>
    <n v="1056.7"/>
  </r>
  <r>
    <x v="76"/>
    <x v="27"/>
    <n v="3749.2"/>
    <x v="1903"/>
    <n v="2230.5"/>
    <n v="506.8"/>
    <n v="924.09999999999991"/>
  </r>
  <r>
    <x v="76"/>
    <x v="28"/>
    <n v="3405.5"/>
    <x v="1904"/>
    <n v="2041.2"/>
    <n v="693.6"/>
    <n v="1104.3"/>
  </r>
  <r>
    <x v="76"/>
    <x v="29"/>
    <n v="3461.8"/>
    <x v="1905"/>
    <n v="2086.3000000000002"/>
    <n v="734"/>
    <n v="1118.5999999999999"/>
  </r>
  <r>
    <x v="76"/>
    <x v="30"/>
    <n v="3510.8339999999998"/>
    <x v="1906"/>
    <n v="2030.799"/>
    <n v="688.38099999999997"/>
    <n v="1187.825"/>
  </r>
  <r>
    <x v="77"/>
    <x v="0"/>
    <n v="6845"/>
    <x v="1907"/>
    <n v="26837"/>
    <n v="5055"/>
    <n v="18348"/>
  </r>
  <r>
    <x v="77"/>
    <x v="1"/>
    <n v="6873"/>
    <x v="613"/>
    <n v="24529"/>
    <n v="4792"/>
    <n v="16569"/>
  </r>
  <r>
    <x v="77"/>
    <x v="2"/>
    <n v="6583"/>
    <x v="1908"/>
    <n v="23050"/>
    <n v="4478"/>
    <n v="14965"/>
  </r>
  <r>
    <x v="77"/>
    <x v="3"/>
    <n v="6399"/>
    <x v="1909"/>
    <n v="21622"/>
    <n v="4290"/>
    <n v="14324"/>
  </r>
  <r>
    <x v="77"/>
    <x v="4"/>
    <n v="6456"/>
    <x v="391"/>
    <n v="20299"/>
    <n v="3975"/>
    <n v="13448"/>
  </r>
  <r>
    <x v="77"/>
    <x v="5"/>
    <n v="7179"/>
    <x v="165"/>
    <n v="19185"/>
    <n v="3707"/>
    <n v="12446"/>
  </r>
  <r>
    <x v="77"/>
    <x v="6"/>
    <n v="6566"/>
    <x v="1910"/>
    <n v="17416"/>
    <n v="3491"/>
    <n v="11462"/>
  </r>
  <r>
    <x v="77"/>
    <x v="7"/>
    <n v="6253"/>
    <x v="406"/>
    <n v="17131"/>
    <n v="3238"/>
    <n v="10752"/>
  </r>
  <r>
    <x v="77"/>
    <x v="8"/>
    <n v="6503"/>
    <x v="1055"/>
    <n v="16452"/>
    <n v="3072"/>
    <n v="10336"/>
  </r>
  <r>
    <x v="77"/>
    <x v="9"/>
    <n v="6432"/>
    <x v="1911"/>
    <n v="15616"/>
    <n v="2837"/>
    <n v="10223"/>
  </r>
  <r>
    <x v="77"/>
    <x v="10"/>
    <n v="6205"/>
    <x v="1263"/>
    <n v="15256"/>
    <n v="2938"/>
    <n v="9764"/>
  </r>
  <r>
    <x v="77"/>
    <x v="11"/>
    <n v="6807"/>
    <x v="1912"/>
    <n v="14901"/>
    <n v="2815"/>
    <n v="9550"/>
  </r>
  <r>
    <x v="77"/>
    <x v="12"/>
    <n v="6464"/>
    <x v="1059"/>
    <n v="14192"/>
    <n v="2477"/>
    <n v="8988"/>
  </r>
  <r>
    <x v="77"/>
    <x v="13"/>
    <n v="6126"/>
    <x v="453"/>
    <n v="15371"/>
    <n v="2630"/>
    <n v="9618"/>
  </r>
  <r>
    <x v="77"/>
    <x v="14"/>
    <n v="6288"/>
    <x v="1913"/>
    <n v="16041"/>
    <n v="2960"/>
    <n v="10691"/>
  </r>
  <r>
    <x v="77"/>
    <x v="15"/>
    <n v="5472"/>
    <x v="1914"/>
    <n v="15872"/>
    <n v="3110"/>
    <n v="10849"/>
  </r>
  <r>
    <x v="77"/>
    <x v="16"/>
    <n v="5513"/>
    <x v="1915"/>
    <n v="13838"/>
    <n v="1963"/>
    <n v="9244"/>
  </r>
  <r>
    <x v="77"/>
    <x v="17"/>
    <n v="8687"/>
    <x v="1916"/>
    <n v="13915"/>
    <n v="1198"/>
    <n v="8651"/>
  </r>
  <r>
    <x v="77"/>
    <x v="18"/>
    <n v="8063"/>
    <x v="1917"/>
    <n v="16775"/>
    <n v="3320"/>
    <n v="10663"/>
  </r>
  <r>
    <x v="77"/>
    <x v="19"/>
    <n v="6697"/>
    <x v="1918"/>
    <n v="17251"/>
    <n v="3582"/>
    <n v="11516"/>
  </r>
  <r>
    <x v="77"/>
    <x v="20"/>
    <n v="6103"/>
    <x v="1919"/>
    <n v="15462"/>
    <n v="3619"/>
    <n v="11476"/>
  </r>
  <r>
    <x v="77"/>
    <x v="21"/>
    <n v="5141"/>
    <x v="1920"/>
    <n v="11310"/>
    <n v="2847"/>
    <n v="8299"/>
  </r>
  <r>
    <x v="77"/>
    <x v="22"/>
    <n v="4781"/>
    <x v="1921"/>
    <n v="9793"/>
    <n v="2418"/>
    <n v="6790"/>
  </r>
  <r>
    <x v="77"/>
    <x v="23"/>
    <n v="4333"/>
    <x v="861"/>
    <n v="8615"/>
    <n v="2158"/>
    <n v="5845"/>
  </r>
  <r>
    <x v="77"/>
    <x v="24"/>
    <n v="3890"/>
    <x v="1922"/>
    <n v="8143"/>
    <n v="1825"/>
    <n v="5385"/>
  </r>
  <r>
    <x v="77"/>
    <x v="25"/>
    <n v="3619"/>
    <x v="1923"/>
    <n v="7384"/>
    <n v="1463"/>
    <n v="4683"/>
  </r>
  <r>
    <x v="77"/>
    <x v="26"/>
    <n v="3482"/>
    <x v="1924"/>
    <n v="6964"/>
    <n v="1129"/>
    <n v="4276"/>
  </r>
  <r>
    <x v="77"/>
    <x v="27"/>
    <n v="3073"/>
    <x v="1925"/>
    <n v="6848"/>
    <n v="890"/>
    <n v="4060"/>
  </r>
  <r>
    <x v="77"/>
    <x v="28"/>
    <n v="2941"/>
    <x v="1926"/>
    <n v="6194"/>
    <n v="1223"/>
    <n v="4233"/>
  </r>
  <r>
    <x v="77"/>
    <x v="29"/>
    <n v="2977"/>
    <x v="1927"/>
    <n v="7921"/>
    <n v="1558"/>
    <n v="5387"/>
  </r>
  <r>
    <x v="77"/>
    <x v="30"/>
    <n v="2961.1001000000001"/>
    <x v="1928"/>
    <n v="8614.4971000000005"/>
    <n v="2135.7800000000002"/>
    <n v="5559.8410999999996"/>
  </r>
  <r>
    <x v="78"/>
    <x v="0"/>
    <n v="74639"/>
    <x v="1929"/>
    <n v="40994"/>
    <n v="12692"/>
    <n v="27201"/>
  </r>
  <r>
    <x v="78"/>
    <x v="1"/>
    <n v="60116"/>
    <x v="1622"/>
    <n v="30901"/>
    <n v="11023"/>
    <n v="17709"/>
  </r>
  <r>
    <x v="78"/>
    <x v="2"/>
    <n v="48382"/>
    <x v="389"/>
    <n v="21855"/>
    <n v="6876"/>
    <n v="11575"/>
  </r>
  <r>
    <x v="78"/>
    <x v="3"/>
    <n v="40607"/>
    <x v="1772"/>
    <n v="20197"/>
    <n v="6054"/>
    <n v="10709"/>
  </r>
  <r>
    <x v="78"/>
    <x v="4"/>
    <n v="22760"/>
    <x v="1930"/>
    <n v="7339"/>
    <n v="2324"/>
    <n v="3545"/>
  </r>
  <r>
    <x v="78"/>
    <x v="5"/>
    <n v="16560"/>
    <x v="952"/>
    <n v="5824"/>
    <n v="1743"/>
    <n v="2622"/>
  </r>
  <r>
    <x v="78"/>
    <x v="6"/>
    <n v="10863"/>
    <x v="1931"/>
    <n v="3529"/>
    <n v="1243"/>
    <n v="1912"/>
  </r>
  <r>
    <x v="78"/>
    <x v="7"/>
    <n v="8110"/>
    <x v="1932"/>
    <n v="2773.9050000000002"/>
    <n v="953.76700000000005"/>
    <n v="1492.6210000000001"/>
  </r>
  <r>
    <x v="78"/>
    <x v="8"/>
    <n v="5211.4769999999999"/>
    <x v="1933"/>
    <n v="2190.3359999999998"/>
    <n v="936.41899999999998"/>
    <n v="1287.9969999999998"/>
  </r>
  <r>
    <x v="78"/>
    <x v="9"/>
    <n v="4448.3230000000003"/>
    <x v="1934"/>
    <n v="1943.8820000000001"/>
    <n v="797.05499999999995"/>
    <n v="1127.6959999999999"/>
  </r>
  <r>
    <x v="78"/>
    <x v="10"/>
    <n v="4102.8639999999996"/>
    <x v="1935"/>
    <n v="1702.364"/>
    <n v="619.42700000000002"/>
    <n v="927.15800000000002"/>
  </r>
  <r>
    <x v="78"/>
    <x v="11"/>
    <n v="3364.5149999999999"/>
    <x v="1936"/>
    <n v="1451.152"/>
    <n v="501.27199999999999"/>
    <n v="766.16399999999999"/>
  </r>
  <r>
    <x v="78"/>
    <x v="12"/>
    <n v="2769.0279999999998"/>
    <x v="1937"/>
    <n v="1121.8240000000001"/>
    <n v="415.04700000000003"/>
    <n v="622.42399999999998"/>
  </r>
  <r>
    <x v="78"/>
    <x v="14"/>
    <n v="1505.864"/>
    <x v="1938"/>
    <n v="668.03"/>
    <n v="352.048"/>
    <n v="445.19499999999999"/>
  </r>
  <r>
    <x v="78"/>
    <x v="15"/>
    <n v="1000.94"/>
    <x v="1939"/>
    <n v="527.93399999999997"/>
    <n v="271.31200000000001"/>
    <n v="318.77100000000002"/>
  </r>
  <r>
    <x v="78"/>
    <x v="16"/>
    <n v="769.73"/>
    <x v="1940"/>
    <n v="362.69200000000001"/>
    <n v="220.11500000000001"/>
    <n v="228.31"/>
  </r>
  <r>
    <x v="78"/>
    <x v="17"/>
    <n v="461.48700000000002"/>
    <x v="1941"/>
    <n v="210.327"/>
    <n v="103.06399999999999"/>
    <n v="103.06399999999999"/>
  </r>
  <r>
    <x v="78"/>
    <x v="18"/>
    <n v="326.56900000000002"/>
    <x v="1942"/>
    <n v="131.36600000000001"/>
    <n v="64.088999999999999"/>
    <n v="64.088999999999999"/>
  </r>
  <r>
    <x v="78"/>
    <x v="19"/>
    <n v="221.35"/>
    <x v="1943"/>
    <n v="66.016999999999996"/>
    <n v="10.044"/>
    <n v="14.044"/>
  </r>
  <r>
    <x v="78"/>
    <x v="20"/>
    <n v="201.429"/>
    <x v="1944"/>
    <n v="52.207000000000001"/>
    <n v="2.0190000000000001"/>
    <n v="8.3689999999999998"/>
  </r>
  <r>
    <x v="79"/>
    <x v="0"/>
    <n v="12301"/>
    <x v="1945"/>
    <n v="35439"/>
    <n v="8359"/>
    <n v="24478"/>
  </r>
  <r>
    <x v="79"/>
    <x v="1"/>
    <n v="10589"/>
    <x v="1946"/>
    <n v="27009"/>
    <n v="8058"/>
    <n v="17222"/>
  </r>
  <r>
    <x v="79"/>
    <x v="2"/>
    <n v="9614"/>
    <x v="1947"/>
    <n v="22736"/>
    <n v="4688"/>
    <n v="14196"/>
  </r>
  <r>
    <x v="79"/>
    <x v="3"/>
    <n v="7528"/>
    <x v="1948"/>
    <n v="21829"/>
    <n v="3460"/>
    <n v="12769"/>
  </r>
  <r>
    <x v="79"/>
    <x v="4"/>
    <n v="7386"/>
    <x v="1949"/>
    <n v="21334"/>
    <n v="3461"/>
    <n v="12717"/>
  </r>
  <r>
    <x v="79"/>
    <x v="5"/>
    <n v="9226"/>
    <x v="1950"/>
    <n v="23200"/>
    <n v="4548"/>
    <n v="13946"/>
  </r>
  <r>
    <x v="79"/>
    <x v="6"/>
    <n v="8106"/>
    <x v="461"/>
    <n v="21870"/>
    <n v="4329"/>
    <n v="13141"/>
  </r>
  <r>
    <x v="79"/>
    <x v="7"/>
    <n v="7452"/>
    <x v="1951"/>
    <n v="22871"/>
    <n v="4301"/>
    <n v="14364"/>
  </r>
  <r>
    <x v="79"/>
    <x v="8"/>
    <n v="8450"/>
    <x v="423"/>
    <n v="21703"/>
    <n v="4222"/>
    <n v="13409"/>
  </r>
  <r>
    <x v="79"/>
    <x v="9"/>
    <n v="8785"/>
    <x v="1952"/>
    <n v="20111"/>
    <n v="3198"/>
    <n v="12680"/>
  </r>
  <r>
    <x v="79"/>
    <x v="10"/>
    <n v="8281"/>
    <x v="1625"/>
    <n v="19773"/>
    <n v="2639"/>
    <n v="12716"/>
  </r>
  <r>
    <x v="79"/>
    <x v="11"/>
    <n v="11322"/>
    <x v="1953"/>
    <n v="19676"/>
    <n v="2022"/>
    <n v="12689"/>
  </r>
  <r>
    <x v="79"/>
    <x v="12"/>
    <n v="9623"/>
    <x v="1954"/>
    <n v="17872"/>
    <n v="1810"/>
    <n v="11721"/>
  </r>
  <r>
    <x v="79"/>
    <x v="13"/>
    <n v="9319"/>
    <x v="1948"/>
    <n v="17633"/>
    <n v="1556"/>
    <n v="10743"/>
  </r>
  <r>
    <x v="79"/>
    <x v="14"/>
    <n v="9722"/>
    <x v="1955"/>
    <n v="17116"/>
    <n v="1296"/>
    <n v="10203"/>
  </r>
  <r>
    <x v="79"/>
    <x v="15"/>
    <n v="7999"/>
    <x v="1956"/>
    <n v="18096"/>
    <n v="1106"/>
    <n v="10135"/>
  </r>
  <r>
    <x v="79"/>
    <x v="16"/>
    <n v="7789.6809999999996"/>
    <x v="1957"/>
    <n v="21461.09"/>
    <n v="1939.23"/>
    <n v="12941.090999999999"/>
  </r>
  <r>
    <x v="79"/>
    <x v="17"/>
    <n v="7898.0720000000001"/>
    <x v="1958"/>
    <n v="20456.609"/>
    <n v="2128.3820000000001"/>
    <n v="12480.027"/>
  </r>
  <r>
    <x v="79"/>
    <x v="18"/>
    <n v="10656.3604"/>
    <x v="1959"/>
    <n v="31266.359400000001"/>
    <n v="7443.6670999999997"/>
    <n v="17259.230100000001"/>
  </r>
  <r>
    <x v="79"/>
    <x v="19"/>
    <n v="10374.200199999999"/>
    <x v="1960"/>
    <n v="31699.429700000001"/>
    <n v="6196.76"/>
    <n v="17820.550999999999"/>
  </r>
  <r>
    <x v="79"/>
    <x v="20"/>
    <n v="15223.0898"/>
    <x v="1961"/>
    <n v="26456.470700000002"/>
    <n v="6011.6040000000003"/>
    <n v="18110.788100000002"/>
  </r>
  <r>
    <x v="79"/>
    <x v="21"/>
    <n v="11488.463900000001"/>
    <x v="1962"/>
    <n v="19138.519499999999"/>
    <n v="4664.0999000000002"/>
    <n v="13675.041000000001"/>
  </r>
  <r>
    <x v="79"/>
    <x v="22"/>
    <n v="6873.3847999999998"/>
    <x v="1963"/>
    <n v="18414.554700000001"/>
    <n v="5258.7169000000004"/>
    <n v="12852.857"/>
  </r>
  <r>
    <x v="79"/>
    <x v="23"/>
    <n v="4095.2770999999998"/>
    <x v="1964"/>
    <n v="12287.857400000001"/>
    <n v="3988.8398999999999"/>
    <n v="8581.1247999999996"/>
  </r>
  <r>
    <x v="79"/>
    <x v="24"/>
    <n v="3730.1731"/>
    <x v="1965"/>
    <n v="11819.606400000001"/>
    <n v="4551.6629999999996"/>
    <n v="8250.1360999999997"/>
  </r>
  <r>
    <x v="79"/>
    <x v="25"/>
    <n v="3754.136"/>
    <x v="1966"/>
    <n v="11403.0771"/>
    <n v="3888.2029000000002"/>
    <n v="8049.402"/>
  </r>
  <r>
    <x v="79"/>
    <x v="26"/>
    <n v="4323.9301999999998"/>
    <x v="1967"/>
    <n v="12230.176799999999"/>
    <n v="3812.5871999999999"/>
    <n v="8682.2759999999998"/>
  </r>
  <r>
    <x v="79"/>
    <x v="27"/>
    <n v="4443.7388000000001"/>
    <x v="1968"/>
    <n v="12165.1641"/>
    <n v="3691.8290000000002"/>
    <n v="9096.553899999999"/>
  </r>
  <r>
    <x v="79"/>
    <x v="27"/>
    <n v="4062.0990999999999"/>
    <x v="1969"/>
    <n v="12421.666999999999"/>
    <n v="3862.9009000000001"/>
    <n v="9184.8459999999995"/>
  </r>
  <r>
    <x v="79"/>
    <x v="29"/>
    <n v="4178.5762000000004"/>
    <x v="1970"/>
    <n v="11876.6973"/>
    <n v="4215.0770000000002"/>
    <n v="9328.8999000000003"/>
  </r>
  <r>
    <x v="80"/>
    <x v="0"/>
    <n v="2123.9189999999999"/>
    <x v="1971"/>
    <n v="4487.2449999999999"/>
    <n v="2151.4870000000001"/>
    <n v="3407.3130000000001"/>
  </r>
  <r>
    <x v="80"/>
    <x v="1"/>
    <n v="2188.1480000000001"/>
    <x v="1972"/>
    <n v="4198.8289999999997"/>
    <n v="2088.1590000000001"/>
    <n v="3314.2629999999999"/>
  </r>
  <r>
    <x v="80"/>
    <x v="2"/>
    <n v="1764.2190000000001"/>
    <x v="1973"/>
    <n v="4727.3440000000001"/>
    <n v="2523.9050000000002"/>
    <n v="4045.7960000000003"/>
  </r>
  <r>
    <x v="80"/>
    <x v="3"/>
    <n v="1155.6769999999999"/>
    <x v="1974"/>
    <n v="5122.5690000000004"/>
    <n v="2567.6669999999999"/>
    <n v="4088.1970000000001"/>
  </r>
  <r>
    <x v="80"/>
    <x v="4"/>
    <n v="1357.15"/>
    <x v="1975"/>
    <n v="5253.0379999999996"/>
    <n v="2009.1880000000001"/>
    <n v="4025.3270000000002"/>
  </r>
  <r>
    <x v="80"/>
    <x v="5"/>
    <n v="2173.011"/>
    <x v="1976"/>
    <n v="5437.7160000000003"/>
    <n v="2142.7330000000002"/>
    <n v="3894.7330000000002"/>
  </r>
  <r>
    <x v="80"/>
    <x v="6"/>
    <n v="1746.278"/>
    <x v="1977"/>
    <n v="4981.08"/>
    <n v="2204.6019999999999"/>
    <n v="3351.6019999999999"/>
  </r>
  <r>
    <x v="80"/>
    <x v="7"/>
    <n v="1204.546"/>
    <x v="1978"/>
    <n v="4616.3130000000001"/>
    <n v="2131.4470000000001"/>
    <n v="3218.4470000000001"/>
  </r>
  <r>
    <x v="80"/>
    <x v="8"/>
    <n v="979.86400000000003"/>
    <x v="1979"/>
    <n v="4331.4930000000004"/>
    <n v="2104.768"/>
    <n v="3054.768"/>
  </r>
  <r>
    <x v="80"/>
    <x v="9"/>
    <n v="863.10400000000004"/>
    <x v="1980"/>
    <n v="4005.0309999999999"/>
    <n v="1872.7"/>
    <n v="2847.7"/>
  </r>
  <r>
    <x v="80"/>
    <x v="10"/>
    <n v="879.27599999999995"/>
    <x v="1981"/>
    <n v="3683.4009999999998"/>
    <n v="1812.5139999999999"/>
    <n v="2617.5140000000001"/>
  </r>
  <r>
    <x v="80"/>
    <x v="11"/>
    <n v="945.79100000000005"/>
    <x v="1982"/>
    <n v="3701.6640000000002"/>
    <n v="1790.5619999999999"/>
    <n v="2657.5619999999999"/>
  </r>
  <r>
    <x v="80"/>
    <x v="12"/>
    <n v="732.17"/>
    <x v="1983"/>
    <n v="2156.817"/>
    <n v="1070.2570000000001"/>
    <n v="1420.2570000000001"/>
  </r>
  <r>
    <x v="80"/>
    <x v="13"/>
    <n v="761.98800000000006"/>
    <x v="1984"/>
    <n v="1834.491"/>
    <n v="945.19799999999998"/>
    <n v="1185.1979999999999"/>
  </r>
  <r>
    <x v="80"/>
    <x v="14"/>
    <n v="682.79700000000003"/>
    <x v="1985"/>
    <n v="1495.37"/>
    <n v="600.21100000000001"/>
    <n v="940.21100000000001"/>
  </r>
  <r>
    <x v="80"/>
    <x v="15"/>
    <n v="524.09900000000005"/>
    <x v="1986"/>
    <n v="1210.9559999999999"/>
    <n v="455.66199999999998"/>
    <n v="725.66200000000003"/>
  </r>
  <r>
    <x v="80"/>
    <x v="16"/>
    <n v="499.41199999999998"/>
    <x v="1987"/>
    <n v="1024.201"/>
    <n v="365.197"/>
    <n v="635.197"/>
  </r>
  <r>
    <x v="80"/>
    <x v="17"/>
    <n v="353.75599999999997"/>
    <x v="1988"/>
    <n v="1070.9290000000001"/>
    <n v="350.65699999999998"/>
    <n v="715.65699999999993"/>
  </r>
  <r>
    <x v="80"/>
    <x v="18"/>
    <n v="439.78300000000002"/>
    <x v="1989"/>
    <n v="1069.0309999999999"/>
    <n v="346.55200000000002"/>
    <n v="739.55200000000002"/>
  </r>
  <r>
    <x v="80"/>
    <x v="19"/>
    <n v="368.65100000000001"/>
    <x v="1990"/>
    <n v="735.63400000000001"/>
    <n v="242.505"/>
    <n v="511.505"/>
  </r>
  <r>
    <x v="80"/>
    <x v="20"/>
    <n v="294.03699999999998"/>
    <x v="1991"/>
    <n v="659.48"/>
    <n v="186.49600000000001"/>
    <n v="479.49599999999998"/>
  </r>
  <r>
    <x v="80"/>
    <x v="21"/>
    <n v="159.60599999999999"/>
    <x v="1992"/>
    <n v="704.16"/>
    <n v="182.66800000000001"/>
    <n v="525.66800000000001"/>
  </r>
  <r>
    <x v="80"/>
    <x v="22"/>
    <n v="185.12700000000001"/>
    <x v="1993"/>
    <n v="541.80499999999995"/>
    <n v="184.06219999999999"/>
    <n v="383.06219999999996"/>
  </r>
  <r>
    <x v="80"/>
    <x v="23"/>
    <n v="163.06100000000001"/>
    <x v="1994"/>
    <n v="561.34100000000001"/>
    <n v="160.70400000000001"/>
    <n v="408.70400000000001"/>
  </r>
  <r>
    <x v="80"/>
    <x v="24"/>
    <n v="121.083"/>
    <x v="1995"/>
    <n v="528.15499999999997"/>
    <n v="147.85599999999999"/>
    <n v="396.85599999999999"/>
  </r>
  <r>
    <x v="80"/>
    <x v="25"/>
    <n v="237.06700000000001"/>
    <x v="1996"/>
    <n v="688.35199999999998"/>
    <n v="243.08199999999999"/>
    <n v="511.44499999999999"/>
  </r>
  <r>
    <x v="80"/>
    <x v="26"/>
    <n v="164.29499999999999"/>
    <x v="1997"/>
    <n v="445.00099999999998"/>
    <n v="153.529"/>
    <n v="323.05899999999997"/>
  </r>
  <r>
    <x v="80"/>
    <x v="27"/>
    <n v="140.48400000000001"/>
    <x v="1998"/>
    <n v="334.31099999999998"/>
    <n v="119.241"/>
    <n v="224.24099999999999"/>
  </r>
  <r>
    <x v="80"/>
    <x v="27"/>
    <n v="147.608"/>
    <x v="1999"/>
    <n v="348.69600000000003"/>
    <n v="118.313"/>
    <n v="240.12299999999999"/>
  </r>
  <r>
    <x v="81"/>
    <x v="0"/>
    <n v="2653.4"/>
    <x v="2000"/>
    <n v="6274.5"/>
    <n v="3628.6"/>
    <n v="5454.9"/>
  </r>
  <r>
    <x v="81"/>
    <x v="1"/>
    <n v="2532.8000000000002"/>
    <x v="2001"/>
    <n v="6112.8"/>
    <n v="3307.8"/>
    <n v="5330.6"/>
  </r>
  <r>
    <x v="81"/>
    <x v="2"/>
    <n v="2139"/>
    <x v="2002"/>
    <n v="4858.7"/>
    <n v="3175.8"/>
    <n v="4348.5"/>
  </r>
  <r>
    <x v="81"/>
    <x v="3"/>
    <n v="1966.8"/>
    <x v="2003"/>
    <n v="4475.9179999999997"/>
    <n v="2700.0349999999999"/>
    <n v="4033.808"/>
  </r>
  <r>
    <x v="81"/>
    <x v="4"/>
    <n v="1797.06"/>
    <x v="2004"/>
    <n v="4459.8639999999996"/>
    <n v="2673.904"/>
    <n v="4023.1149999999998"/>
  </r>
  <r>
    <x v="81"/>
    <x v="5"/>
    <n v="1717.7760000000001"/>
    <x v="2005"/>
    <n v="4458.34"/>
    <n v="2588.44"/>
    <n v="3970.7910000000002"/>
  </r>
  <r>
    <x v="81"/>
    <x v="6"/>
    <n v="1587.7249999999999"/>
    <x v="2006"/>
    <n v="3137.261"/>
    <n v="2423.4940000000001"/>
    <n v="2768.1510000000003"/>
  </r>
  <r>
    <x v="81"/>
    <x v="7"/>
    <n v="1445.136"/>
    <x v="2007"/>
    <n v="2941.384"/>
    <n v="2213.1579999999999"/>
    <n v="2586.864"/>
  </r>
  <r>
    <x v="81"/>
    <x v="8"/>
    <n v="1330.835"/>
    <x v="2008"/>
    <n v="2624.518"/>
    <n v="1937.4880000000001"/>
    <n v="2317.92"/>
  </r>
  <r>
    <x v="81"/>
    <x v="9"/>
    <n v="1158.5170000000001"/>
    <x v="2009"/>
    <n v="2525.018"/>
    <n v="1666.7760000000001"/>
    <n v="2277.9120000000003"/>
  </r>
  <r>
    <x v="81"/>
    <x v="10"/>
    <n v="1080.421"/>
    <x v="2010"/>
    <n v="2551.9070000000002"/>
    <n v="1540.3420000000001"/>
    <n v="2321.8160000000003"/>
  </r>
  <r>
    <x v="81"/>
    <x v="11"/>
    <n v="1047.375"/>
    <x v="2011"/>
    <n v="2587.616"/>
    <n v="1417.076"/>
    <n v="2321.87"/>
  </r>
  <r>
    <x v="81"/>
    <x v="12"/>
    <n v="950.64099999999996"/>
    <x v="2012"/>
    <n v="2596.1689999999999"/>
    <n v="1459.4870000000001"/>
    <n v="2336.1170000000002"/>
  </r>
  <r>
    <x v="81"/>
    <x v="13"/>
    <n v="858.96"/>
    <x v="2013"/>
    <n v="2352.6010000000001"/>
    <n v="1378.509"/>
    <n v="2121.1610000000001"/>
  </r>
  <r>
    <x v="81"/>
    <x v="14"/>
    <n v="806.61699999999996"/>
    <x v="2014"/>
    <n v="2179.8290000000002"/>
    <n v="1273.2249999999999"/>
    <n v="1978.1369999999999"/>
  </r>
  <r>
    <x v="81"/>
    <x v="15"/>
    <n v="490.17599999999999"/>
    <x v="2015"/>
    <n v="811.56100000000004"/>
    <n v="544.16099999999994"/>
    <n v="709.89699999999993"/>
  </r>
  <r>
    <x v="81"/>
    <x v="16"/>
    <n v="411.79"/>
    <x v="2016"/>
    <n v="705.56399999999996"/>
    <n v="422.04700000000003"/>
    <n v="607.90800000000002"/>
  </r>
  <r>
    <x v="81"/>
    <x v="17"/>
    <n v="315.30599999999998"/>
    <x v="2017"/>
    <n v="571.11500000000001"/>
    <n v="311.44200000000001"/>
    <n v="475.09300000000002"/>
  </r>
  <r>
    <x v="81"/>
    <x v="18"/>
    <n v="234.572"/>
    <x v="2018"/>
    <n v="396.84899999999999"/>
    <n v="256.28399999999999"/>
    <n v="325.08600000000001"/>
  </r>
  <r>
    <x v="81"/>
    <x v="19"/>
    <n v="201.21700000000001"/>
    <x v="2019"/>
    <n v="322.565"/>
    <n v="198.43799999999999"/>
    <n v="246.78899999999999"/>
  </r>
  <r>
    <x v="81"/>
    <x v="20"/>
    <n v="165.328"/>
    <x v="2020"/>
    <n v="285.87299999999999"/>
    <n v="164.143"/>
    <n v="226.09800000000001"/>
  </r>
  <r>
    <x v="81"/>
    <x v="21"/>
    <n v="147.19200000000001"/>
    <x v="2021"/>
    <n v="296.041"/>
    <n v="145.25299999999999"/>
    <n v="235.5"/>
  </r>
  <r>
    <x v="81"/>
    <x v="22"/>
    <n v="88.769000000000005"/>
    <x v="2022"/>
    <n v="170.624"/>
    <n v="111.533"/>
    <n v="121.096"/>
  </r>
  <r>
    <x v="81"/>
    <x v="23"/>
    <n v="109.131"/>
    <x v="2023"/>
    <n v="102.90900000000001"/>
    <n v="15.33"/>
    <n v="64.094000000000008"/>
  </r>
  <r>
    <x v="81"/>
    <x v="24"/>
    <n v="97.09"/>
    <x v="2024"/>
    <n v="91.992000000000004"/>
    <n v="-1.7490000000000001"/>
    <n v="44.955999999999996"/>
  </r>
  <r>
    <x v="81"/>
    <x v="25"/>
    <n v="95.644999999999996"/>
    <x v="2025"/>
    <n v="95.058000000000007"/>
    <n v="-3.6539999999999999"/>
    <n v="43.983000000000004"/>
  </r>
  <r>
    <x v="82"/>
    <x v="0"/>
    <n v="32567"/>
    <x v="2026"/>
    <n v="70514"/>
    <n v="35050"/>
    <n v="50877"/>
  </r>
  <r>
    <x v="82"/>
    <x v="1"/>
    <n v="36417"/>
    <x v="2027"/>
    <n v="69980"/>
    <n v="32064"/>
    <n v="47032"/>
  </r>
  <r>
    <x v="82"/>
    <x v="2"/>
    <n v="29106"/>
    <x v="2028"/>
    <n v="73362"/>
    <n v="30801"/>
    <n v="50504"/>
  </r>
  <r>
    <x v="82"/>
    <x v="3"/>
    <n v="23693"/>
    <x v="2029"/>
    <n v="89772"/>
    <n v="35226"/>
    <n v="62501"/>
  </r>
  <r>
    <x v="82"/>
    <x v="4"/>
    <n v="29564"/>
    <x v="2030"/>
    <n v="97484"/>
    <n v="40082"/>
    <n v="64962"/>
  </r>
  <r>
    <x v="82"/>
    <x v="5"/>
    <n v="52524"/>
    <x v="2031"/>
    <n v="116539"/>
    <n v="52273"/>
    <n v="74838"/>
  </r>
  <r>
    <x v="82"/>
    <x v="6"/>
    <n v="54413"/>
    <x v="2032"/>
    <n v="118057"/>
    <n v="52492"/>
    <n v="74154"/>
  </r>
  <r>
    <x v="82"/>
    <x v="7"/>
    <n v="57967"/>
    <x v="2033"/>
    <n v="117144"/>
    <n v="48427"/>
    <n v="70152"/>
  </r>
  <r>
    <x v="82"/>
    <x v="8"/>
    <n v="64196"/>
    <x v="2034"/>
    <n v="153230"/>
    <n v="65749"/>
    <n v="88372"/>
  </r>
  <r>
    <x v="82"/>
    <x v="9"/>
    <n v="56215"/>
    <x v="2035"/>
    <n v="156314"/>
    <n v="69109"/>
    <n v="92713"/>
  </r>
  <r>
    <x v="82"/>
    <x v="10"/>
    <n v="136016"/>
    <x v="2036"/>
    <n v="152138"/>
    <n v="62613"/>
    <n v="91266"/>
  </r>
  <r>
    <x v="82"/>
    <x v="11"/>
    <n v="225424"/>
    <x v="2037"/>
    <n v="142865"/>
    <n v="56265"/>
    <n v="83720"/>
  </r>
  <r>
    <x v="82"/>
    <x v="12"/>
    <n v="171500"/>
    <x v="2038"/>
    <n v="177757"/>
    <n v="90156"/>
    <n v="111843"/>
  </r>
  <r>
    <x v="82"/>
    <x v="13"/>
    <n v="167578"/>
    <x v="2039"/>
    <n v="164781"/>
    <n v="83848"/>
    <n v="110982"/>
  </r>
  <r>
    <x v="82"/>
    <x v="14"/>
    <n v="162405"/>
    <x v="2040"/>
    <n v="106999"/>
    <n v="53940"/>
    <n v="66456"/>
  </r>
  <r>
    <x v="82"/>
    <x v="15"/>
    <n v="118719"/>
    <x v="2041"/>
    <n v="92861"/>
    <n v="43828"/>
    <n v="59462"/>
  </r>
  <r>
    <x v="82"/>
    <x v="16"/>
    <n v="90491"/>
    <x v="2042"/>
    <n v="82455"/>
    <n v="35208"/>
    <n v="52988"/>
  </r>
  <r>
    <x v="82"/>
    <x v="17"/>
    <n v="56748"/>
    <x v="2043"/>
    <n v="76836"/>
    <n v="30518"/>
    <n v="50284"/>
  </r>
  <r>
    <x v="82"/>
    <x v="18"/>
    <n v="22825"/>
    <x v="2044"/>
    <n v="35217"/>
    <n v="14340"/>
    <n v="23679"/>
  </r>
  <r>
    <x v="82"/>
    <x v="19"/>
    <n v="22968"/>
    <x v="2045"/>
    <n v="20509"/>
    <n v="6743"/>
    <n v="13627"/>
  </r>
  <r>
    <x v="82"/>
    <x v="20"/>
    <n v="13751"/>
    <x v="1850"/>
    <n v="15201"/>
    <n v="4549"/>
    <n v="9501"/>
  </r>
  <r>
    <x v="82"/>
    <x v="21"/>
    <n v="11545"/>
    <x v="2046"/>
    <n v="14216"/>
    <n v="4869"/>
    <n v="9142"/>
  </r>
  <r>
    <x v="82"/>
    <x v="22"/>
    <n v="15210"/>
    <x v="1493"/>
    <n v="13860"/>
    <n v="5465"/>
    <n v="8474"/>
  </r>
  <r>
    <x v="82"/>
    <x v="23"/>
    <n v="15731"/>
    <x v="2047"/>
    <n v="13548"/>
    <n v="4901"/>
    <n v="8030"/>
  </r>
  <r>
    <x v="82"/>
    <x v="24"/>
    <n v="13368"/>
    <x v="407"/>
    <n v="11978"/>
    <n v="3539"/>
    <n v="6655"/>
  </r>
  <r>
    <x v="82"/>
    <x v="25"/>
    <n v="12211"/>
    <x v="2048"/>
    <n v="11436"/>
    <n v="3304"/>
    <n v="6428"/>
  </r>
  <r>
    <x v="82"/>
    <x v="26"/>
    <n v="12309"/>
    <x v="2049"/>
    <n v="10868"/>
    <n v="3050"/>
    <n v="6276"/>
  </r>
  <r>
    <x v="82"/>
    <x v="27"/>
    <n v="11933"/>
    <x v="2050"/>
    <n v="11468"/>
    <n v="3057"/>
    <n v="6879"/>
  </r>
  <r>
    <x v="82"/>
    <x v="28"/>
    <n v="12604"/>
    <x v="2051"/>
    <n v="11473"/>
    <n v="2757"/>
    <n v="6756"/>
  </r>
  <r>
    <x v="82"/>
    <x v="29"/>
    <n v="13603"/>
    <x v="2052"/>
    <n v="12130"/>
    <n v="2719"/>
    <n v="6617"/>
  </r>
  <r>
    <x v="82"/>
    <x v="30"/>
    <n v="12384"/>
    <x v="2053"/>
    <n v="11256"/>
    <n v="2132"/>
    <n v="6157"/>
  </r>
  <r>
    <x v="83"/>
    <x v="0"/>
    <n v="152703"/>
    <x v="2054"/>
    <n v="45400"/>
    <n v="15584"/>
    <n v="22433"/>
  </r>
  <r>
    <x v="83"/>
    <x v="1"/>
    <n v="141576"/>
    <x v="2055"/>
    <n v="40830"/>
    <n v="13103"/>
    <n v="19687"/>
  </r>
  <r>
    <x v="83"/>
    <x v="2"/>
    <n v="129025"/>
    <x v="2056"/>
    <n v="36347"/>
    <n v="11079"/>
    <n v="17745"/>
  </r>
  <r>
    <x v="83"/>
    <x v="3"/>
    <n v="118719"/>
    <x v="2057"/>
    <n v="33163"/>
    <n v="12332"/>
    <n v="17503"/>
  </r>
  <r>
    <x v="83"/>
    <x v="4"/>
    <n v="116199"/>
    <x v="2058"/>
    <n v="33017"/>
    <n v="10843"/>
    <n v="16988"/>
  </r>
  <r>
    <x v="83"/>
    <x v="5"/>
    <n v="112640"/>
    <x v="2059"/>
    <n v="33024"/>
    <n v="12515"/>
    <n v="17615"/>
  </r>
  <r>
    <x v="83"/>
    <x v="6"/>
    <n v="105156"/>
    <x v="2060"/>
    <n v="30283"/>
    <n v="11012"/>
    <n v="16050"/>
  </r>
  <r>
    <x v="83"/>
    <x v="7"/>
    <n v="99137"/>
    <x v="2061"/>
    <n v="27140"/>
    <n v="12518"/>
    <n v="13902"/>
  </r>
  <r>
    <x v="83"/>
    <x v="8"/>
    <n v="88915"/>
    <x v="2062"/>
    <n v="26761"/>
    <n v="12573"/>
    <n v="14752"/>
  </r>
  <r>
    <x v="83"/>
    <x v="9"/>
    <n v="77946"/>
    <x v="2047"/>
    <n v="23815"/>
    <n v="10930"/>
    <n v="13123"/>
  </r>
  <r>
    <x v="83"/>
    <x v="10"/>
    <n v="71422"/>
    <x v="1765"/>
    <n v="21979"/>
    <n v="10104"/>
    <n v="12490"/>
  </r>
  <r>
    <x v="83"/>
    <x v="11"/>
    <n v="72483.02"/>
    <x v="2063"/>
    <n v="20682.348000000002"/>
    <n v="9273.9179999999997"/>
    <n v="11620.281999999999"/>
  </r>
  <r>
    <x v="83"/>
    <x v="12"/>
    <n v="64400.154999999999"/>
    <x v="2064"/>
    <n v="19606.585999999999"/>
    <n v="8692.6579999999994"/>
    <n v="10914.373"/>
  </r>
  <r>
    <x v="83"/>
    <x v="13"/>
    <n v="60151.226999999999"/>
    <x v="2065"/>
    <n v="17495.07"/>
    <n v="9206.7970000000005"/>
    <n v="9772.0740000000005"/>
  </r>
  <r>
    <x v="83"/>
    <x v="14"/>
    <n v="52952.226000000002"/>
    <x v="2066"/>
    <n v="16665.205000000002"/>
    <n v="8939.723"/>
    <n v="9707.9789999999994"/>
  </r>
  <r>
    <x v="83"/>
    <x v="15"/>
    <n v="48106.991999999998"/>
    <x v="2067"/>
    <n v="15092.548000000001"/>
    <n v="7684.076"/>
    <n v="9005.0110000000004"/>
  </r>
  <r>
    <x v="83"/>
    <x v="16"/>
    <n v="42545.552000000003"/>
    <x v="2068"/>
    <n v="13191.688"/>
    <n v="6681.0969999999998"/>
    <n v="8018.1669999999995"/>
  </r>
  <r>
    <x v="83"/>
    <x v="17"/>
    <n v="38762.5"/>
    <x v="2069"/>
    <n v="11620.263000000001"/>
    <n v="5813.9669000000004"/>
    <n v="7128.3788999999997"/>
  </r>
  <r>
    <x v="83"/>
    <x v="18"/>
    <n v="34797.036999999997"/>
    <x v="2070"/>
    <n v="10089.786"/>
    <n v="4998.7700000000004"/>
    <n v="6052.7150000000001"/>
  </r>
  <r>
    <x v="83"/>
    <x v="19"/>
    <n v="32164.295999999998"/>
    <x v="2071"/>
    <n v="8633.94"/>
    <n v="4349.1369999999997"/>
    <n v="5148.6899999999996"/>
  </r>
  <r>
    <x v="83"/>
    <x v="20"/>
    <n v="27456.030999999999"/>
    <x v="2072"/>
    <n v="7505.0010000000002"/>
    <n v="3652.89"/>
    <n v="4583.6090000000004"/>
  </r>
  <r>
    <x v="83"/>
    <x v="21"/>
    <n v="24269.877"/>
    <x v="2073"/>
    <n v="6259.82"/>
    <n v="3071.36"/>
    <n v="4012.1390000000001"/>
  </r>
  <r>
    <x v="83"/>
    <x v="22"/>
    <n v="21874.403999999999"/>
    <x v="2074"/>
    <n v="5476.3140000000003"/>
    <n v="2556.299"/>
    <n v="3513.69"/>
  </r>
  <r>
    <x v="83"/>
    <x v="23"/>
    <n v="19566.455099999999"/>
    <x v="2075"/>
    <n v="4911.8608000000004"/>
    <n v="1850.1439"/>
    <n v="3161.6228000000001"/>
  </r>
  <r>
    <x v="83"/>
    <x v="24"/>
    <n v="18247.285199999998"/>
    <x v="2076"/>
    <n v="4437.4188999999997"/>
    <n v="1581.5820000000001"/>
    <n v="2764.643"/>
  </r>
  <r>
    <x v="83"/>
    <x v="25"/>
    <n v="16480.642599999999"/>
    <x v="2077"/>
    <n v="4235.6592000000001"/>
    <n v="1719.739"/>
    <n v="2671.375"/>
  </r>
  <r>
    <x v="83"/>
    <x v="26"/>
    <n v="15497.6592"/>
    <x v="2078"/>
    <n v="3940.0749999999998"/>
    <n v="1796.7280000000001"/>
    <n v="2650.7579999999998"/>
  </r>
  <r>
    <x v="83"/>
    <x v="27"/>
    <n v="14129.4385"/>
    <x v="2079"/>
    <n v="3576.5430000000001"/>
    <n v="1593.943"/>
    <n v="2429.0370000000003"/>
  </r>
  <r>
    <x v="84"/>
    <x v="0"/>
    <n v="8648.5"/>
    <x v="2080"/>
    <n v="17665.400000000001"/>
    <n v="5045.2"/>
    <n v="12708.9"/>
  </r>
  <r>
    <x v="84"/>
    <x v="1"/>
    <n v="9398"/>
    <x v="2081"/>
    <n v="22630.2"/>
    <n v="9516.5"/>
    <n v="17040.8"/>
  </r>
  <r>
    <x v="84"/>
    <x v="2"/>
    <n v="7650.3"/>
    <x v="2082"/>
    <n v="22548.2"/>
    <n v="9868.7999999999993"/>
    <n v="17006.2"/>
  </r>
  <r>
    <x v="84"/>
    <x v="3"/>
    <n v="4349.1000000000004"/>
    <x v="2083"/>
    <n v="7035.6"/>
    <n v="440.4"/>
    <n v="4538.5999999999995"/>
  </r>
  <r>
    <x v="84"/>
    <x v="4"/>
    <n v="4395.2"/>
    <x v="2084"/>
    <n v="6018.9"/>
    <n v="1071"/>
    <n v="3705.7000000000003"/>
  </r>
  <r>
    <x v="84"/>
    <x v="5"/>
    <n v="4551.6000000000004"/>
    <x v="2085"/>
    <n v="6592.5"/>
    <n v="960.6"/>
    <n v="4254.1000000000004"/>
  </r>
  <r>
    <x v="84"/>
    <x v="6"/>
    <n v="4649.1000000000004"/>
    <x v="1266"/>
    <n v="6470"/>
    <n v="1615.5"/>
    <n v="4245.7"/>
  </r>
  <r>
    <x v="84"/>
    <x v="7"/>
    <n v="4611.3"/>
    <x v="2086"/>
    <n v="6183.4"/>
    <n v="1137.5"/>
    <n v="3597.7999999999997"/>
  </r>
  <r>
    <x v="84"/>
    <x v="8"/>
    <n v="4086.1"/>
    <x v="2087"/>
    <n v="6813.9"/>
    <n v="1460"/>
    <n v="4082.4"/>
  </r>
  <r>
    <x v="84"/>
    <x v="9"/>
    <n v="3482.9"/>
    <x v="2087"/>
    <n v="3781.8"/>
    <n v="518.20000000000005"/>
    <n v="1674.2"/>
  </r>
  <r>
    <x v="85"/>
    <x v="0"/>
    <n v="8107"/>
    <x v="1767"/>
    <n v="13148"/>
    <n v="1112"/>
    <n v="9586"/>
  </r>
  <r>
    <x v="85"/>
    <x v="1"/>
    <n v="6615"/>
    <x v="2088"/>
    <n v="14529"/>
    <n v="1373"/>
    <n v="10889"/>
  </r>
  <r>
    <x v="85"/>
    <x v="2"/>
    <n v="5837"/>
    <x v="2089"/>
    <n v="7726"/>
    <n v="1645"/>
    <n v="5181"/>
  </r>
  <r>
    <x v="85"/>
    <x v="3"/>
    <n v="7961"/>
    <x v="1054"/>
    <n v="7837"/>
    <n v="1533"/>
    <n v="5066"/>
  </r>
  <r>
    <x v="85"/>
    <x v="4"/>
    <n v="8082"/>
    <x v="2090"/>
    <n v="8077"/>
    <n v="1377"/>
    <n v="5459"/>
  </r>
  <r>
    <x v="85"/>
    <x v="5"/>
    <n v="8268"/>
    <x v="2091"/>
    <n v="8113"/>
    <n v="1603"/>
    <n v="5618"/>
  </r>
  <r>
    <x v="85"/>
    <x v="6"/>
    <n v="8052"/>
    <x v="2092"/>
    <n v="8323"/>
    <n v="1210"/>
    <n v="5663"/>
  </r>
  <r>
    <x v="85"/>
    <x v="7"/>
    <n v="7175"/>
    <x v="447"/>
    <n v="6530"/>
    <n v="898"/>
    <n v="3688"/>
  </r>
  <r>
    <x v="85"/>
    <x v="8"/>
    <n v="7143"/>
    <x v="2093"/>
    <n v="6862"/>
    <n v="1096"/>
    <n v="4180"/>
  </r>
  <r>
    <x v="85"/>
    <x v="9"/>
    <n v="7676"/>
    <x v="2094"/>
    <n v="6276"/>
    <n v="929"/>
    <n v="3709"/>
  </r>
  <r>
    <x v="85"/>
    <x v="10"/>
    <n v="7586"/>
    <x v="2095"/>
    <n v="6056"/>
    <n v="731"/>
    <n v="3355"/>
  </r>
  <r>
    <x v="85"/>
    <x v="11"/>
    <n v="7998"/>
    <x v="2096"/>
    <n v="6474"/>
    <n v="1318"/>
    <n v="3933"/>
  </r>
  <r>
    <x v="85"/>
    <x v="12"/>
    <n v="7385"/>
    <x v="2097"/>
    <n v="6445"/>
    <n v="1295"/>
    <n v="3964"/>
  </r>
  <r>
    <x v="85"/>
    <x v="13"/>
    <n v="7343"/>
    <x v="2098"/>
    <n v="7870"/>
    <n v="1768"/>
    <n v="4981"/>
  </r>
  <r>
    <x v="85"/>
    <x v="14"/>
    <n v="7548"/>
    <x v="2099"/>
    <n v="6776"/>
    <n v="1270"/>
    <n v="4263"/>
  </r>
  <r>
    <x v="85"/>
    <x v="15"/>
    <n v="7109"/>
    <x v="2100"/>
    <n v="6675"/>
    <n v="874"/>
    <n v="4227"/>
  </r>
  <r>
    <x v="85"/>
    <x v="16"/>
    <n v="6678"/>
    <x v="1431"/>
    <n v="6205"/>
    <n v="387"/>
    <n v="3915"/>
  </r>
  <r>
    <x v="85"/>
    <x v="17"/>
    <n v="6133"/>
    <x v="2101"/>
    <n v="5721"/>
    <n v="-114"/>
    <n v="3531"/>
  </r>
  <r>
    <x v="85"/>
    <x v="18"/>
    <n v="5771"/>
    <x v="1183"/>
    <n v="5927"/>
    <n v="-247"/>
    <n v="3802"/>
  </r>
  <r>
    <x v="85"/>
    <x v="19"/>
    <n v="6466"/>
    <x v="2102"/>
    <n v="5196"/>
    <n v="137"/>
    <n v="3228"/>
  </r>
  <r>
    <x v="85"/>
    <x v="20"/>
    <n v="6424"/>
    <x v="2103"/>
    <n v="5522"/>
    <n v="235"/>
    <n v="3552"/>
  </r>
  <r>
    <x v="85"/>
    <x v="21"/>
    <n v="6696"/>
    <x v="2104"/>
    <n v="5633"/>
    <n v="878"/>
    <n v="3448"/>
  </r>
  <r>
    <x v="85"/>
    <x v="22"/>
    <n v="6614"/>
    <x v="2105"/>
    <n v="6196"/>
    <n v="1503"/>
    <n v="4160"/>
  </r>
  <r>
    <x v="85"/>
    <x v="23"/>
    <n v="7678"/>
    <x v="2106"/>
    <n v="6632"/>
    <n v="2742"/>
    <n v="4351"/>
  </r>
  <r>
    <x v="85"/>
    <x v="24"/>
    <n v="7278"/>
    <x v="2107"/>
    <n v="6315"/>
    <n v="2468"/>
    <n v="4190"/>
  </r>
  <r>
    <x v="85"/>
    <x v="25"/>
    <n v="6690"/>
    <x v="393"/>
    <n v="4992"/>
    <n v="1989"/>
    <n v="2983"/>
  </r>
  <r>
    <x v="85"/>
    <x v="26"/>
    <n v="6586.2002000000002"/>
    <x v="2108"/>
    <n v="4897.5"/>
    <n v="1704"/>
    <n v="2835.3"/>
  </r>
  <r>
    <x v="85"/>
    <x v="27"/>
    <n v="6263.2002000000002"/>
    <x v="2109"/>
    <n v="4353.7997999999998"/>
    <n v="2050"/>
    <n v="3037"/>
  </r>
  <r>
    <x v="85"/>
    <x v="28"/>
    <n v="6204.1000999999997"/>
    <x v="2110"/>
    <n v="4149"/>
    <n v="1816.9"/>
    <n v="2871.7"/>
  </r>
  <r>
    <x v="85"/>
    <x v="29"/>
    <n v="6205.7997999999998"/>
    <x v="2111"/>
    <n v="4115.6000999999997"/>
    <n v="1748.1"/>
    <n v="2756.2"/>
  </r>
  <r>
    <x v="85"/>
    <x v="30"/>
    <n v="5672.1000999999997"/>
    <x v="2112"/>
    <n v="3932.1001000000001"/>
    <n v="1833.2"/>
    <n v="2733.9"/>
  </r>
  <r>
    <x v="86"/>
    <x v="0"/>
    <n v="5238"/>
    <x v="21"/>
    <n v="6650"/>
    <n v="2436"/>
    <n v="5002"/>
  </r>
  <r>
    <x v="86"/>
    <x v="1"/>
    <n v="4719"/>
    <x v="2113"/>
    <n v="4059"/>
    <n v="2022"/>
    <n v="2897"/>
  </r>
  <r>
    <x v="86"/>
    <x v="2"/>
    <n v="4493.7"/>
    <x v="2114"/>
    <n v="2409.6"/>
    <n v="1595"/>
    <n v="1728.1"/>
  </r>
  <r>
    <x v="86"/>
    <x v="3"/>
    <n v="4712.1000000000004"/>
    <x v="2115"/>
    <n v="2566.8000000000002"/>
    <n v="1999.5"/>
    <n v="2001.8"/>
  </r>
  <r>
    <x v="86"/>
    <x v="4"/>
    <n v="4371.4690000000001"/>
    <x v="2116"/>
    <n v="2684.6280000000002"/>
    <n v="2240.9650000000001"/>
    <n v="2240.9650000000001"/>
  </r>
  <r>
    <x v="86"/>
    <x v="5"/>
    <n v="3310.8429999999998"/>
    <x v="2117"/>
    <n v="2216.973"/>
    <n v="1806.1310000000001"/>
    <n v="1806.1310000000001"/>
  </r>
  <r>
    <x v="86"/>
    <x v="6"/>
    <n v="2181.732"/>
    <x v="2118"/>
    <n v="1289.5650000000001"/>
    <n v="1047.2460000000001"/>
    <n v="1047.2460000000001"/>
  </r>
  <r>
    <x v="86"/>
    <x v="7"/>
    <n v="1302.2539999999999"/>
    <x v="2119"/>
    <n v="674.42499999999995"/>
    <n v="456.23700000000002"/>
    <n v="478.911"/>
  </r>
  <r>
    <x v="86"/>
    <x v="8"/>
    <n v="803.33900000000006"/>
    <x v="2120"/>
    <n v="399.495"/>
    <n v="132.02600000000001"/>
    <n v="246.44100000000003"/>
  </r>
  <r>
    <x v="86"/>
    <x v="9"/>
    <n v="508.09899999999999"/>
    <x v="2121"/>
    <n v="281.85199999999998"/>
    <n v="55.716999999999999"/>
    <n v="207.577"/>
  </r>
  <r>
    <x v="87"/>
    <x v="0"/>
    <n v="2041.9570000000001"/>
    <x v="2122"/>
    <n v="2547.6170000000002"/>
    <n v="1778.3810000000001"/>
    <n v="2179.61"/>
  </r>
  <r>
    <x v="87"/>
    <x v="1"/>
    <n v="1805.6949999999999"/>
    <x v="2123"/>
    <n v="2307.6979999999999"/>
    <n v="1581.0989999999999"/>
    <n v="1980.9969999999998"/>
  </r>
  <r>
    <x v="87"/>
    <x v="2"/>
    <n v="1447.981"/>
    <x v="2124"/>
    <n v="1982.501"/>
    <n v="1098.5999999999999"/>
    <n v="1731.6379999999999"/>
  </r>
  <r>
    <x v="87"/>
    <x v="3"/>
    <n v="1268.4490000000001"/>
    <x v="2125"/>
    <n v="1649.82"/>
    <n v="774.45600000000002"/>
    <n v="1414.9479999999999"/>
  </r>
  <r>
    <x v="87"/>
    <x v="4"/>
    <n v="1146.079"/>
    <x v="2126"/>
    <n v="1798.66"/>
    <n v="964.46400000000006"/>
    <n v="1608.9780000000001"/>
  </r>
  <r>
    <x v="87"/>
    <x v="5"/>
    <n v="1163.489"/>
    <x v="2127"/>
    <n v="1506.8040000000001"/>
    <n v="1003.499"/>
    <n v="1306.4000000000001"/>
  </r>
  <r>
    <x v="87"/>
    <x v="6"/>
    <n v="1046.386"/>
    <x v="2128"/>
    <n v="1334.481"/>
    <n v="762.40099999999995"/>
    <n v="1151.1489999999999"/>
  </r>
  <r>
    <x v="87"/>
    <x v="7"/>
    <n v="924.19100000000003"/>
    <x v="2129"/>
    <n v="1154"/>
    <n v="561.11699999999996"/>
    <n v="1005.237"/>
  </r>
  <r>
    <x v="87"/>
    <x v="8"/>
    <n v="872.24599999999998"/>
    <x v="2130"/>
    <n v="1084.4359999999999"/>
    <n v="555.17200000000003"/>
    <n v="930.92800000000011"/>
  </r>
  <r>
    <x v="87"/>
    <x v="9"/>
    <n v="772.87900000000002"/>
    <x v="2131"/>
    <n v="1228.8119999999999"/>
    <n v="1087.2339999999999"/>
    <n v="1087.2339999999999"/>
  </r>
  <r>
    <x v="87"/>
    <x v="10"/>
    <n v="743.08199999999999"/>
    <x v="2132"/>
    <n v="1058.0319999999999"/>
    <n v="921.45899999999995"/>
    <n v="921.45899999999995"/>
  </r>
  <r>
    <x v="87"/>
    <x v="11"/>
    <n v="784.84799999999996"/>
    <x v="2133"/>
    <n v="956.24699999999996"/>
    <n v="798.99599999999998"/>
    <n v="816.49799999999993"/>
  </r>
  <r>
    <x v="87"/>
    <x v="12"/>
    <n v="560.67999999999995"/>
    <x v="2134"/>
    <n v="1014.6"/>
    <n v="880.86599999999999"/>
    <n v="890.12199999999996"/>
  </r>
  <r>
    <x v="87"/>
    <x v="13"/>
    <n v="528.57100000000003"/>
    <x v="2135"/>
    <n v="894.70500000000004"/>
    <n v="809.97"/>
    <n v="809.97"/>
  </r>
  <r>
    <x v="87"/>
    <x v="14"/>
    <n v="447.73099999999999"/>
    <x v="2136"/>
    <n v="793.52800000000002"/>
    <n v="709.37900000000002"/>
    <n v="709.37900000000002"/>
  </r>
  <r>
    <x v="87"/>
    <x v="15"/>
    <n v="400.79629999999997"/>
    <x v="2137"/>
    <n v="673.0231"/>
    <n v="602.26329999999996"/>
    <n v="602.27949999999998"/>
  </r>
  <r>
    <x v="87"/>
    <x v="16"/>
    <n v="347.42309999999998"/>
    <x v="2138"/>
    <n v="587.10040000000004"/>
    <n v="525.6395"/>
    <n v="525.84119999999996"/>
  </r>
  <r>
    <x v="87"/>
    <x v="17"/>
    <n v="316.45580000000001"/>
    <x v="2139"/>
    <n v="535.84760000000006"/>
    <n v="486.21699999999998"/>
    <n v="486.96879999999999"/>
  </r>
  <r>
    <x v="87"/>
    <x v="18"/>
    <n v="253.88939999999999"/>
    <x v="2140"/>
    <n v="316.63470000000001"/>
    <n v="269.1524"/>
    <n v="270.20710000000003"/>
  </r>
  <r>
    <x v="87"/>
    <x v="19"/>
    <n v="190.04230000000001"/>
    <x v="2141"/>
    <n v="262.32429999999999"/>
    <n v="219.8904"/>
    <n v="228.44489999999999"/>
  </r>
  <r>
    <x v="87"/>
    <x v="20"/>
    <n v="141.75139999999999"/>
    <x v="2142"/>
    <n v="218.6771"/>
    <n v="183.98240000000001"/>
    <n v="191.80250000000001"/>
  </r>
  <r>
    <x v="87"/>
    <x v="21"/>
    <n v="114.206"/>
    <x v="2143"/>
    <n v="190.94210000000001"/>
    <n v="160.18260000000001"/>
    <n v="168.608"/>
  </r>
  <r>
    <x v="87"/>
    <x v="22"/>
    <n v="126.27589999999999"/>
    <x v="2144"/>
    <n v="175.33949999999999"/>
    <n v="142.81440000000001"/>
    <n v="152.56740000000002"/>
  </r>
  <r>
    <x v="87"/>
    <x v="23"/>
    <n v="118.248"/>
    <x v="2145"/>
    <n v="158.065"/>
    <n v="126.244"/>
    <n v="137.50399999999999"/>
  </r>
  <r>
    <x v="87"/>
    <x v="24"/>
    <n v="58.116999999999997"/>
    <x v="2146"/>
    <n v="135.15799999999999"/>
    <n v="113.116"/>
    <n v="116.85"/>
  </r>
  <r>
    <x v="87"/>
    <x v="25"/>
    <n v="22.794"/>
    <x v="2147"/>
    <n v="62.569000000000003"/>
    <n v="49.287999999999997"/>
    <n v="53.306999999999995"/>
  </r>
  <r>
    <x v="87"/>
    <x v="26"/>
    <n v="10.436"/>
    <x v="2148"/>
    <n v="15.943999999999999"/>
    <n v="4.1319999999999997"/>
    <n v="12.706999999999999"/>
  </r>
  <r>
    <x v="87"/>
    <x v="27"/>
    <n v="6.202"/>
    <x v="2149"/>
    <n v="4.0730000000000004"/>
    <n v="0.70199999999999996"/>
    <n v="1.974"/>
  </r>
  <r>
    <x v="88"/>
    <x v="0"/>
    <n v="13282"/>
    <x v="2150"/>
    <n v="30737"/>
    <n v="15605"/>
    <n v="18778"/>
  </r>
  <r>
    <x v="88"/>
    <x v="1"/>
    <n v="10540"/>
    <x v="2151"/>
    <n v="21984"/>
    <n v="10376"/>
    <n v="12096"/>
  </r>
  <r>
    <x v="88"/>
    <x v="2"/>
    <n v="8437"/>
    <x v="1819"/>
    <n v="17584.922999999999"/>
    <n v="7500.1270000000004"/>
    <n v="9508.518"/>
  </r>
  <r>
    <x v="88"/>
    <x v="3"/>
    <n v="6667.2160000000003"/>
    <x v="2152"/>
    <n v="12762.92"/>
    <n v="5002.8689999999997"/>
    <n v="6288.9639999999999"/>
  </r>
  <r>
    <x v="88"/>
    <x v="4"/>
    <n v="5373.5860000000002"/>
    <x v="2153"/>
    <n v="10665.127"/>
    <n v="3975.183"/>
    <n v="5345.875"/>
  </r>
  <r>
    <x v="88"/>
    <x v="5"/>
    <n v="4071.0030000000002"/>
    <x v="2154"/>
    <n v="9152.93"/>
    <n v="3065.2150000000001"/>
    <n v="4939.3040000000001"/>
  </r>
  <r>
    <x v="88"/>
    <x v="6"/>
    <n v="3050.1950000000002"/>
    <x v="2155"/>
    <n v="5528.9560000000001"/>
    <n v="2371.2449999999999"/>
    <n v="2892.5230000000001"/>
  </r>
  <r>
    <x v="88"/>
    <x v="7"/>
    <n v="2266.5390000000002"/>
    <x v="2156"/>
    <n v="4164.1540000000005"/>
    <n v="1666.1010000000001"/>
    <n v="2162.25"/>
  </r>
  <r>
    <x v="88"/>
    <x v="8"/>
    <n v="1657.1389999999999"/>
    <x v="2157"/>
    <n v="3091.165"/>
    <n v="1276.491"/>
    <n v="1749.029"/>
  </r>
  <r>
    <x v="88"/>
    <x v="9"/>
    <n v="1305.5830000000001"/>
    <x v="2158"/>
    <n v="2460.201"/>
    <n v="1056.6659999999999"/>
    <n v="1506.864"/>
  </r>
  <r>
    <x v="88"/>
    <x v="10"/>
    <n v="1076.769"/>
    <x v="2159"/>
    <n v="1479.8219999999999"/>
    <n v="682.48699999999997"/>
    <n v="682.48699999999997"/>
  </r>
  <r>
    <x v="88"/>
    <x v="11"/>
    <n v="748.7"/>
    <x v="2160"/>
    <n v="1089.5930000000001"/>
    <n v="461.00200000000001"/>
    <n v="461.00200000000001"/>
  </r>
  <r>
    <x v="88"/>
    <x v="12"/>
    <n v="497.09800000000001"/>
    <x v="2149"/>
    <n v="664.83199999999999"/>
    <n v="286.42500000000001"/>
    <n v="286.60700000000003"/>
  </r>
  <r>
    <x v="88"/>
    <x v="13"/>
    <n v="309.85700000000003"/>
    <x v="2161"/>
    <n v="434.74900000000002"/>
    <n v="198.785"/>
    <n v="199.584"/>
  </r>
  <r>
    <x v="88"/>
    <x v="14"/>
    <n v="176.375"/>
    <x v="2162"/>
    <n v="280.49900000000002"/>
    <n v="146.511"/>
    <n v="147.79499999999999"/>
  </r>
  <r>
    <x v="88"/>
    <x v="15"/>
    <n v="96.022999999999996"/>
    <x v="2163"/>
    <n v="87.510999999999996"/>
    <n v="15.675000000000001"/>
    <n v="15.753"/>
  </r>
  <r>
    <x v="88"/>
    <x v="16"/>
    <n v="50.991"/>
    <x v="2164"/>
    <n v="39.673000000000002"/>
    <n v="5.6719999999999997"/>
    <n v="6.2809999999999997"/>
  </r>
  <r>
    <x v="89"/>
    <x v="0"/>
    <n v="51904"/>
    <x v="2165"/>
    <n v="97793"/>
    <n v="33571"/>
    <n v="58237"/>
  </r>
  <r>
    <x v="89"/>
    <x v="1"/>
    <n v="49330"/>
    <x v="428"/>
    <n v="108784"/>
    <n v="43204"/>
    <n v="68773"/>
  </r>
  <r>
    <x v="89"/>
    <x v="2"/>
    <n v="48005"/>
    <x v="2166"/>
    <n v="129818"/>
    <n v="66137"/>
    <n v="99854"/>
  </r>
  <r>
    <x v="89"/>
    <x v="3"/>
    <n v="49247"/>
    <x v="2167"/>
    <n v="121652"/>
    <n v="63585"/>
    <n v="92228"/>
  </r>
  <r>
    <x v="89"/>
    <x v="4"/>
    <n v="49161"/>
    <x v="2168"/>
    <n v="113481"/>
    <n v="59707"/>
    <n v="85061"/>
  </r>
  <r>
    <x v="89"/>
    <x v="5"/>
    <n v="47142"/>
    <x v="2169"/>
    <n v="105070"/>
    <n v="56661"/>
    <n v="77506"/>
  </r>
  <r>
    <x v="89"/>
    <x v="6"/>
    <n v="48607"/>
    <x v="2170"/>
    <n v="101191"/>
    <n v="59128"/>
    <n v="75339"/>
  </r>
  <r>
    <x v="89"/>
    <x v="7"/>
    <n v="46061"/>
    <x v="2171"/>
    <n v="91759"/>
    <n v="51301"/>
    <n v="67629"/>
  </r>
  <r>
    <x v="89"/>
    <x v="8"/>
    <n v="43218"/>
    <x v="2172"/>
    <n v="87095"/>
    <n v="47259"/>
    <n v="64081"/>
  </r>
  <r>
    <x v="89"/>
    <x v="9"/>
    <n v="40040"/>
    <x v="2173"/>
    <n v="81130"/>
    <n v="44285"/>
    <n v="59569"/>
  </r>
  <r>
    <x v="89"/>
    <x v="10"/>
    <n v="36117"/>
    <x v="2174"/>
    <n v="68128"/>
    <n v="38677"/>
    <n v="48972"/>
  </r>
  <r>
    <x v="89"/>
    <x v="11"/>
    <n v="39540"/>
    <x v="2175"/>
    <n v="58734"/>
    <n v="34402"/>
    <n v="41295"/>
  </r>
  <r>
    <x v="89"/>
    <x v="12"/>
    <n v="34922"/>
    <x v="2176"/>
    <n v="53340"/>
    <n v="31490"/>
    <n v="37898"/>
  </r>
  <r>
    <x v="89"/>
    <x v="13"/>
    <n v="28484"/>
    <x v="2177"/>
    <n v="43315"/>
    <n v="23918"/>
    <n v="30250"/>
  </r>
  <r>
    <x v="89"/>
    <x v="14"/>
    <n v="24801"/>
    <x v="2178"/>
    <n v="33883"/>
    <n v="23184"/>
    <n v="23184"/>
  </r>
  <r>
    <x v="89"/>
    <x v="15"/>
    <n v="22045"/>
    <x v="2179"/>
    <n v="35594"/>
    <n v="25916"/>
    <n v="25916"/>
  </r>
  <r>
    <x v="89"/>
    <x v="16"/>
    <n v="18878"/>
    <x v="2180"/>
    <n v="37107"/>
    <n v="28039"/>
    <n v="28039"/>
  </r>
  <r>
    <x v="89"/>
    <x v="17"/>
    <n v="18915"/>
    <x v="2181"/>
    <n v="37795"/>
    <n v="28671"/>
    <n v="28671"/>
  </r>
  <r>
    <x v="89"/>
    <x v="18"/>
    <n v="22293"/>
    <x v="2182"/>
    <n v="35238"/>
    <n v="27142"/>
    <n v="27142"/>
  </r>
  <r>
    <x v="89"/>
    <x v="19"/>
    <n v="18928"/>
    <x v="2183"/>
    <n v="32870"/>
    <n v="26542"/>
    <n v="26542"/>
  </r>
  <r>
    <x v="89"/>
    <x v="20"/>
    <n v="12173"/>
    <x v="2184"/>
    <n v="14893"/>
    <n v="11855"/>
    <n v="11855"/>
  </r>
  <r>
    <x v="89"/>
    <x v="21"/>
    <n v="8458.777"/>
    <x v="2185"/>
    <n v="8916.7049999999999"/>
    <n v="7149.7250000000004"/>
    <n v="7149.7250000000004"/>
  </r>
  <r>
    <x v="89"/>
    <x v="22"/>
    <n v="6440.1709000000001"/>
    <x v="2186"/>
    <n v="5451.9839000000002"/>
    <n v="4331.8751000000002"/>
    <n v="4331.8751000000002"/>
  </r>
  <r>
    <x v="89"/>
    <x v="23"/>
    <n v="4096.0068000000001"/>
    <x v="2187"/>
    <n v="3630.2319000000002"/>
    <n v="2860.8791000000001"/>
    <n v="2860.8791000000001"/>
  </r>
  <r>
    <x v="89"/>
    <x v="24"/>
    <n v="2232.6520999999998"/>
    <x v="2188"/>
    <n v="1991.9490000000001"/>
    <n v="1603.0681"/>
    <n v="1603.0681"/>
  </r>
  <r>
    <x v="89"/>
    <x v="25"/>
    <n v="1242.9749999999999"/>
    <x v="2189"/>
    <n v="1053.694"/>
    <n v="848.18200000000002"/>
    <n v="848.18200000000002"/>
  </r>
  <r>
    <x v="89"/>
    <x v="26"/>
    <n v="649.03499999999997"/>
    <x v="2190"/>
    <n v="595.21299999999997"/>
    <n v="475.18099999999998"/>
    <n v="475.18099999999998"/>
  </r>
  <r>
    <x v="89"/>
    <x v="27"/>
    <n v="339.62299999999999"/>
    <x v="2191"/>
    <n v="323.93299999999999"/>
    <n v="245.61"/>
    <n v="245.61"/>
  </r>
  <r>
    <x v="89"/>
    <x v="28"/>
    <n v="183.184"/>
    <x v="2192"/>
    <n v="154.14500000000001"/>
    <n v="127.459"/>
    <n v="127.459"/>
  </r>
  <r>
    <x v="89"/>
    <x v="29"/>
    <n v="69.775999999999996"/>
    <x v="2193"/>
    <n v="82.673000000000002"/>
    <n v="69.203999999999994"/>
    <n v="69.203999999999994"/>
  </r>
  <r>
    <x v="89"/>
    <x v="30"/>
    <n v="27.664000000000001"/>
    <x v="2194"/>
    <n v="16.468"/>
    <n v="7.468"/>
    <n v="7.758"/>
  </r>
  <r>
    <x v="90"/>
    <x v="0"/>
    <n v="11937"/>
    <x v="2195"/>
    <n v="38257"/>
    <n v="11863"/>
    <n v="28651"/>
  </r>
  <r>
    <x v="90"/>
    <x v="1"/>
    <n v="12250"/>
    <x v="2196"/>
    <n v="36729"/>
    <n v="12580"/>
    <n v="27337"/>
  </r>
  <r>
    <x v="90"/>
    <x v="2"/>
    <n v="11408"/>
    <x v="2197"/>
    <n v="35739"/>
    <n v="14721"/>
    <n v="26530"/>
  </r>
  <r>
    <x v="90"/>
    <x v="3"/>
    <n v="11069"/>
    <x v="2198"/>
    <n v="35414"/>
    <n v="11694"/>
    <n v="22987"/>
  </r>
  <r>
    <x v="90"/>
    <x v="4"/>
    <n v="11811"/>
    <x v="2199"/>
    <n v="34745"/>
    <n v="11668"/>
    <n v="22203"/>
  </r>
  <r>
    <x v="90"/>
    <x v="5"/>
    <n v="12669"/>
    <x v="641"/>
    <n v="33053"/>
    <n v="11176"/>
    <n v="20918"/>
  </r>
  <r>
    <x v="90"/>
    <x v="6"/>
    <n v="12026"/>
    <x v="2200"/>
    <n v="31782"/>
    <n v="10504"/>
    <n v="20059"/>
  </r>
  <r>
    <x v="90"/>
    <x v="7"/>
    <n v="11756"/>
    <x v="2201"/>
    <n v="30571"/>
    <n v="9002"/>
    <n v="18834"/>
  </r>
  <r>
    <x v="90"/>
    <x v="8"/>
    <n v="11743"/>
    <x v="2202"/>
    <n v="29344"/>
    <n v="8468"/>
    <n v="17709"/>
  </r>
  <r>
    <x v="90"/>
    <x v="9"/>
    <n v="10636"/>
    <x v="2203"/>
    <n v="28141"/>
    <n v="8700"/>
    <n v="17364"/>
  </r>
  <r>
    <x v="90"/>
    <x v="10"/>
    <n v="9041"/>
    <x v="2204"/>
    <n v="26887"/>
    <n v="8768"/>
    <n v="16776"/>
  </r>
  <r>
    <x v="90"/>
    <x v="11"/>
    <n v="11255"/>
    <x v="2205"/>
    <n v="26288"/>
    <n v="8048"/>
    <n v="15880"/>
  </r>
  <r>
    <x v="90"/>
    <x v="12"/>
    <n v="10030"/>
    <x v="2206"/>
    <n v="25534"/>
    <n v="8685"/>
    <n v="15942"/>
  </r>
  <r>
    <x v="90"/>
    <x v="13"/>
    <n v="9566"/>
    <x v="2207"/>
    <n v="25129"/>
    <n v="8942"/>
    <n v="14904"/>
  </r>
  <r>
    <x v="90"/>
    <x v="14"/>
    <n v="8618"/>
    <x v="993"/>
    <n v="24232"/>
    <n v="7954"/>
    <n v="13984"/>
  </r>
  <r>
    <x v="90"/>
    <x v="15"/>
    <n v="8040"/>
    <x v="2208"/>
    <n v="24605"/>
    <n v="6811"/>
    <n v="14143"/>
  </r>
  <r>
    <x v="90"/>
    <x v="16"/>
    <n v="7566"/>
    <x v="1821"/>
    <n v="21760"/>
    <n v="6453"/>
    <n v="13767"/>
  </r>
  <r>
    <x v="90"/>
    <x v="17"/>
    <n v="8152"/>
    <x v="89"/>
    <n v="20951"/>
    <n v="6241"/>
    <n v="13294"/>
  </r>
  <r>
    <x v="90"/>
    <x v="18"/>
    <n v="8110"/>
    <x v="2209"/>
    <n v="20801"/>
    <n v="6120"/>
    <n v="13228"/>
  </r>
  <r>
    <x v="90"/>
    <x v="19"/>
    <n v="8191"/>
    <x v="2210"/>
    <n v="20491"/>
    <n v="6017"/>
    <n v="12748"/>
  </r>
  <r>
    <x v="90"/>
    <x v="20"/>
    <n v="10375"/>
    <x v="1932"/>
    <n v="20720"/>
    <n v="5756"/>
    <n v="12875"/>
  </r>
  <r>
    <x v="90"/>
    <x v="21"/>
    <n v="9868"/>
    <x v="1814"/>
    <n v="20427"/>
    <n v="5880"/>
    <n v="12599"/>
  </r>
  <r>
    <x v="90"/>
    <x v="22"/>
    <n v="10621"/>
    <x v="2211"/>
    <n v="19957"/>
    <n v="5766"/>
    <n v="12537"/>
  </r>
  <r>
    <x v="90"/>
    <x v="23"/>
    <n v="10536"/>
    <x v="2212"/>
    <n v="16965"/>
    <n v="4995"/>
    <n v="9762"/>
  </r>
  <r>
    <x v="90"/>
    <x v="24"/>
    <n v="10504"/>
    <x v="401"/>
    <n v="14282"/>
    <n v="4242"/>
    <n v="7098"/>
  </r>
  <r>
    <x v="90"/>
    <x v="25"/>
    <n v="9608"/>
    <x v="1540"/>
    <n v="13724"/>
    <n v="3731"/>
    <n v="6862"/>
  </r>
  <r>
    <x v="90"/>
    <x v="26"/>
    <n v="8940"/>
    <x v="798"/>
    <n v="13420"/>
    <n v="3180"/>
    <n v="6623"/>
  </r>
  <r>
    <x v="90"/>
    <x v="27"/>
    <n v="8734"/>
    <x v="2213"/>
    <n v="13049"/>
    <n v="2975"/>
    <n v="6434"/>
  </r>
  <r>
    <x v="90"/>
    <x v="28"/>
    <n v="8636"/>
    <x v="2214"/>
    <n v="12798"/>
    <n v="3182"/>
    <n v="6384"/>
  </r>
  <r>
    <x v="90"/>
    <x v="29"/>
    <n v="8205"/>
    <x v="2215"/>
    <n v="12804"/>
    <n v="3541"/>
    <n v="6923"/>
  </r>
  <r>
    <x v="90"/>
    <x v="30"/>
    <n v="7745"/>
    <x v="2216"/>
    <n v="12298"/>
    <n v="3521"/>
    <n v="6712"/>
  </r>
  <r>
    <x v="91"/>
    <x v="0"/>
    <n v="6892.3029999999999"/>
    <x v="2217"/>
    <n v="7436.6620000000003"/>
    <n v="3002.721"/>
    <n v="5852.4920000000002"/>
  </r>
  <r>
    <x v="91"/>
    <x v="1"/>
    <n v="6476.6319999999996"/>
    <x v="2218"/>
    <n v="6958.2139999999999"/>
    <n v="3016.5259999999998"/>
    <n v="5551.835"/>
  </r>
  <r>
    <x v="91"/>
    <x v="2"/>
    <n v="5323.3810000000003"/>
    <x v="2219"/>
    <n v="6844.0569999999998"/>
    <n v="2302.7930000000001"/>
    <n v="5436.317"/>
  </r>
  <r>
    <x v="91"/>
    <x v="3"/>
    <n v="4795.7719999999999"/>
    <x v="2220"/>
    <n v="4098.8149999999996"/>
    <n v="1842.6590000000001"/>
    <n v="3137.0810000000001"/>
  </r>
  <r>
    <x v="91"/>
    <x v="4"/>
    <n v="4369.6769999999997"/>
    <x v="2221"/>
    <n v="4192.46"/>
    <n v="1932.4549999999999"/>
    <n v="3232.4549999999999"/>
  </r>
  <r>
    <x v="91"/>
    <x v="5"/>
    <n v="4193.8440000000001"/>
    <x v="2222"/>
    <n v="4462.4520000000002"/>
    <n v="2192.8580000000002"/>
    <n v="3493.8380000000002"/>
  </r>
  <r>
    <x v="91"/>
    <x v="6"/>
    <n v="4316.4709999999995"/>
    <x v="2223"/>
    <n v="4345.6319999999996"/>
    <n v="2201.4920000000002"/>
    <n v="3510.6580000000004"/>
  </r>
  <r>
    <x v="91"/>
    <x v="7"/>
    <n v="4102"/>
    <x v="2224"/>
    <n v="4160.9059999999999"/>
    <n v="2139.1350000000002"/>
    <n v="3423.9369999999999"/>
  </r>
  <r>
    <x v="91"/>
    <x v="8"/>
    <n v="3810.384"/>
    <x v="2225"/>
    <n v="4351.9399999999996"/>
    <n v="2302.6489999999999"/>
    <n v="3588.7739999999999"/>
  </r>
  <r>
    <x v="91"/>
    <x v="9"/>
    <n v="3547.3389999999999"/>
    <x v="2226"/>
    <n v="3969.7359999999999"/>
    <n v="2534.029"/>
    <n v="3320.0819999999999"/>
  </r>
  <r>
    <x v="91"/>
    <x v="10"/>
    <n v="3774.6849999999999"/>
    <x v="2227"/>
    <n v="3720.951"/>
    <n v="2367.4090000000001"/>
    <n v="3154.0650000000001"/>
  </r>
  <r>
    <x v="91"/>
    <x v="11"/>
    <n v="3937.9"/>
    <x v="2228"/>
    <n v="3808.6010000000001"/>
    <n v="2254.1309999999999"/>
    <n v="3197.9369999999999"/>
  </r>
  <r>
    <x v="91"/>
    <x v="12"/>
    <n v="3706.9"/>
    <x v="2229"/>
    <n v="3570.48"/>
    <n v="2167.7379999999998"/>
    <n v="3048.9529999999995"/>
  </r>
  <r>
    <x v="91"/>
    <x v="13"/>
    <n v="3403.6080000000002"/>
    <x v="2230"/>
    <n v="3425.2370000000001"/>
    <n v="2087.9630000000002"/>
    <n v="2886.7049999999999"/>
  </r>
  <r>
    <x v="91"/>
    <x v="14"/>
    <n v="3067.2829999999999"/>
    <x v="2231"/>
    <n v="3059.7440000000001"/>
    <n v="2104.1350000000002"/>
    <n v="2576.7260000000001"/>
  </r>
  <r>
    <x v="91"/>
    <x v="15"/>
    <n v="2814.0590000000002"/>
    <x v="2232"/>
    <n v="2810.297"/>
    <n v="1887.9690000000001"/>
    <n v="2372.1770000000001"/>
  </r>
  <r>
    <x v="91"/>
    <x v="16"/>
    <n v="2686.585"/>
    <x v="2233"/>
    <n v="2582.9459999999999"/>
    <n v="1646.3320000000001"/>
    <n v="2209.346"/>
  </r>
  <r>
    <x v="91"/>
    <x v="17"/>
    <n v="2271.0520000000001"/>
    <x v="2234"/>
    <n v="2519.2339999999999"/>
    <n v="1423.759"/>
    <n v="2145.3780000000002"/>
  </r>
  <r>
    <x v="91"/>
    <x v="18"/>
    <n v="2160.6999999999998"/>
    <x v="2235"/>
    <n v="1752.2239999999999"/>
    <n v="1231.3150000000001"/>
    <n v="1472.8600000000001"/>
  </r>
  <r>
    <x v="91"/>
    <x v="19"/>
    <n v="1901.991"/>
    <x v="2236"/>
    <n v="1581.3420000000001"/>
    <n v="1042.876"/>
    <n v="1313.8579999999999"/>
  </r>
  <r>
    <x v="91"/>
    <x v="20"/>
    <n v="1751.568"/>
    <x v="2237"/>
    <n v="1407.818"/>
    <n v="871.423"/>
    <n v="1171.374"/>
  </r>
  <r>
    <x v="91"/>
    <x v="21"/>
    <n v="1198.307"/>
    <x v="2238"/>
    <n v="1017.836"/>
    <n v="654.49199999999996"/>
    <n v="842.61599999999999"/>
  </r>
  <r>
    <x v="91"/>
    <x v="22"/>
    <n v="995.20699999999999"/>
    <x v="2239"/>
    <n v="843.29"/>
    <n v="549.82500000000005"/>
    <n v="683.71300000000008"/>
  </r>
  <r>
    <x v="91"/>
    <x v="23"/>
    <n v="730.13"/>
    <x v="2240"/>
    <n v="668.76199999999994"/>
    <n v="429.49700000000001"/>
    <n v="554.01300000000003"/>
  </r>
  <r>
    <x v="91"/>
    <x v="24"/>
    <n v="615.09799999999996"/>
    <x v="2241"/>
    <n v="596.18100000000004"/>
    <n v="364.34399999999999"/>
    <n v="494.649"/>
  </r>
  <r>
    <x v="91"/>
    <x v="25"/>
    <n v="523.21600000000001"/>
    <x v="2242"/>
    <n v="501.63200000000001"/>
    <n v="309.65199999999999"/>
    <n v="409.57799999999997"/>
  </r>
  <r>
    <x v="91"/>
    <x v="26"/>
    <n v="452.72199999999998"/>
    <x v="2243"/>
    <n v="454.16500000000002"/>
    <n v="264.91399999999999"/>
    <n v="372.98699999999997"/>
  </r>
  <r>
    <x v="91"/>
    <x v="27"/>
    <n v="401.56299999999999"/>
    <x v="2244"/>
    <n v="361.26100000000002"/>
    <n v="225.864"/>
    <n v="300.58000000000004"/>
  </r>
  <r>
    <x v="91"/>
    <x v="28"/>
    <n v="352.48"/>
    <x v="2245"/>
    <n v="326.75200000000001"/>
    <n v="191.124"/>
    <n v="271.03999999999996"/>
  </r>
  <r>
    <x v="91"/>
    <x v="29"/>
    <n v="284.536"/>
    <x v="2246"/>
    <n v="254.16200000000001"/>
    <n v="157.441"/>
    <n v="207.54900000000001"/>
  </r>
  <r>
    <x v="91"/>
    <x v="30"/>
    <n v="243.619"/>
    <x v="2247"/>
    <n v="213.64"/>
    <n v="133.88200000000001"/>
    <n v="174.68600000000001"/>
  </r>
  <r>
    <x v="92"/>
    <x v="0"/>
    <n v="22401"/>
    <x v="2248"/>
    <n v="64742"/>
    <n v="13470"/>
    <n v="49922"/>
  </r>
  <r>
    <x v="92"/>
    <x v="1"/>
    <n v="23443"/>
    <x v="2249"/>
    <n v="70256"/>
    <n v="19828"/>
    <n v="55889"/>
  </r>
  <r>
    <x v="92"/>
    <x v="2"/>
    <n v="17656"/>
    <x v="2250"/>
    <n v="75611"/>
    <n v="23491"/>
    <n v="61217"/>
  </r>
  <r>
    <x v="92"/>
    <x v="3"/>
    <n v="17470"/>
    <x v="2251"/>
    <n v="47017"/>
    <n v="13399"/>
    <n v="33087"/>
  </r>
  <r>
    <x v="92"/>
    <x v="4"/>
    <n v="17900"/>
    <x v="2252"/>
    <n v="47604"/>
    <n v="14060"/>
    <n v="34285"/>
  </r>
  <r>
    <x v="92"/>
    <x v="5"/>
    <n v="18031"/>
    <x v="2253"/>
    <n v="49103"/>
    <n v="15023"/>
    <n v="35526"/>
  </r>
  <r>
    <x v="92"/>
    <x v="6"/>
    <n v="18095"/>
    <x v="1404"/>
    <n v="51787"/>
    <n v="17191"/>
    <n v="38157"/>
  </r>
  <r>
    <x v="92"/>
    <x v="7"/>
    <n v="18376"/>
    <x v="2254"/>
    <n v="54020"/>
    <n v="19289"/>
    <n v="39894"/>
  </r>
  <r>
    <x v="92"/>
    <x v="8"/>
    <n v="15351"/>
    <x v="1255"/>
    <n v="56139"/>
    <n v="20827"/>
    <n v="42663"/>
  </r>
  <r>
    <x v="92"/>
    <x v="9"/>
    <n v="7041.5339999999997"/>
    <x v="2255"/>
    <n v="22038.098000000002"/>
    <n v="9647.1589999999997"/>
    <n v="16974.745999999999"/>
  </r>
  <r>
    <x v="92"/>
    <x v="10"/>
    <n v="4974.2389999999996"/>
    <x v="2256"/>
    <n v="22562.728999999999"/>
    <n v="9466.7990000000009"/>
    <n v="17220.517"/>
  </r>
  <r>
    <x v="92"/>
    <x v="11"/>
    <n v="2599.7469999999998"/>
    <x v="2257"/>
    <n v="8254.1949999999997"/>
    <n v="3163.24"/>
    <n v="6477.7659999999996"/>
  </r>
  <r>
    <x v="92"/>
    <x v="12"/>
    <n v="2656.241"/>
    <x v="2258"/>
    <n v="8184.5529999999999"/>
    <n v="3409.2049999999999"/>
    <n v="6423.46"/>
  </r>
  <r>
    <x v="92"/>
    <x v="13"/>
    <n v="2447.73"/>
    <x v="2259"/>
    <n v="7441.0069999999996"/>
    <n v="3190.951"/>
    <n v="5781.8150000000005"/>
  </r>
  <r>
    <x v="92"/>
    <x v="14"/>
    <n v="2479.252"/>
    <x v="2260"/>
    <n v="7762.7070000000003"/>
    <n v="3617.2730000000001"/>
    <n v="6270.0789999999997"/>
  </r>
  <r>
    <x v="92"/>
    <x v="15"/>
    <n v="2407.3719999999998"/>
    <x v="2261"/>
    <n v="7796.9530000000004"/>
    <n v="3417.2730000000001"/>
    <n v="6428.9089999999997"/>
  </r>
  <r>
    <x v="92"/>
    <x v="16"/>
    <n v="2367.6100999999999"/>
    <x v="2262"/>
    <n v="7895.8521000000001"/>
    <n v="3478.5160000000001"/>
    <n v="6660.2710000000006"/>
  </r>
  <r>
    <x v="92"/>
    <x v="17"/>
    <n v="1971.9960000000001"/>
    <x v="2263"/>
    <n v="7770.4081999999999"/>
    <n v="3088.0041000000001"/>
    <n v="6736.8732"/>
  </r>
  <r>
    <x v="92"/>
    <x v="18"/>
    <n v="1679.5039999999999"/>
    <x v="2264"/>
    <n v="6318.6841000000004"/>
    <n v="2337.38"/>
    <n v="5433.7139999999999"/>
  </r>
  <r>
    <x v="92"/>
    <x v="19"/>
    <n v="1402.3570999999999"/>
    <x v="2265"/>
    <n v="6393.29"/>
    <n v="2120.3741"/>
    <n v="5596.6280999999999"/>
  </r>
  <r>
    <x v="92"/>
    <x v="20"/>
    <n v="1676.6688999999999"/>
    <x v="2266"/>
    <n v="4705.4071999999996"/>
    <n v="1891.1959999999999"/>
    <n v="4031.605"/>
  </r>
  <r>
    <x v="92"/>
    <x v="21"/>
    <n v="1577.085"/>
    <x v="2267"/>
    <n v="4935.4551000000001"/>
    <n v="1576.444"/>
    <n v="4187.4539999999997"/>
  </r>
  <r>
    <x v="92"/>
    <x v="22"/>
    <n v="901.52099999999996"/>
    <x v="2268"/>
    <n v="4709.4008999999996"/>
    <n v="1347.9670000000001"/>
    <n v="4012.7520000000004"/>
  </r>
  <r>
    <x v="92"/>
    <x v="23"/>
    <n v="749.67700000000002"/>
    <x v="2269"/>
    <n v="2028.5050000000001"/>
    <n v="1060.6130000000001"/>
    <n v="1706.462"/>
  </r>
  <r>
    <x v="92"/>
    <x v="24"/>
    <n v="644.84"/>
    <x v="2270"/>
    <n v="1862.421"/>
    <n v="888.42399999999998"/>
    <n v="1540.8519999999999"/>
  </r>
  <r>
    <x v="92"/>
    <x v="25"/>
    <n v="540.24"/>
    <x v="2271"/>
    <n v="1643.2530999999999"/>
    <n v="650.23599999999999"/>
    <n v="1339.5569999999998"/>
  </r>
  <r>
    <x v="92"/>
    <x v="26"/>
    <n v="433.197"/>
    <x v="2272"/>
    <n v="1319.39"/>
    <n v="513.76800000000003"/>
    <n v="1058.134"/>
  </r>
  <r>
    <x v="92"/>
    <x v="27"/>
    <n v="356.76400000000001"/>
    <x v="2273"/>
    <n v="1040.4871000000001"/>
    <n v="385.44900000000001"/>
    <n v="819.51700000000005"/>
  </r>
  <r>
    <x v="92"/>
    <x v="28"/>
    <n v="281.02699999999999"/>
    <x v="2274"/>
    <n v="764.53899999999999"/>
    <n v="319.97699999999998"/>
    <n v="602.83999999999992"/>
  </r>
  <r>
    <x v="92"/>
    <x v="29"/>
    <n v="248.75700000000001"/>
    <x v="2275"/>
    <n v="706.41099999999994"/>
    <n v="280.91500000000002"/>
    <n v="549.13000000000011"/>
  </r>
  <r>
    <x v="92"/>
    <x v="30"/>
    <n v="213.23099999999999"/>
    <x v="2276"/>
    <n v="691.56899999999996"/>
    <n v="258.15600000000001"/>
    <n v="544.92700000000002"/>
  </r>
  <r>
    <x v="93"/>
    <x v="0"/>
    <n v="16783"/>
    <x v="1381"/>
    <n v="16204"/>
    <n v="11022"/>
    <n v="12733"/>
  </r>
  <r>
    <x v="93"/>
    <x v="1"/>
    <n v="16125"/>
    <x v="2277"/>
    <n v="15846"/>
    <n v="11424"/>
    <n v="12169"/>
  </r>
  <r>
    <x v="93"/>
    <x v="2"/>
    <n v="14810"/>
    <x v="2278"/>
    <n v="15221"/>
    <n v="10669"/>
    <n v="11542"/>
  </r>
  <r>
    <x v="93"/>
    <x v="3"/>
    <n v="13487"/>
    <x v="2279"/>
    <n v="14262"/>
    <n v="10728"/>
    <n v="11606"/>
  </r>
  <r>
    <x v="93"/>
    <x v="4"/>
    <n v="12416"/>
    <x v="2280"/>
    <n v="13061"/>
    <n v="9278"/>
    <n v="10561"/>
  </r>
  <r>
    <x v="93"/>
    <x v="5"/>
    <n v="10262.700000000001"/>
    <x v="2281"/>
    <n v="11479"/>
    <n v="7740.2"/>
    <n v="9377.7000000000007"/>
  </r>
  <r>
    <x v="93"/>
    <x v="6"/>
    <n v="8843.1890000000003"/>
    <x v="2282"/>
    <n v="8134.7179999999998"/>
    <n v="6135.7910000000002"/>
    <n v="6135.7910000000002"/>
  </r>
  <r>
    <x v="93"/>
    <x v="7"/>
    <n v="7346.4719999999998"/>
    <x v="2283"/>
    <n v="6521.5709999999999"/>
    <n v="4854.3829999999998"/>
    <n v="4854.3829999999998"/>
  </r>
  <r>
    <x v="93"/>
    <x v="8"/>
    <n v="6121.1559999999999"/>
    <x v="2284"/>
    <n v="5507.933"/>
    <n v="3952.886"/>
    <n v="3952.886"/>
  </r>
  <r>
    <x v="93"/>
    <x v="9"/>
    <n v="4592.3890000000001"/>
    <x v="2285"/>
    <n v="4583.0739999999996"/>
    <n v="3584.431"/>
    <n v="3584.431"/>
  </r>
  <r>
    <x v="93"/>
    <x v="10"/>
    <n v="3278.663"/>
    <x v="2286"/>
    <n v="3338.24"/>
    <n v="2653.1770000000001"/>
    <n v="2653.1770000000001"/>
  </r>
  <r>
    <x v="93"/>
    <x v="11"/>
    <n v="2816.3040000000001"/>
    <x v="2287"/>
    <n v="2374.56"/>
    <n v="1965.578"/>
    <n v="1965.578"/>
  </r>
  <r>
    <x v="93"/>
    <x v="12"/>
    <n v="2135.5770000000002"/>
    <x v="2288"/>
    <n v="1838.306"/>
    <n v="1468.21"/>
    <n v="1468.21"/>
  </r>
  <r>
    <x v="93"/>
    <x v="13"/>
    <n v="1424.2670000000001"/>
    <x v="2289"/>
    <n v="1325.981"/>
    <n v="1073.499"/>
    <n v="1073.499"/>
  </r>
  <r>
    <x v="93"/>
    <x v="14"/>
    <n v="885.83"/>
    <x v="2290"/>
    <n v="869.89300000000003"/>
    <n v="714.14499999999998"/>
    <n v="714.14499999999998"/>
  </r>
  <r>
    <x v="93"/>
    <x v="15"/>
    <n v="586.673"/>
    <x v="2291"/>
    <n v="572.745"/>
    <n v="453.529"/>
    <n v="453.529"/>
  </r>
  <r>
    <x v="93"/>
    <x v="16"/>
    <n v="368.23099999999999"/>
    <x v="2292"/>
    <n v="360.589"/>
    <n v="274.07"/>
    <n v="274.07"/>
  </r>
  <r>
    <x v="93"/>
    <x v="17"/>
    <n v="229.08600000000001"/>
    <x v="2293"/>
    <n v="231.47300000000001"/>
    <n v="165.48099999999999"/>
    <n v="165.48099999999999"/>
  </r>
  <r>
    <x v="93"/>
    <x v="18"/>
    <n v="177.77799999999999"/>
    <x v="2294"/>
    <n v="144.983"/>
    <n v="98.792000000000002"/>
    <n v="98.792000000000002"/>
  </r>
  <r>
    <x v="93"/>
    <x v="19"/>
    <n v="137.03100000000001"/>
    <x v="2295"/>
    <n v="109.54"/>
    <n v="66.116"/>
    <n v="66.116"/>
  </r>
  <r>
    <x v="93"/>
    <x v="20"/>
    <n v="88.903999999999996"/>
    <x v="2296"/>
    <n v="69.025999999999996"/>
    <n v="45.460999999999999"/>
    <n v="45.460999999999999"/>
  </r>
  <r>
    <x v="93"/>
    <x v="21"/>
    <n v="58.606000000000002"/>
    <x v="2297"/>
    <n v="51.679000000000002"/>
    <n v="32.616"/>
    <n v="32.616"/>
  </r>
  <r>
    <x v="93"/>
    <x v="22"/>
    <n v="24.744"/>
    <x v="2298"/>
    <n v="18.297999999999998"/>
    <n v="3.419"/>
    <n v="3.419"/>
  </r>
  <r>
    <x v="93"/>
    <x v="23"/>
    <n v="12.032"/>
    <x v="2299"/>
    <n v="7.827"/>
    <n v="3.9870000000000001"/>
    <n v="3.9870000000000001"/>
  </r>
  <r>
    <x v="94"/>
    <x v="0"/>
    <n v="13846"/>
    <x v="2300"/>
    <n v="42397"/>
    <n v="24555"/>
    <n v="25243"/>
  </r>
  <r>
    <x v="94"/>
    <x v="1"/>
    <n v="14287"/>
    <x v="2301"/>
    <n v="108683"/>
    <n v="75153"/>
    <n v="83091"/>
  </r>
  <r>
    <x v="95"/>
    <x v="0"/>
    <n v="3010.5639999999999"/>
    <x v="2302"/>
    <n v="4388.9260000000004"/>
    <n v="837.65599999999995"/>
    <n v="1836.989"/>
  </r>
  <r>
    <x v="95"/>
    <x v="1"/>
    <n v="2973.9029999999998"/>
    <x v="2303"/>
    <n v="5136.049"/>
    <n v="551.51900000000001"/>
    <n v="2456.8989999999999"/>
  </r>
  <r>
    <x v="95"/>
    <x v="2"/>
    <n v="2824.6860000000001"/>
    <x v="2304"/>
    <n v="5820.1760000000004"/>
    <n v="992.46100000000001"/>
    <n v="3119.9350000000004"/>
  </r>
  <r>
    <x v="95"/>
    <x v="3"/>
    <n v="2736.08"/>
    <x v="2305"/>
    <n v="6390.2269999999999"/>
    <n v="2608.7269999999999"/>
    <n v="4036.3779999999997"/>
  </r>
  <r>
    <x v="95"/>
    <x v="4"/>
    <n v="3275.5940000000001"/>
    <x v="2306"/>
    <n v="5481.4380000000001"/>
    <n v="1973.4459999999999"/>
    <n v="3298.4380000000001"/>
  </r>
  <r>
    <x v="95"/>
    <x v="5"/>
    <n v="3142.8560000000002"/>
    <x v="2307"/>
    <n v="5512.0069999999996"/>
    <n v="2173.645"/>
    <n v="3466.598"/>
  </r>
  <r>
    <x v="95"/>
    <x v="6"/>
    <n v="2918.4340000000002"/>
    <x v="2308"/>
    <n v="5212.2489999999998"/>
    <n v="3319.8069999999998"/>
    <n v="3319.8069999999998"/>
  </r>
  <r>
    <x v="95"/>
    <x v="7"/>
    <n v="2586.123"/>
    <x v="2309"/>
    <n v="4796.402"/>
    <n v="3121.777"/>
    <n v="3121.777"/>
  </r>
  <r>
    <x v="95"/>
    <x v="8"/>
    <n v="2206.3919999999998"/>
    <x v="2310"/>
    <n v="4099.5410000000002"/>
    <n v="2730.49"/>
    <n v="2730.49"/>
  </r>
  <r>
    <x v="95"/>
    <x v="9"/>
    <n v="1874.662"/>
    <x v="2311"/>
    <n v="3703.6"/>
    <n v="2560.5880000000002"/>
    <n v="2560.5880000000002"/>
  </r>
  <r>
    <x v="95"/>
    <x v="10"/>
    <n v="1614.088"/>
    <x v="2312"/>
    <n v="3091.1469999999999"/>
    <n v="2188.5070000000001"/>
    <n v="2188.5070000000001"/>
  </r>
  <r>
    <x v="95"/>
    <x v="11"/>
    <n v="1583.354"/>
    <x v="2313"/>
    <n v="2694.306"/>
    <n v="1917.865"/>
    <n v="1917.865"/>
  </r>
  <r>
    <x v="95"/>
    <x v="12"/>
    <n v="1391.942"/>
    <x v="2314"/>
    <n v="2534.6930000000002"/>
    <n v="1838.325"/>
    <n v="1838.325"/>
  </r>
  <r>
    <x v="95"/>
    <x v="13"/>
    <n v="1134.319"/>
    <x v="2315"/>
    <n v="2024.473"/>
    <n v="1464.289"/>
    <n v="1464.289"/>
  </r>
  <r>
    <x v="95"/>
    <x v="14"/>
    <n v="908.72199999999998"/>
    <x v="2316"/>
    <n v="1698.982"/>
    <n v="1214.528"/>
    <n v="1245.528"/>
  </r>
  <r>
    <x v="95"/>
    <x v="15"/>
    <n v="741.15700000000004"/>
    <x v="2317"/>
    <n v="1286.0840000000001"/>
    <n v="924.90499999999997"/>
    <n v="924.90499999999997"/>
  </r>
  <r>
    <x v="95"/>
    <x v="16"/>
    <n v="588.625"/>
    <x v="2318"/>
    <n v="1344.9390000000001"/>
    <n v="706.798"/>
    <n v="1058.221"/>
  </r>
  <r>
    <x v="95"/>
    <x v="17"/>
    <n v="527.44799999999998"/>
    <x v="2319"/>
    <n v="1161.5309999999999"/>
    <n v="614.59"/>
    <n v="948.13900000000001"/>
  </r>
  <r>
    <x v="95"/>
    <x v="18"/>
    <n v="591.62900000000002"/>
    <x v="2320"/>
    <n v="1208.23"/>
    <n v="647.33000000000004"/>
    <n v="993.5440000000001"/>
  </r>
  <r>
    <x v="95"/>
    <x v="19"/>
    <n v="470.44600000000003"/>
    <x v="2321"/>
    <n v="1112.5730000000001"/>
    <n v="608.60699999999997"/>
    <n v="939.10400000000004"/>
  </r>
  <r>
    <x v="95"/>
    <x v="20"/>
    <n v="403.28500000000003"/>
    <x v="2322"/>
    <n v="1037.857"/>
    <n v="533.07000000000005"/>
    <n v="846.95"/>
  </r>
  <r>
    <x v="95"/>
    <x v="21"/>
    <n v="248.636"/>
    <x v="2323"/>
    <n v="431.38"/>
    <n v="297.45400000000001"/>
    <n v="297.45400000000001"/>
  </r>
  <r>
    <x v="95"/>
    <x v="22"/>
    <n v="123.93300000000001"/>
    <x v="2324"/>
    <n v="282.66800000000001"/>
    <n v="196.84800000000001"/>
    <n v="196.85600000000002"/>
  </r>
  <r>
    <x v="95"/>
    <x v="23"/>
    <n v="44.527000000000001"/>
    <x v="2325"/>
    <n v="149.58000000000001"/>
    <n v="141.851"/>
    <n v="141.941"/>
  </r>
  <r>
    <x v="95"/>
    <x v="24"/>
    <n v="14.568"/>
    <x v="2326"/>
    <n v="46.715000000000003"/>
    <n v="42.962000000000003"/>
    <n v="43.195"/>
  </r>
  <r>
    <x v="95"/>
    <x v="25"/>
    <n v="10.086"/>
    <x v="2327"/>
    <n v="3.9319999999999999"/>
    <n v="2.1349999999999998"/>
    <n v="2.266"/>
  </r>
  <r>
    <x v="96"/>
    <x v="0"/>
    <n v="256776"/>
    <x v="2328"/>
    <n v="222449"/>
    <n v="64170"/>
    <n v="153172"/>
  </r>
  <r>
    <x v="96"/>
    <x v="1"/>
    <n v="194579"/>
    <x v="2329"/>
    <n v="196456"/>
    <n v="58543"/>
    <n v="131972"/>
  </r>
  <r>
    <x v="96"/>
    <x v="2"/>
    <n v="184786"/>
    <x v="2330"/>
    <n v="95131"/>
    <n v="37695"/>
    <n v="64697"/>
  </r>
  <r>
    <x v="96"/>
    <x v="3"/>
    <n v="177546"/>
    <x v="2331"/>
    <n v="94462"/>
    <n v="36834"/>
    <n v="64365"/>
  </r>
  <r>
    <x v="96"/>
    <x v="4"/>
    <n v="153290"/>
    <x v="2332"/>
    <n v="92437"/>
    <n v="37242"/>
    <n v="64706"/>
  </r>
  <r>
    <x v="96"/>
    <x v="5"/>
    <n v="139367"/>
    <x v="2333"/>
    <n v="74187"/>
    <n v="37963"/>
    <n v="50853"/>
  </r>
  <r>
    <x v="96"/>
    <x v="6"/>
    <n v="126761"/>
    <x v="2334"/>
    <n v="71526"/>
    <n v="37938"/>
    <n v="51340"/>
  </r>
  <r>
    <x v="96"/>
    <x v="7"/>
    <n v="123120"/>
    <x v="2335"/>
    <n v="66221"/>
    <n v="37653"/>
    <n v="47481"/>
  </r>
  <r>
    <x v="96"/>
    <x v="8"/>
    <n v="107100"/>
    <x v="2336"/>
    <n v="64543"/>
    <n v="38081"/>
    <n v="48095"/>
  </r>
  <r>
    <x v="96"/>
    <x v="9"/>
    <n v="95778"/>
    <x v="2337"/>
    <n v="62169"/>
    <n v="37734"/>
    <n v="47791"/>
  </r>
  <r>
    <x v="96"/>
    <x v="10"/>
    <n v="98215"/>
    <x v="2338"/>
    <n v="61641"/>
    <n v="35805"/>
    <n v="46980"/>
  </r>
  <r>
    <x v="96"/>
    <x v="11"/>
    <n v="87471.9"/>
    <x v="2339"/>
    <n v="60959.9"/>
    <n v="34574.400000000001"/>
    <n v="46329"/>
  </r>
  <r>
    <x v="96"/>
    <x v="12"/>
    <n v="76329.5"/>
    <x v="2340"/>
    <n v="54721.9"/>
    <n v="31321.9"/>
    <n v="41803.800000000003"/>
  </r>
  <r>
    <x v="96"/>
    <x v="13"/>
    <n v="43821.4"/>
    <x v="987"/>
    <n v="20574.099999999999"/>
    <n v="9917.6"/>
    <n v="14975"/>
  </r>
  <r>
    <x v="96"/>
    <x v="14"/>
    <n v="30594.3"/>
    <x v="2341"/>
    <n v="14546.8"/>
    <n v="6987.2"/>
    <n v="9829.2999999999993"/>
  </r>
  <r>
    <x v="96"/>
    <x v="14"/>
    <n v="37006.199999999997"/>
    <x v="2342"/>
    <n v="15283.4"/>
    <n v="8331.2000000000007"/>
    <n v="10520.300000000001"/>
  </r>
  <r>
    <x v="96"/>
    <x v="15"/>
    <n v="26588"/>
    <x v="2343"/>
    <n v="10543.0996"/>
    <n v="6021.7999"/>
    <n v="7098.0999000000002"/>
  </r>
  <r>
    <x v="96"/>
    <x v="17"/>
    <n v="24181.5"/>
    <x v="2344"/>
    <n v="9645.2998000000007"/>
    <n v="5196.9997999999996"/>
    <n v="6310.0998"/>
  </r>
  <r>
    <x v="96"/>
    <x v="19"/>
    <n v="20087.5"/>
    <x v="2345"/>
    <n v="7949.5"/>
    <n v="4304.6000000000004"/>
    <n v="5452.6"/>
  </r>
  <r>
    <x v="96"/>
    <x v="21"/>
    <n v="15273.5996"/>
    <x v="2346"/>
    <n v="6686.2002000000002"/>
    <n v="3110.6"/>
    <n v="4172"/>
  </r>
  <r>
    <x v="96"/>
    <x v="22"/>
    <n v="13749.5996"/>
    <x v="2347"/>
    <n v="5978.8999000000003"/>
    <n v="2614.6"/>
    <n v="3413.3"/>
  </r>
  <r>
    <x v="96"/>
    <x v="23"/>
    <n v="10944.799800000001"/>
    <x v="2348"/>
    <n v="5693.7002000000002"/>
    <n v="2196.4"/>
    <n v="3380.7"/>
  </r>
  <r>
    <x v="96"/>
    <x v="24"/>
    <n v="4865"/>
    <x v="2349"/>
    <n v="3961.5619999999999"/>
    <n v="1642.923"/>
    <n v="2022.6210000000001"/>
  </r>
  <r>
    <x v="96"/>
    <x v="25"/>
    <n v="9445.6777000000002"/>
    <x v="2350"/>
    <n v="4735.4888000000001"/>
    <n v="2491.5790000000002"/>
    <n v="3022.9189999999999"/>
  </r>
  <r>
    <x v="96"/>
    <x v="26"/>
    <n v="10435.401400000001"/>
    <x v="2351"/>
    <n v="4272.3999000000003"/>
    <n v="2342.0338999999999"/>
    <n v="2773.7968999999998"/>
  </r>
  <r>
    <x v="96"/>
    <x v="27"/>
    <n v="10432.8428"/>
    <x v="2352"/>
    <n v="4214.0619999999999"/>
    <n v="2178.1709999999998"/>
    <n v="2584.2149999999997"/>
  </r>
  <r>
    <x v="96"/>
    <x v="28"/>
    <n v="9886.1826000000001"/>
    <x v="2353"/>
    <n v="4085.2350999999999"/>
    <n v="2196.91"/>
    <n v="2673.768"/>
  </r>
  <r>
    <x v="96"/>
    <x v="29"/>
    <n v="8686.7646000000004"/>
    <x v="2354"/>
    <n v="3662.1570000000002"/>
    <n v="1958.845"/>
    <n v="2392.2660000000001"/>
  </r>
  <r>
    <x v="96"/>
    <x v="30"/>
    <n v="7553.9712"/>
    <x v="2355"/>
    <n v="3031.7671"/>
    <n v="1721.2731000000001"/>
    <n v="2118.5371"/>
  </r>
  <r>
    <x v="97"/>
    <x v="0"/>
    <n v="139865"/>
    <x v="2356"/>
    <n v="237428"/>
    <n v="145208"/>
    <n v="176066"/>
  </r>
  <r>
    <x v="97"/>
    <x v="1"/>
    <n v="158902"/>
    <x v="2357"/>
    <n v="253863"/>
    <n v="155642"/>
    <n v="190101"/>
  </r>
  <r>
    <x v="97"/>
    <x v="2"/>
    <n v="127485"/>
    <x v="2358"/>
    <n v="253806"/>
    <n v="149319"/>
    <n v="188082"/>
  </r>
  <r>
    <x v="97"/>
    <x v="3"/>
    <n v="103310"/>
    <x v="2359"/>
    <n v="260078"/>
    <n v="146722"/>
    <n v="192848"/>
  </r>
  <r>
    <x v="97"/>
    <x v="4"/>
    <n v="122566"/>
    <x v="2360"/>
    <n v="264540"/>
    <n v="153886"/>
    <n v="192435"/>
  </r>
  <r>
    <x v="97"/>
    <x v="5"/>
    <n v="192308"/>
    <x v="2361"/>
    <n v="266026"/>
    <n v="156191"/>
    <n v="184009"/>
  </r>
  <r>
    <x v="97"/>
    <x v="6"/>
    <n v="211664"/>
    <x v="2362"/>
    <n v="253753"/>
    <n v="150427"/>
    <n v="170858"/>
  </r>
  <r>
    <x v="97"/>
    <x v="7"/>
    <n v="222580"/>
    <x v="2363"/>
    <n v="232982"/>
    <n v="137832"/>
    <n v="150024"/>
  </r>
  <r>
    <x v="97"/>
    <x v="8"/>
    <n v="236286"/>
    <x v="2364"/>
    <n v="209474"/>
    <n v="122181"/>
    <n v="132333"/>
  </r>
  <r>
    <x v="97"/>
    <x v="9"/>
    <n v="189607"/>
    <x v="2365"/>
    <n v="184769"/>
    <n v="105811"/>
    <n v="117287"/>
  </r>
  <r>
    <x v="97"/>
    <x v="10"/>
    <n v="159293"/>
    <x v="2366"/>
    <n v="164621"/>
    <n v="92561"/>
    <n v="103075"/>
  </r>
  <r>
    <x v="97"/>
    <x v="11"/>
    <n v="255112"/>
    <x v="2367"/>
    <n v="161165"/>
    <n v="87117"/>
    <n v="96018"/>
  </r>
  <r>
    <x v="97"/>
    <x v="12"/>
    <n v="203970"/>
    <x v="2368"/>
    <n v="148786"/>
    <n v="77292"/>
    <n v="84524"/>
  </r>
  <r>
    <x v="97"/>
    <x v="13"/>
    <n v="195341"/>
    <x v="2369"/>
    <n v="132628"/>
    <n v="69144"/>
    <n v="78982"/>
  </r>
  <r>
    <x v="97"/>
    <x v="14"/>
    <n v="184922"/>
    <x v="2370"/>
    <n v="125833"/>
    <n v="62876"/>
    <n v="75746"/>
  </r>
  <r>
    <x v="97"/>
    <x v="15"/>
    <n v="144750"/>
    <x v="2371"/>
    <n v="93208"/>
    <n v="45402"/>
    <n v="56674"/>
  </r>
  <r>
    <x v="97"/>
    <x v="16"/>
    <n v="112788"/>
    <x v="2372"/>
    <n v="81470"/>
    <n v="36563"/>
    <n v="49160"/>
  </r>
  <r>
    <x v="97"/>
    <x v="17"/>
    <n v="91685"/>
    <x v="2373"/>
    <n v="77359"/>
    <n v="31907"/>
    <n v="48176"/>
  </r>
  <r>
    <x v="97"/>
    <x v="18"/>
    <n v="105101"/>
    <x v="2374"/>
    <n v="77572"/>
    <n v="34241"/>
    <n v="51659"/>
  </r>
  <r>
    <x v="97"/>
    <x v="19"/>
    <n v="118053"/>
    <x v="2375"/>
    <n v="77621"/>
    <n v="34115"/>
    <n v="50030"/>
  </r>
  <r>
    <x v="97"/>
    <x v="20"/>
    <n v="31538"/>
    <x v="2376"/>
    <n v="40668"/>
    <n v="17749"/>
    <n v="26668"/>
  </r>
  <r>
    <x v="97"/>
    <x v="21"/>
    <n v="30329"/>
    <x v="2377"/>
    <n v="36540"/>
    <n v="17034"/>
    <n v="24592"/>
  </r>
  <r>
    <x v="97"/>
    <x v="22"/>
    <n v="41275"/>
    <x v="2378"/>
    <n v="35473"/>
    <n v="17472"/>
    <n v="23540"/>
  </r>
  <r>
    <x v="97"/>
    <x v="23"/>
    <n v="37580"/>
    <x v="2379"/>
    <n v="34854"/>
    <n v="15623"/>
    <n v="22317"/>
  </r>
  <r>
    <x v="97"/>
    <x v="24"/>
    <n v="31332"/>
    <x v="2380"/>
    <n v="34330"/>
    <n v="14355"/>
    <n v="19061"/>
  </r>
  <r>
    <x v="97"/>
    <x v="25"/>
    <n v="30340"/>
    <x v="2381"/>
    <n v="34407"/>
    <n v="14596"/>
    <n v="22738"/>
  </r>
  <r>
    <x v="97"/>
    <x v="26"/>
    <n v="32123"/>
    <x v="2382"/>
    <n v="34736"/>
    <n v="13997"/>
    <n v="21535"/>
  </r>
  <r>
    <x v="97"/>
    <x v="27"/>
    <n v="37464"/>
    <x v="2383"/>
    <n v="33970"/>
    <n v="13728"/>
    <n v="21569"/>
  </r>
  <r>
    <x v="97"/>
    <x v="28"/>
    <n v="36461"/>
    <x v="1225"/>
    <n v="34636"/>
    <n v="14739"/>
    <n v="22436"/>
  </r>
  <r>
    <x v="97"/>
    <x v="29"/>
    <n v="38607"/>
    <x v="2384"/>
    <n v="35089"/>
    <n v="14836"/>
    <n v="21605"/>
  </r>
  <r>
    <x v="97"/>
    <x v="30"/>
    <n v="29443"/>
    <x v="2385"/>
    <n v="33884"/>
    <n v="13980"/>
    <n v="21496"/>
  </r>
  <r>
    <x v="98"/>
    <x v="0"/>
    <n v="4494"/>
    <x v="2386"/>
    <n v="24732"/>
    <n v="17782"/>
    <n v="21771"/>
  </r>
  <r>
    <x v="98"/>
    <x v="1"/>
    <n v="3933"/>
    <x v="2387"/>
    <n v="26294"/>
    <n v="18768"/>
    <n v="23121"/>
  </r>
  <r>
    <x v="98"/>
    <x v="2"/>
    <n v="2665"/>
    <x v="2388"/>
    <n v="13732"/>
    <n v="8915"/>
    <n v="11722"/>
  </r>
  <r>
    <x v="98"/>
    <x v="3"/>
    <n v="2260"/>
    <x v="2389"/>
    <n v="12119"/>
    <n v="7623"/>
    <n v="10364"/>
  </r>
  <r>
    <x v="98"/>
    <x v="4"/>
    <n v="2436.489"/>
    <x v="2390"/>
    <n v="12641.876"/>
    <n v="6942.5510000000004"/>
    <n v="10274.739000000001"/>
  </r>
  <r>
    <x v="98"/>
    <x v="5"/>
    <n v="2732.13"/>
    <x v="2391"/>
    <n v="11751.78"/>
    <n v="5280.7879999999996"/>
    <n v="8842.4660000000003"/>
  </r>
  <r>
    <x v="98"/>
    <x v="6"/>
    <n v="2287.578"/>
    <x v="2392"/>
    <n v="9591.1640000000007"/>
    <n v="3757.9490000000001"/>
    <n v="7425.0879999999997"/>
  </r>
  <r>
    <x v="98"/>
    <x v="7"/>
    <n v="1843.35"/>
    <x v="2393"/>
    <n v="8589.4369999999999"/>
    <n v="3466.1959999999999"/>
    <n v="6591.5740000000005"/>
  </r>
  <r>
    <x v="98"/>
    <x v="8"/>
    <n v="1532.9169999999999"/>
    <x v="2394"/>
    <n v="6849.576"/>
    <n v="2980.739"/>
    <n v="5100.1210000000001"/>
  </r>
  <r>
    <x v="98"/>
    <x v="9"/>
    <n v="926.44299999999998"/>
    <x v="2395"/>
    <n v="5368.4939999999997"/>
    <n v="2383.8739999999998"/>
    <n v="4064.7089999999998"/>
  </r>
  <r>
    <x v="98"/>
    <x v="10"/>
    <n v="602.01700000000005"/>
    <x v="2396"/>
    <n v="3171.085"/>
    <n v="1335.4280000000001"/>
    <n v="2184.6790000000001"/>
  </r>
  <r>
    <x v="98"/>
    <x v="11"/>
    <n v="533.78899999999999"/>
    <x v="2397"/>
    <n v="2815.203"/>
    <n v="1325.154"/>
    <n v="1964.588"/>
  </r>
  <r>
    <x v="98"/>
    <x v="12"/>
    <n v="294.33300000000003"/>
    <x v="2398"/>
    <n v="1508.229"/>
    <n v="775.39800000000002"/>
    <n v="1108.453"/>
  </r>
  <r>
    <x v="98"/>
    <x v="13"/>
    <n v="198.29"/>
    <x v="2399"/>
    <n v="1390.0719999999999"/>
    <n v="575.15599999999995"/>
    <n v="1070.6559999999999"/>
  </r>
  <r>
    <x v="98"/>
    <x v="14"/>
    <n v="54.936"/>
    <x v="2400"/>
    <n v="232.38499999999999"/>
    <n v="109.67"/>
    <n v="181.67000000000002"/>
  </r>
  <r>
    <x v="99"/>
    <x v="0"/>
    <n v="16572"/>
    <x v="2401"/>
    <n v="103823"/>
    <n v="34033"/>
    <n v="72431"/>
  </r>
  <r>
    <x v="99"/>
    <x v="1"/>
    <n v="13366"/>
    <x v="2402"/>
    <n v="77914"/>
    <n v="22048"/>
    <n v="57223"/>
  </r>
  <r>
    <x v="99"/>
    <x v="2"/>
    <n v="12586"/>
    <x v="2403"/>
    <n v="76585"/>
    <n v="19370"/>
    <n v="56694"/>
  </r>
  <r>
    <x v="99"/>
    <x v="3"/>
    <n v="11737"/>
    <x v="2404"/>
    <n v="71610"/>
    <n v="16840"/>
    <n v="51935"/>
  </r>
  <r>
    <x v="99"/>
    <x v="4"/>
    <n v="11683"/>
    <x v="2405"/>
    <n v="58648"/>
    <n v="13602"/>
    <n v="42404"/>
  </r>
  <r>
    <x v="99"/>
    <x v="5"/>
    <n v="12436"/>
    <x v="2207"/>
    <n v="54327"/>
    <n v="11957"/>
    <n v="37912"/>
  </r>
  <r>
    <x v="99"/>
    <x v="6"/>
    <n v="13120"/>
    <x v="2406"/>
    <n v="50096"/>
    <n v="11899"/>
    <n v="34675"/>
  </r>
  <r>
    <x v="99"/>
    <x v="7"/>
    <n v="13093"/>
    <x v="2407"/>
    <n v="46838"/>
    <n v="10882"/>
    <n v="32368"/>
  </r>
  <r>
    <x v="99"/>
    <x v="8"/>
    <n v="14379"/>
    <x v="2408"/>
    <n v="45614"/>
    <n v="11760"/>
    <n v="32447"/>
  </r>
  <r>
    <x v="99"/>
    <x v="9"/>
    <n v="15197"/>
    <x v="2409"/>
    <n v="42817"/>
    <n v="12254"/>
    <n v="29895"/>
  </r>
  <r>
    <x v="99"/>
    <x v="10"/>
    <n v="14798"/>
    <x v="2410"/>
    <n v="42554"/>
    <n v="11442"/>
    <n v="29355"/>
  </r>
  <r>
    <x v="99"/>
    <x v="11"/>
    <n v="16290"/>
    <x v="2411"/>
    <n v="42053"/>
    <n v="10334"/>
    <n v="27764"/>
  </r>
  <r>
    <x v="99"/>
    <x v="12"/>
    <n v="14816"/>
    <x v="2412"/>
    <n v="39139"/>
    <n v="9691"/>
    <n v="26160"/>
  </r>
  <r>
    <x v="99"/>
    <x v="13"/>
    <n v="16297"/>
    <x v="2413"/>
    <n v="49269"/>
    <n v="13193"/>
    <n v="32794"/>
  </r>
  <r>
    <x v="99"/>
    <x v="14"/>
    <n v="18041"/>
    <x v="2414"/>
    <n v="52660"/>
    <n v="10654"/>
    <n v="29255"/>
  </r>
  <r>
    <x v="99"/>
    <x v="15"/>
    <n v="13929"/>
    <x v="1193"/>
    <n v="45418"/>
    <n v="11683"/>
    <n v="29131"/>
  </r>
  <r>
    <x v="99"/>
    <x v="16"/>
    <n v="12078"/>
    <x v="2415"/>
    <n v="44186"/>
    <n v="10795"/>
    <n v="29275"/>
  </r>
  <r>
    <x v="99"/>
    <x v="17"/>
    <n v="10218"/>
    <x v="2416"/>
    <n v="39998"/>
    <n v="10470"/>
    <n v="27245"/>
  </r>
  <r>
    <x v="99"/>
    <x v="18"/>
    <n v="10558"/>
    <x v="2417"/>
    <n v="34369"/>
    <n v="9884"/>
    <n v="25216"/>
  </r>
  <r>
    <x v="99"/>
    <x v="19"/>
    <n v="9246"/>
    <x v="1185"/>
    <n v="29348"/>
    <n v="7502"/>
    <n v="21561"/>
  </r>
  <r>
    <x v="99"/>
    <x v="20"/>
    <n v="5520"/>
    <x v="2418"/>
    <n v="17782"/>
    <n v="5382"/>
    <n v="14109"/>
  </r>
  <r>
    <x v="99"/>
    <x v="21"/>
    <n v="6081"/>
    <x v="2419"/>
    <n v="17517"/>
    <n v="6135.8"/>
    <n v="13695.8"/>
  </r>
  <r>
    <x v="99"/>
    <x v="22"/>
    <n v="7677.6000999999997"/>
    <x v="2420"/>
    <n v="20192.699199999999"/>
    <n v="6517.4"/>
    <n v="15702.1"/>
  </r>
  <r>
    <x v="99"/>
    <x v="23"/>
    <n v="4854"/>
    <x v="2421"/>
    <n v="14896.4004"/>
    <n v="6032.2001"/>
    <n v="11888.6999"/>
  </r>
  <r>
    <x v="99"/>
    <x v="24"/>
    <n v="4651.7002000000002"/>
    <x v="2422"/>
    <n v="13903.299800000001"/>
    <n v="5566.0001000000002"/>
    <n v="10835.3"/>
  </r>
  <r>
    <x v="99"/>
    <x v="25"/>
    <n v="4491.1000999999997"/>
    <x v="2423"/>
    <n v="13562.200199999999"/>
    <n v="5402.2"/>
    <n v="10657.900099999999"/>
  </r>
  <r>
    <x v="99"/>
    <x v="26"/>
    <n v="4433.8999000000003"/>
    <x v="2424"/>
    <n v="13349.5"/>
    <n v="5253.8999000000003"/>
    <n v="10462.1999"/>
  </r>
  <r>
    <x v="99"/>
    <x v="27"/>
    <n v="3791.1001000000001"/>
    <x v="2425"/>
    <n v="12615.0996"/>
    <n v="4960.5001000000002"/>
    <n v="9804.1002000000008"/>
  </r>
  <r>
    <x v="99"/>
    <x v="28"/>
    <n v="3785.7"/>
    <x v="2426"/>
    <n v="11201.4004"/>
    <n v="4612.8999000000003"/>
    <n v="9359.8996999999999"/>
  </r>
  <r>
    <x v="99"/>
    <x v="29"/>
    <n v="3532.5"/>
    <x v="2427"/>
    <n v="10990.9004"/>
    <n v="4405"/>
    <n v="9137.2001"/>
  </r>
  <r>
    <x v="99"/>
    <x v="30"/>
    <n v="3661.7"/>
    <x v="2428"/>
    <n v="11033.5"/>
    <n v="4228.3"/>
    <n v="9050.1998000000003"/>
  </r>
  <r>
    <x v="100"/>
    <x v="0"/>
    <n v="47007"/>
    <x v="2429"/>
    <n v="64532"/>
    <n v="15358"/>
    <n v="32613"/>
  </r>
  <r>
    <x v="100"/>
    <x v="1"/>
    <n v="44438"/>
    <x v="2430"/>
    <n v="60266"/>
    <n v="13687"/>
    <n v="30214"/>
  </r>
  <r>
    <x v="100"/>
    <x v="2"/>
    <n v="41138"/>
    <x v="1378"/>
    <n v="53671"/>
    <n v="12530"/>
    <n v="21364"/>
  </r>
  <r>
    <x v="100"/>
    <x v="3"/>
    <n v="39450"/>
    <x v="2431"/>
    <n v="51261"/>
    <n v="12287"/>
    <n v="19619"/>
  </r>
  <r>
    <x v="100"/>
    <x v="4"/>
    <n v="40704"/>
    <x v="2432"/>
    <n v="53134"/>
    <n v="10850"/>
    <n v="19179"/>
  </r>
  <r>
    <x v="100"/>
    <x v="5"/>
    <n v="40362"/>
    <x v="1252"/>
    <n v="54121"/>
    <n v="8813"/>
    <n v="18590"/>
  </r>
  <r>
    <x v="100"/>
    <x v="6"/>
    <n v="37773"/>
    <x v="2433"/>
    <n v="52252"/>
    <n v="11643"/>
    <n v="22985"/>
  </r>
  <r>
    <x v="100"/>
    <x v="7"/>
    <n v="36670"/>
    <x v="2434"/>
    <n v="44550"/>
    <n v="-2131"/>
    <n v="10578"/>
  </r>
  <r>
    <x v="100"/>
    <x v="8"/>
    <n v="35115"/>
    <x v="2097"/>
    <n v="43499"/>
    <n v="-1396"/>
    <n v="12395"/>
  </r>
  <r>
    <x v="100"/>
    <x v="9"/>
    <n v="31755"/>
    <x v="2435"/>
    <n v="43188"/>
    <n v="897"/>
    <n v="16149"/>
  </r>
  <r>
    <x v="100"/>
    <x v="10"/>
    <n v="28063"/>
    <x v="2436"/>
    <n v="43789"/>
    <n v="245"/>
    <n v="17443"/>
  </r>
  <r>
    <x v="100"/>
    <x v="11"/>
    <n v="22697"/>
    <x v="2437"/>
    <n v="45084"/>
    <n v="874"/>
    <n v="17445"/>
  </r>
  <r>
    <x v="100"/>
    <x v="12"/>
    <n v="19154"/>
    <x v="2438"/>
    <n v="32423"/>
    <n v="10113"/>
    <n v="19408"/>
  </r>
  <r>
    <x v="101"/>
    <x v="0"/>
    <n v="21512"/>
    <x v="2439"/>
    <n v="69396"/>
    <n v="41556"/>
    <n v="59557"/>
  </r>
  <r>
    <x v="101"/>
    <x v="1"/>
    <n v="22594"/>
    <x v="2440"/>
    <n v="187855"/>
    <n v="95900"/>
    <n v="108539"/>
  </r>
  <r>
    <x v="101"/>
    <x v="2"/>
    <n v="11672"/>
    <x v="2441"/>
    <n v="192164"/>
    <n v="101927"/>
    <n v="135998"/>
  </r>
  <r>
    <x v="101"/>
    <x v="3"/>
    <n v="70894"/>
    <x v="2442"/>
    <n v="79511"/>
    <n v="27229"/>
    <n v="48592"/>
  </r>
  <r>
    <x v="101"/>
    <x v="4"/>
    <n v="73836"/>
    <x v="2443"/>
    <n v="157634"/>
    <n v="80025"/>
    <n v="106347"/>
  </r>
  <r>
    <x v="102"/>
    <x v="0"/>
    <n v="39258"/>
    <x v="2444"/>
    <n v="73011"/>
    <n v="11431"/>
    <n v="56765"/>
  </r>
  <r>
    <x v="102"/>
    <x v="1"/>
    <n v="37358"/>
    <x v="164"/>
    <n v="70108"/>
    <n v="11305"/>
    <n v="53561"/>
  </r>
  <r>
    <x v="102"/>
    <x v="2"/>
    <n v="29738"/>
    <x v="2445"/>
    <n v="65786.3"/>
    <n v="9574.5"/>
    <n v="49619.8"/>
  </r>
  <r>
    <x v="102"/>
    <x v="3"/>
    <n v="26644"/>
    <x v="2446"/>
    <n v="57918.5"/>
    <n v="6544.8"/>
    <n v="42156.3"/>
  </r>
  <r>
    <x v="102"/>
    <x v="4"/>
    <n v="28862.799999999999"/>
    <x v="2447"/>
    <n v="57947.6"/>
    <n v="6757.6"/>
    <n v="43607"/>
  </r>
  <r>
    <x v="102"/>
    <x v="5"/>
    <n v="36066.9"/>
    <x v="2448"/>
    <n v="61336.4"/>
    <n v="9065.5"/>
    <n v="46023.9"/>
  </r>
  <r>
    <x v="102"/>
    <x v="6"/>
    <n v="37795.4"/>
    <x v="2449"/>
    <n v="59521.3"/>
    <n v="10267.700000000001"/>
    <n v="44743.399999999994"/>
  </r>
  <r>
    <x v="102"/>
    <x v="7"/>
    <n v="36157.1"/>
    <x v="2450"/>
    <n v="56265.8"/>
    <n v="6862"/>
    <n v="39282.399999999994"/>
  </r>
  <r>
    <x v="102"/>
    <x v="8"/>
    <n v="32012.5"/>
    <x v="2451"/>
    <n v="48207.4"/>
    <n v="6814.9"/>
    <n v="33404.5"/>
  </r>
  <r>
    <x v="102"/>
    <x v="9"/>
    <n v="26004.6"/>
    <x v="2452"/>
    <n v="43266.8"/>
    <n v="6303.4"/>
    <n v="30652.400000000001"/>
  </r>
  <r>
    <x v="102"/>
    <x v="10"/>
    <n v="23112.400000000001"/>
    <x v="2453"/>
    <n v="41132.6"/>
    <n v="4822.8"/>
    <n v="29373.399999999998"/>
  </r>
  <r>
    <x v="102"/>
    <x v="11"/>
    <n v="28437.599999999999"/>
    <x v="2454"/>
    <n v="38734.6"/>
    <n v="6532.7"/>
    <n v="28951.7"/>
  </r>
  <r>
    <x v="102"/>
    <x v="12"/>
    <n v="23714.3"/>
    <x v="2455"/>
    <n v="38575.699999999997"/>
    <n v="7155.8"/>
    <n v="28923.399999999998"/>
  </r>
  <r>
    <x v="102"/>
    <x v="13"/>
    <n v="21660.799999999999"/>
    <x v="2456"/>
    <n v="34720.400000000001"/>
    <n v="7491.2"/>
    <n v="27196.400000000001"/>
  </r>
  <r>
    <x v="102"/>
    <x v="14"/>
    <n v="21002.9"/>
    <x v="2457"/>
    <n v="33636.800000000003"/>
    <n v="6851.5"/>
    <n v="25474.1"/>
  </r>
  <r>
    <x v="102"/>
    <x v="15"/>
    <n v="19986.099999999999"/>
    <x v="2458"/>
    <n v="28754"/>
    <n v="6392.8"/>
    <n v="20940.7"/>
  </r>
  <r>
    <x v="102"/>
    <x v="16"/>
    <n v="15437.6"/>
    <x v="2459"/>
    <n v="26258"/>
    <n v="4002.1"/>
    <n v="18753.5"/>
  </r>
  <r>
    <x v="102"/>
    <x v="17"/>
    <n v="13779.4"/>
    <x v="2460"/>
    <n v="23768"/>
    <n v="3163.2"/>
    <n v="16550.900000000001"/>
  </r>
  <r>
    <x v="102"/>
    <x v="18"/>
    <n v="13045.9"/>
    <x v="2461"/>
    <n v="22663.1"/>
    <n v="3992.2"/>
    <n v="16751.400000000001"/>
  </r>
  <r>
    <x v="102"/>
    <x v="19"/>
    <n v="12906.3"/>
    <x v="2462"/>
    <n v="20469.400000000001"/>
    <n v="4301.8999999999996"/>
    <n v="14824.699999999999"/>
  </r>
  <r>
    <x v="102"/>
    <x v="20"/>
    <n v="11505.8"/>
    <x v="2463"/>
    <n v="17578.2"/>
    <n v="4094.3"/>
    <n v="12388.7"/>
  </r>
  <r>
    <x v="102"/>
    <x v="21"/>
    <n v="13578.799800000001"/>
    <x v="2464"/>
    <n v="18001.5"/>
    <n v="4079.8"/>
    <n v="12193.6"/>
  </r>
  <r>
    <x v="102"/>
    <x v="22"/>
    <n v="12574.5996"/>
    <x v="857"/>
    <n v="16319.799800000001"/>
    <n v="4147.2"/>
    <n v="10544.6001"/>
  </r>
  <r>
    <x v="102"/>
    <x v="23"/>
    <n v="11012.799800000001"/>
    <x v="2465"/>
    <n v="14652.700199999999"/>
    <n v="3557.2"/>
    <n v="9126.7000000000007"/>
  </r>
  <r>
    <x v="102"/>
    <x v="24"/>
    <n v="10114.4004"/>
    <x v="2466"/>
    <n v="13847.4004"/>
    <n v="3085.3998999999999"/>
    <n v="8400.9999000000007"/>
  </r>
  <r>
    <x v="102"/>
    <x v="25"/>
    <n v="8891"/>
    <x v="2467"/>
    <n v="12781.200199999999"/>
    <n v="2557.9"/>
    <n v="7249.1998000000003"/>
  </r>
  <r>
    <x v="102"/>
    <x v="26"/>
    <n v="7613.3999000000003"/>
    <x v="2468"/>
    <n v="11351.9004"/>
    <n v="2085.4"/>
    <n v="6234.2999999999993"/>
  </r>
  <r>
    <x v="102"/>
    <x v="27"/>
    <n v="6834.3999000000003"/>
    <x v="2469"/>
    <n v="11445.5996"/>
    <n v="2650.3"/>
    <n v="8203.6"/>
  </r>
  <r>
    <x v="102"/>
    <x v="28"/>
    <n v="6920.6000999999997"/>
    <x v="2470"/>
    <n v="11649.4004"/>
    <n v="2835.8"/>
    <n v="8513.2001000000018"/>
  </r>
  <r>
    <x v="102"/>
    <x v="29"/>
    <n v="7738.3999000000003"/>
    <x v="2471"/>
    <n v="10664.299800000001"/>
    <n v="3007.6"/>
    <n v="7686"/>
  </r>
  <r>
    <x v="102"/>
    <x v="30"/>
    <n v="7104.9081999999999"/>
    <x v="2472"/>
    <n v="9145.4385000000002"/>
    <n v="2780.3308999999999"/>
    <n v="6704.4948999999997"/>
  </r>
  <r>
    <x v="103"/>
    <x v="0"/>
    <n v="25625.043000000001"/>
    <x v="2473"/>
    <n v="13204.038"/>
    <n v="6417.393"/>
    <n v="9282.0829999999987"/>
  </r>
  <r>
    <x v="103"/>
    <x v="1"/>
    <n v="23470.967000000001"/>
    <x v="2474"/>
    <n v="12516.911"/>
    <n v="6125.7740000000003"/>
    <n v="9131.732"/>
  </r>
  <r>
    <x v="103"/>
    <x v="2"/>
    <n v="21986.598000000002"/>
    <x v="2475"/>
    <n v="11672.298000000001"/>
    <n v="5406.2939999999999"/>
    <n v="8617.82"/>
  </r>
  <r>
    <x v="103"/>
    <x v="3"/>
    <n v="20368.562000000002"/>
    <x v="2476"/>
    <n v="11257.885"/>
    <n v="5377.8760000000002"/>
    <n v="8348.43"/>
  </r>
  <r>
    <x v="103"/>
    <x v="4"/>
    <n v="18909.588"/>
    <x v="2477"/>
    <n v="11208.642"/>
    <n v="5710.0379999999996"/>
    <n v="8435.1610000000001"/>
  </r>
  <r>
    <x v="103"/>
    <x v="5"/>
    <n v="17504.167000000001"/>
    <x v="2478"/>
    <n v="10867.523999999999"/>
    <n v="5402.1930000000002"/>
    <n v="8220.9470000000001"/>
  </r>
  <r>
    <x v="103"/>
    <x v="6"/>
    <n v="16022.128000000001"/>
    <x v="2479"/>
    <n v="10367.682000000001"/>
    <n v="4985.33"/>
    <n v="7757.5579999999991"/>
  </r>
  <r>
    <x v="103"/>
    <x v="7"/>
    <n v="14807.188"/>
    <x v="2480"/>
    <n v="9688.52"/>
    <n v="4674.5820000000003"/>
    <n v="7293.0630000000001"/>
  </r>
  <r>
    <x v="103"/>
    <x v="8"/>
    <n v="13035"/>
    <x v="2481"/>
    <n v="9546.2219999999998"/>
    <n v="4054.4789999999998"/>
    <n v="7342.7060000000001"/>
  </r>
  <r>
    <x v="103"/>
    <x v="9"/>
    <n v="11796.38"/>
    <x v="2482"/>
    <n v="8863.5190000000002"/>
    <n v="3390.2979999999998"/>
    <n v="6793.6839999999993"/>
  </r>
  <r>
    <x v="103"/>
    <x v="10"/>
    <n v="10457.668"/>
    <x v="2483"/>
    <n v="8889.1990000000005"/>
    <n v="2831.6950000000002"/>
    <n v="6968.8090000000011"/>
  </r>
  <r>
    <x v="103"/>
    <x v="11"/>
    <n v="9495.2459999999992"/>
    <x v="2484"/>
    <n v="8656.4310000000005"/>
    <n v="2703.873"/>
    <n v="6985.875"/>
  </r>
  <r>
    <x v="103"/>
    <x v="12"/>
    <n v="9169.8220000000001"/>
    <x v="2485"/>
    <n v="3040.5140000000001"/>
    <n v="1745.7470000000001"/>
    <n v="2015.7850000000001"/>
  </r>
  <r>
    <x v="103"/>
    <x v="13"/>
    <n v="8582.2369999999992"/>
    <x v="2486"/>
    <n v="2992.1869999999999"/>
    <n v="1720.7950000000001"/>
    <n v="1999.5420000000001"/>
  </r>
  <r>
    <x v="103"/>
    <x v="14"/>
    <n v="7660.9269999999997"/>
    <x v="2487"/>
    <n v="2841.0039999999999"/>
    <n v="1684.4649999999999"/>
    <n v="1955.7869999999998"/>
  </r>
  <r>
    <x v="103"/>
    <x v="15"/>
    <n v="6871.9921999999997"/>
    <x v="2488"/>
    <n v="2621.1169"/>
    <n v="1554.299"/>
    <n v="1836.306"/>
  </r>
  <r>
    <x v="103"/>
    <x v="16"/>
    <n v="6100.4038"/>
    <x v="2489"/>
    <n v="2333.1531"/>
    <n v="1288.068"/>
    <n v="1634.614"/>
  </r>
  <r>
    <x v="103"/>
    <x v="17"/>
    <n v="5322.8950000000004"/>
    <x v="2490"/>
    <n v="2552.3850000000002"/>
    <n v="1041.7180000000001"/>
    <n v="1776.8630000000001"/>
  </r>
  <r>
    <x v="103"/>
    <x v="18"/>
    <n v="4550.5708000000004"/>
    <x v="2491"/>
    <n v="2282.4618999999998"/>
    <n v="861.76300000000003"/>
    <n v="1591.5619999999999"/>
  </r>
  <r>
    <x v="103"/>
    <x v="19"/>
    <n v="3887.9641000000001"/>
    <x v="2492"/>
    <n v="1923.6280999999999"/>
    <n v="845.35299999999995"/>
    <n v="943.06499999999994"/>
  </r>
  <r>
    <x v="103"/>
    <x v="20"/>
    <n v="3220.989"/>
    <x v="2493"/>
    <n v="1211.7841000000001"/>
    <n v="725.76099999999997"/>
    <n v="727.27199999999993"/>
  </r>
  <r>
    <x v="103"/>
    <x v="21"/>
    <n v="2627.3249999999998"/>
    <x v="2494"/>
    <n v="914.83799999999997"/>
    <n v="583.89599999999996"/>
    <n v="608.57299999999998"/>
  </r>
  <r>
    <x v="103"/>
    <x v="22"/>
    <n v="2134.3978999999999"/>
    <x v="2495"/>
    <n v="718.14700000000005"/>
    <n v="485.529"/>
    <n v="528.61"/>
  </r>
  <r>
    <x v="103"/>
    <x v="23"/>
    <n v="1764.1880000000001"/>
    <x v="2496"/>
    <n v="679.99599999999998"/>
    <n v="420.01100000000002"/>
    <n v="496.971"/>
  </r>
  <r>
    <x v="103"/>
    <x v="24"/>
    <n v="1448.6089999999999"/>
    <x v="2497"/>
    <n v="540.86800000000005"/>
    <n v="323.75599999999997"/>
    <n v="359.56399999999996"/>
  </r>
  <r>
    <x v="103"/>
    <x v="25"/>
    <n v="1132.9949999999999"/>
    <x v="2498"/>
    <n v="397.23700000000002"/>
    <n v="240.71700000000001"/>
    <n v="265.73"/>
  </r>
  <r>
    <x v="103"/>
    <x v="26"/>
    <n v="920.69799999999998"/>
    <x v="2499"/>
    <n v="316.39400000000001"/>
    <n v="189.76499999999999"/>
    <n v="208.07799999999997"/>
  </r>
  <r>
    <x v="103"/>
    <x v="27"/>
    <n v="754.42600000000004"/>
    <x v="2500"/>
    <n v="237.346"/>
    <n v="150.98599999999999"/>
    <n v="173.45499999999998"/>
  </r>
  <r>
    <x v="103"/>
    <x v="28"/>
    <n v="653.15099999999995"/>
    <x v="2501"/>
    <n v="207.73699999999999"/>
    <n v="131.71700000000001"/>
    <n v="152.37900000000002"/>
  </r>
  <r>
    <x v="103"/>
    <x v="29"/>
    <n v="615.14800000000002"/>
    <x v="2502"/>
    <n v="193.79"/>
    <n v="120.64"/>
    <n v="155.291"/>
  </r>
  <r>
    <x v="103"/>
    <x v="30"/>
    <n v="612.98500000000001"/>
    <x v="2503"/>
    <n v="210.327"/>
    <n v="111.59399999999999"/>
    <n v="158.029"/>
  </r>
  <r>
    <x v="104"/>
    <x v="0"/>
    <n v="7726"/>
    <x v="2212"/>
    <n v="12843"/>
    <n v="5687"/>
    <n v="11015"/>
  </r>
  <r>
    <x v="104"/>
    <x v="1"/>
    <n v="7531"/>
    <x v="2504"/>
    <n v="11003"/>
    <n v="5267"/>
    <n v="9160"/>
  </r>
  <r>
    <x v="104"/>
    <x v="2"/>
    <n v="7402"/>
    <x v="447"/>
    <n v="10503"/>
    <n v="4955"/>
    <n v="8739"/>
  </r>
  <r>
    <x v="104"/>
    <x v="3"/>
    <n v="7515"/>
    <x v="2505"/>
    <n v="10100"/>
    <n v="4660"/>
    <n v="8394"/>
  </r>
  <r>
    <x v="104"/>
    <x v="4"/>
    <n v="7493"/>
    <x v="2506"/>
    <n v="9962"/>
    <n v="4713"/>
    <n v="8364"/>
  </r>
  <r>
    <x v="104"/>
    <x v="5"/>
    <n v="7435"/>
    <x v="1768"/>
    <n v="9857"/>
    <n v="4330"/>
    <n v="8072"/>
  </r>
  <r>
    <x v="104"/>
    <x v="6"/>
    <n v="7146"/>
    <x v="2507"/>
    <n v="8948"/>
    <n v="3973"/>
    <n v="7305"/>
  </r>
  <r>
    <x v="104"/>
    <x v="7"/>
    <n v="7382.5619999999999"/>
    <x v="2508"/>
    <n v="9283.8629999999994"/>
    <n v="4185.7290000000003"/>
    <n v="7549.3060000000005"/>
  </r>
  <r>
    <x v="104"/>
    <x v="8"/>
    <n v="7392"/>
    <x v="1093"/>
    <n v="9313.3790000000008"/>
    <n v="3714.9989999999998"/>
    <n v="7739.9159999999993"/>
  </r>
  <r>
    <x v="104"/>
    <x v="9"/>
    <n v="7260.12"/>
    <x v="2509"/>
    <n v="8527.6299999999992"/>
    <n v="4054.125"/>
    <n v="7044.2809999999999"/>
  </r>
  <r>
    <x v="104"/>
    <x v="10"/>
    <n v="7455.2430000000004"/>
    <x v="2510"/>
    <n v="8563.643"/>
    <n v="4011.4639999999999"/>
    <n v="7118.7629999999999"/>
  </r>
  <r>
    <x v="104"/>
    <x v="11"/>
    <n v="7249.4470000000001"/>
    <x v="2511"/>
    <n v="8403.83"/>
    <n v="3604.8960000000002"/>
    <n v="6688.1270000000004"/>
  </r>
  <r>
    <x v="104"/>
    <x v="12"/>
    <n v="6704.9070000000002"/>
    <x v="2512"/>
    <n v="8565.6929999999993"/>
    <n v="3324.2420000000002"/>
    <n v="6865.0349999999999"/>
  </r>
  <r>
    <x v="104"/>
    <x v="13"/>
    <n v="6268.6589999999997"/>
    <x v="2513"/>
    <n v="5661.482"/>
    <n v="3019.1709999999998"/>
    <n v="4575.1499999999996"/>
  </r>
  <r>
    <x v="104"/>
    <x v="14"/>
    <n v="5456.7259999999997"/>
    <x v="2514"/>
    <n v="5306.1149999999998"/>
    <n v="2762.9839999999999"/>
    <n v="4355.2089999999998"/>
  </r>
  <r>
    <x v="104"/>
    <x v="15"/>
    <n v="5126.6009999999997"/>
    <x v="2515"/>
    <n v="4203.7879999999996"/>
    <n v="2288.6509999999998"/>
    <n v="3387.473"/>
  </r>
  <r>
    <x v="104"/>
    <x v="16"/>
    <n v="4737.96"/>
    <x v="2516"/>
    <n v="4301.4179999999997"/>
    <n v="2394.694"/>
    <n v="3497.3510000000001"/>
  </r>
  <r>
    <x v="104"/>
    <x v="17"/>
    <n v="4108.0508"/>
    <x v="2517"/>
    <n v="3324.1970000000001"/>
    <n v="1768.8630000000001"/>
    <n v="2591.402"/>
  </r>
  <r>
    <x v="104"/>
    <x v="18"/>
    <n v="3627.7710000000002"/>
    <x v="2518"/>
    <n v="2930.5549000000001"/>
    <n v="1335.9870000000001"/>
    <n v="2157.7280000000001"/>
  </r>
  <r>
    <x v="104"/>
    <x v="19"/>
    <n v="3421.1621"/>
    <x v="2519"/>
    <n v="2864.5358999999999"/>
    <n v="1031.7950000000001"/>
    <n v="2057.9080000000004"/>
  </r>
  <r>
    <x v="104"/>
    <x v="20"/>
    <n v="2205.2429000000002"/>
    <x v="2520"/>
    <n v="2878.4810000000002"/>
    <n v="863.06200000000001"/>
    <n v="2079.9389999999999"/>
  </r>
  <r>
    <x v="104"/>
    <x v="21"/>
    <n v="1458.6070999999999"/>
    <x v="2521"/>
    <n v="1360.24"/>
    <n v="567.92999999999995"/>
    <n v="1032.8"/>
  </r>
  <r>
    <x v="104"/>
    <x v="22"/>
    <n v="1528.6949"/>
    <x v="2522"/>
    <n v="1400.9280000000001"/>
    <n v="541.66"/>
    <n v="1056.4690000000001"/>
  </r>
  <r>
    <x v="104"/>
    <x v="23"/>
    <n v="1616.296"/>
    <x v="2523"/>
    <n v="1395.066"/>
    <n v="538.71889999999996"/>
    <n v="1074.5119"/>
  </r>
  <r>
    <x v="105"/>
    <x v="0"/>
    <n v="17592.900000000001"/>
    <x v="2524"/>
    <n v="15606.6"/>
    <n v="10295.1"/>
    <n v="13694.5"/>
  </r>
  <r>
    <x v="105"/>
    <x v="1"/>
    <n v="16068"/>
    <x v="2525"/>
    <n v="14114.6"/>
    <n v="9158.9"/>
    <n v="12362.4"/>
  </r>
  <r>
    <x v="105"/>
    <x v="2"/>
    <n v="14091"/>
    <x v="2526"/>
    <n v="12184.6"/>
    <n v="7747.6"/>
    <n v="10619.2"/>
  </r>
  <r>
    <x v="105"/>
    <x v="3"/>
    <n v="12157.4"/>
    <x v="2527"/>
    <n v="11558.9"/>
    <n v="6793"/>
    <n v="9591.2999999999993"/>
  </r>
  <r>
    <x v="105"/>
    <x v="4"/>
    <n v="10824"/>
    <x v="2528"/>
    <n v="11151"/>
    <n v="5895.4"/>
    <n v="9229"/>
  </r>
  <r>
    <x v="105"/>
    <x v="5"/>
    <n v="8024.9"/>
    <x v="2529"/>
    <n v="10185.4"/>
    <n v="5119.7"/>
    <n v="8426.2000000000007"/>
  </r>
  <r>
    <x v="105"/>
    <x v="6"/>
    <n v="6259.3"/>
    <x v="2530"/>
    <n v="8856.4"/>
    <n v="4061.4"/>
    <n v="7331.8"/>
  </r>
  <r>
    <x v="105"/>
    <x v="7"/>
    <n v="4354"/>
    <x v="2531"/>
    <n v="7248.2"/>
    <n v="3594.7"/>
    <n v="5900"/>
  </r>
  <r>
    <x v="105"/>
    <x v="8"/>
    <n v="3636.8"/>
    <x v="2532"/>
    <n v="5358.4"/>
    <n v="2623.5"/>
    <n v="4211.6000000000004"/>
  </r>
  <r>
    <x v="105"/>
    <x v="9"/>
    <n v="4400.2"/>
    <x v="1065"/>
    <n v="5938.6"/>
    <n v="2622.9"/>
    <n v="4708.2000000000007"/>
  </r>
  <r>
    <x v="105"/>
    <x v="10"/>
    <n v="3657.6"/>
    <x v="2533"/>
    <n v="6756.8"/>
    <n v="2400.6"/>
    <n v="5477.2"/>
  </r>
  <r>
    <x v="105"/>
    <x v="11"/>
    <n v="6646.1"/>
    <x v="2534"/>
    <n v="7950.6"/>
    <n v="2864.8"/>
    <n v="6409.7000000000007"/>
  </r>
  <r>
    <x v="105"/>
    <x v="12"/>
    <n v="11296.5"/>
    <x v="2535"/>
    <n v="11556.3"/>
    <n v="5655.3"/>
    <n v="10032.1"/>
  </r>
  <r>
    <x v="105"/>
    <x v="13"/>
    <n v="15051.3"/>
    <x v="2536"/>
    <n v="14820.7"/>
    <n v="6558"/>
    <n v="12636.6"/>
  </r>
  <r>
    <x v="105"/>
    <x v="14"/>
    <n v="13863.7"/>
    <x v="2537"/>
    <n v="12514.8"/>
    <n v="5563.6"/>
    <n v="10473.200000000001"/>
  </r>
  <r>
    <x v="105"/>
    <x v="15"/>
    <n v="10840.8"/>
    <x v="2538"/>
    <n v="8985.2000000000007"/>
    <n v="4127.1000000000004"/>
    <n v="7626.3"/>
  </r>
  <r>
    <x v="105"/>
    <x v="16"/>
    <n v="8728.1"/>
    <x v="2539"/>
    <n v="7279.3770000000004"/>
    <n v="3167.1610000000001"/>
    <n v="6130.2839999999997"/>
  </r>
  <r>
    <x v="105"/>
    <x v="17"/>
    <n v="6738.8280000000004"/>
    <x v="2540"/>
    <n v="6017.527"/>
    <n v="2290.808"/>
    <n v="5169.1390000000001"/>
  </r>
  <r>
    <x v="105"/>
    <x v="18"/>
    <n v="4455.5140000000001"/>
    <x v="2541"/>
    <n v="3652.19"/>
    <n v="1259.1110000000001"/>
    <n v="3143.4409999999998"/>
  </r>
  <r>
    <x v="105"/>
    <x v="19"/>
    <n v="3653.6950000000002"/>
    <x v="2542"/>
    <n v="2694.5770000000002"/>
    <n v="974.827"/>
    <n v="2319.23"/>
  </r>
  <r>
    <x v="105"/>
    <x v="20"/>
    <n v="3156.2109999999998"/>
    <x v="2543"/>
    <n v="2361.808"/>
    <n v="802.41099999999994"/>
    <n v="1993.0340000000001"/>
  </r>
  <r>
    <x v="105"/>
    <x v="21"/>
    <n v="2176.9409000000001"/>
    <x v="2544"/>
    <n v="1667.835"/>
    <n v="552.88199999999995"/>
    <n v="1407.386"/>
  </r>
  <r>
    <x v="105"/>
    <x v="22"/>
    <n v="837.28"/>
    <x v="2545"/>
    <n v="719.79399999999998"/>
    <n v="262.77999999999997"/>
    <n v="618.09500000000003"/>
  </r>
  <r>
    <x v="105"/>
    <x v="23"/>
    <n v="547.33600000000001"/>
    <x v="2546"/>
    <n v="402.91300000000001"/>
    <n v="177.63800000000001"/>
    <n v="347.51099999999997"/>
  </r>
  <r>
    <x v="105"/>
    <x v="24"/>
    <n v="437.38799999999998"/>
    <x v="2547"/>
    <n v="318.78699999999998"/>
    <n v="106.07299999999999"/>
    <n v="275.952"/>
  </r>
  <r>
    <x v="105"/>
    <x v="25"/>
    <n v="393.31700000000001"/>
    <x v="2548"/>
    <n v="230.898"/>
    <n v="84.552999999999997"/>
    <n v="193.131"/>
  </r>
  <r>
    <x v="106"/>
    <x v="0"/>
    <n v="17911.099999999999"/>
    <x v="2549"/>
    <n v="62081.599999999999"/>
    <n v="30281.9"/>
    <n v="52807.9"/>
  </r>
  <r>
    <x v="106"/>
    <x v="1"/>
    <n v="17048.5"/>
    <x v="2550"/>
    <n v="47832.5"/>
    <n v="28226.7"/>
    <n v="37967"/>
  </r>
  <r>
    <x v="106"/>
    <x v="2"/>
    <n v="15518.8"/>
    <x v="2551"/>
    <n v="46648.6"/>
    <n v="26367.8"/>
    <n v="36889.9"/>
  </r>
  <r>
    <x v="106"/>
    <x v="3"/>
    <n v="16882.400000000001"/>
    <x v="2552"/>
    <n v="45295.3"/>
    <n v="23076.799999999999"/>
    <n v="35345.800000000003"/>
  </r>
  <r>
    <x v="106"/>
    <x v="4"/>
    <n v="14433.7"/>
    <x v="2553"/>
    <n v="48222.2"/>
    <n v="23764"/>
    <n v="36634.400000000001"/>
  </r>
  <r>
    <x v="106"/>
    <x v="5"/>
    <n v="12866.9"/>
    <x v="2554"/>
    <n v="36991.699999999997"/>
    <n v="23449.8"/>
    <n v="26923.200000000001"/>
  </r>
  <r>
    <x v="106"/>
    <x v="6"/>
    <n v="18283.099999999999"/>
    <x v="1047"/>
    <n v="34672.199999999997"/>
    <n v="22451.4"/>
    <n v="25950.400000000001"/>
  </r>
  <r>
    <x v="106"/>
    <x v="7"/>
    <n v="18260.400000000001"/>
    <x v="2555"/>
    <n v="32941"/>
    <n v="19083.900000000001"/>
    <n v="24427"/>
  </r>
  <r>
    <x v="106"/>
    <x v="8"/>
    <n v="16090.54"/>
    <x v="2556"/>
    <n v="29949.447"/>
    <n v="16971.768"/>
    <n v="22276.959999999999"/>
  </r>
  <r>
    <x v="106"/>
    <x v="9"/>
    <n v="12550"/>
    <x v="2557"/>
    <n v="22217.13"/>
    <n v="13772.766"/>
    <n v="16597.434000000001"/>
  </r>
  <r>
    <x v="106"/>
    <x v="10"/>
    <n v="11184.938"/>
    <x v="2558"/>
    <n v="19595.419999999998"/>
    <n v="11630.175999999999"/>
    <n v="14563.385"/>
  </r>
  <r>
    <x v="106"/>
    <x v="11"/>
    <n v="12697.456"/>
    <x v="2559"/>
    <n v="17490.128000000001"/>
    <n v="9808.5619999999999"/>
    <n v="12427.891"/>
  </r>
  <r>
    <x v="106"/>
    <x v="12"/>
    <n v="11025.916999999999"/>
    <x v="2560"/>
    <n v="17471.935000000001"/>
    <n v="9085.6880000000001"/>
    <n v="12811.932000000001"/>
  </r>
  <r>
    <x v="106"/>
    <x v="13"/>
    <n v="9466.0560000000005"/>
    <x v="2561"/>
    <n v="12864.151"/>
    <n v="6644.66"/>
    <n v="9078.3760000000002"/>
  </r>
  <r>
    <x v="106"/>
    <x v="14"/>
    <n v="7984.7039999999997"/>
    <x v="2562"/>
    <n v="9163.1090000000004"/>
    <n v="5080.3500000000004"/>
    <n v="6122.0720000000001"/>
  </r>
  <r>
    <x v="106"/>
    <x v="15"/>
    <n v="6889.3010000000004"/>
    <x v="1428"/>
    <n v="8493.893"/>
    <n v="4619.6819999999998"/>
    <n v="5969.98"/>
  </r>
  <r>
    <x v="106"/>
    <x v="16"/>
    <n v="5293.8760000000002"/>
    <x v="2563"/>
    <n v="6890.05"/>
    <n v="3646.7089999999998"/>
    <n v="4945.5919999999996"/>
  </r>
  <r>
    <x v="106"/>
    <x v="17"/>
    <n v="4577.232"/>
    <x v="2564"/>
    <n v="6029.1450000000004"/>
    <n v="3009.5990000000002"/>
    <n v="4319.5630000000001"/>
  </r>
  <r>
    <x v="106"/>
    <x v="18"/>
    <n v="3782.444"/>
    <x v="2565"/>
    <n v="4820.4830000000002"/>
    <n v="2228.5859999999998"/>
    <n v="3420.2749999999996"/>
  </r>
  <r>
    <x v="106"/>
    <x v="19"/>
    <n v="3777.777"/>
    <x v="2566"/>
    <n v="4031.6790000000001"/>
    <n v="1942.3330000000001"/>
    <n v="2737.5230000000001"/>
  </r>
  <r>
    <x v="106"/>
    <x v="20"/>
    <n v="3197.2379999999998"/>
    <x v="2567"/>
    <n v="3047.0709999999999"/>
    <n v="1708.7539999999999"/>
    <n v="2083.3879999999999"/>
  </r>
  <r>
    <x v="106"/>
    <x v="21"/>
    <n v="3047.0610000000001"/>
    <x v="2568"/>
    <n v="2840.8589999999999"/>
    <n v="1400.788"/>
    <n v="1904.4270000000001"/>
  </r>
  <r>
    <x v="106"/>
    <x v="22"/>
    <n v="2492.002"/>
    <x v="2569"/>
    <n v="2183.875"/>
    <n v="1139.2190000000001"/>
    <n v="1338.2380000000001"/>
  </r>
  <r>
    <x v="106"/>
    <x v="23"/>
    <n v="1811.8780999999999"/>
    <x v="2570"/>
    <n v="1765.0740000000001"/>
    <n v="800.26099999999997"/>
    <n v="1036.588"/>
  </r>
  <r>
    <x v="106"/>
    <x v="24"/>
    <n v="1486.769"/>
    <x v="2571"/>
    <n v="1485.991"/>
    <n v="586.31100000000004"/>
    <n v="869.89800000000014"/>
  </r>
  <r>
    <x v="106"/>
    <x v="25"/>
    <n v="1113.973"/>
    <x v="2572"/>
    <n v="1105.645"/>
    <n v="476.1"/>
    <n v="661.38599999999997"/>
  </r>
  <r>
    <x v="106"/>
    <x v="26"/>
    <n v="1075.5291"/>
    <x v="2573"/>
    <n v="872.47199999999998"/>
    <n v="363.666"/>
    <n v="497.25099999999998"/>
  </r>
  <r>
    <x v="106"/>
    <x v="27"/>
    <n v="955.51800000000003"/>
    <x v="2574"/>
    <n v="769.81500000000005"/>
    <n v="348.37900000000002"/>
    <n v="517.14700000000005"/>
  </r>
  <r>
    <x v="106"/>
    <x v="28"/>
    <n v="837.38599999999997"/>
    <x v="2575"/>
    <n v="734.95500000000004"/>
    <n v="319.25200000000001"/>
    <n v="503.75800000000004"/>
  </r>
  <r>
    <x v="106"/>
    <x v="29"/>
    <n v="845.31600000000003"/>
    <x v="2576"/>
    <n v="744.50199999999995"/>
    <n v="304.99900000000002"/>
    <n v="492.05"/>
  </r>
  <r>
    <x v="106"/>
    <x v="30"/>
    <n v="756.37"/>
    <x v="2577"/>
    <n v="507.15"/>
    <n v="191.721"/>
    <n v="335.43700000000001"/>
  </r>
  <r>
    <x v="107"/>
    <x v="0"/>
    <n v="69570"/>
    <x v="2578"/>
    <n v="193984"/>
    <n v="102852"/>
    <n v="149989"/>
  </r>
  <r>
    <x v="107"/>
    <x v="1"/>
    <n v="59434"/>
    <x v="2579"/>
    <n v="98598"/>
    <n v="53955"/>
    <n v="74983"/>
  </r>
  <r>
    <x v="107"/>
    <x v="2"/>
    <n v="55137"/>
    <x v="2580"/>
    <n v="95789"/>
    <n v="46152"/>
    <n v="71584"/>
  </r>
  <r>
    <x v="107"/>
    <x v="3"/>
    <n v="55632"/>
    <x v="2581"/>
    <n v="92033"/>
    <n v="47323"/>
    <n v="67687"/>
  </r>
  <r>
    <x v="107"/>
    <x v="4"/>
    <n v="52465"/>
    <x v="2582"/>
    <n v="88182"/>
    <n v="48655"/>
    <n v="66213"/>
  </r>
  <r>
    <x v="107"/>
    <x v="5"/>
    <n v="48813"/>
    <x v="2583"/>
    <n v="84141"/>
    <n v="48178"/>
    <n v="63235"/>
  </r>
  <r>
    <x v="107"/>
    <x v="6"/>
    <n v="45041"/>
    <x v="2584"/>
    <n v="81241"/>
    <n v="48150"/>
    <n v="62730"/>
  </r>
  <r>
    <x v="107"/>
    <x v="7"/>
    <n v="42278"/>
    <x v="2585"/>
    <n v="74898"/>
    <n v="41958"/>
    <n v="56570"/>
  </r>
  <r>
    <x v="107"/>
    <x v="8"/>
    <n v="40893"/>
    <x v="842"/>
    <n v="72124"/>
    <n v="39453"/>
    <n v="53736"/>
  </r>
  <r>
    <x v="107"/>
    <x v="9"/>
    <n v="38063"/>
    <x v="2586"/>
    <n v="69206"/>
    <n v="39342"/>
    <n v="52063"/>
  </r>
  <r>
    <x v="107"/>
    <x v="10"/>
    <n v="36149"/>
    <x v="12"/>
    <n v="63117"/>
    <n v="35425"/>
    <n v="48368"/>
  </r>
  <r>
    <x v="107"/>
    <x v="11"/>
    <n v="37843"/>
    <x v="2587"/>
    <n v="62497"/>
    <n v="33667"/>
    <n v="48306"/>
  </r>
  <r>
    <x v="107"/>
    <x v="12"/>
    <n v="35510"/>
    <x v="2588"/>
    <n v="60928"/>
    <n v="32048"/>
    <n v="47220"/>
  </r>
  <r>
    <x v="107"/>
    <x v="13"/>
    <n v="33747"/>
    <x v="2589"/>
    <n v="59998"/>
    <n v="33163"/>
    <n v="46746"/>
  </r>
  <r>
    <x v="107"/>
    <x v="14"/>
    <n v="31944"/>
    <x v="1845"/>
    <n v="53158"/>
    <n v="27458"/>
    <n v="39943"/>
  </r>
  <r>
    <x v="107"/>
    <x v="15"/>
    <n v="30752"/>
    <x v="2590"/>
    <n v="53902"/>
    <n v="26879"/>
    <n v="40383"/>
  </r>
  <r>
    <x v="107"/>
    <x v="16"/>
    <n v="27061"/>
    <x v="2591"/>
    <n v="49988"/>
    <n v="24219"/>
    <n v="37319"/>
  </r>
  <r>
    <x v="107"/>
    <x v="17"/>
    <n v="25329"/>
    <x v="2592"/>
    <n v="50045"/>
    <n v="23879"/>
    <n v="38021"/>
  </r>
  <r>
    <x v="107"/>
    <x v="18"/>
    <n v="25172"/>
    <x v="2593"/>
    <n v="43810"/>
    <n v="23054"/>
    <n v="32823"/>
  </r>
  <r>
    <x v="107"/>
    <x v="19"/>
    <n v="25402"/>
    <x v="2594"/>
    <n v="45027"/>
    <n v="24456"/>
    <n v="33917"/>
  </r>
  <r>
    <x v="107"/>
    <x v="20"/>
    <n v="23435"/>
    <x v="2595"/>
    <n v="43679"/>
    <n v="21323"/>
    <n v="33016"/>
  </r>
  <r>
    <x v="107"/>
    <x v="21"/>
    <n v="22976"/>
    <x v="2596"/>
    <n v="41378"/>
    <n v="19388"/>
    <n v="31073"/>
  </r>
  <r>
    <x v="107"/>
    <x v="22"/>
    <n v="22473"/>
    <x v="2597"/>
    <n v="38497"/>
    <n v="17285"/>
    <n v="28353"/>
  </r>
  <r>
    <x v="107"/>
    <x v="23"/>
    <n v="18739"/>
    <x v="2598"/>
    <n v="36626"/>
    <n v="16086"/>
    <n v="28428"/>
  </r>
  <r>
    <x v="107"/>
    <x v="24"/>
    <n v="12112.0996"/>
    <x v="2599"/>
    <n v="14605.799800000001"/>
    <n v="6650.8"/>
    <n v="9635.1"/>
  </r>
  <r>
    <x v="107"/>
    <x v="25"/>
    <n v="10055.0996"/>
    <x v="2600"/>
    <n v="12826.299800000001"/>
    <n v="5508.3"/>
    <n v="8445.2000000000007"/>
  </r>
  <r>
    <x v="107"/>
    <x v="26"/>
    <n v="8529.2001999999993"/>
    <x v="2601"/>
    <n v="11751.0996"/>
    <n v="5030.5001000000002"/>
    <n v="7416.3001000000004"/>
  </r>
  <r>
    <x v="107"/>
    <x v="27"/>
    <n v="7504"/>
    <x v="2602"/>
    <n v="10861.700199999999"/>
    <n v="4704.6000000000004"/>
    <n v="6927"/>
  </r>
  <r>
    <x v="107"/>
    <x v="28"/>
    <n v="6182.3999000000003"/>
    <x v="2603"/>
    <n v="9428.5"/>
    <n v="3871.3000999999999"/>
    <n v="6085.1000999999997"/>
  </r>
  <r>
    <x v="107"/>
    <x v="29"/>
    <n v="5843.7002000000002"/>
    <x v="2604"/>
    <n v="8022.2997999999998"/>
    <n v="3488.6"/>
    <n v="5073.2"/>
  </r>
  <r>
    <x v="107"/>
    <x v="30"/>
    <n v="4594.2997999999998"/>
    <x v="2605"/>
    <n v="6657.2002000000002"/>
    <n v="3043.9998999999998"/>
    <n v="3904.5998999999997"/>
  </r>
  <r>
    <x v="108"/>
    <x v="0"/>
    <n v="11144"/>
    <x v="2606"/>
    <n v="33735"/>
    <n v="11966"/>
    <n v="28338"/>
  </r>
  <r>
    <x v="108"/>
    <x v="1"/>
    <n v="10553"/>
    <x v="2607"/>
    <n v="32550"/>
    <n v="10517"/>
    <n v="27310"/>
  </r>
  <r>
    <x v="108"/>
    <x v="2"/>
    <n v="6873"/>
    <x v="2608"/>
    <n v="22555"/>
    <n v="5023"/>
    <n v="19846"/>
  </r>
  <r>
    <x v="108"/>
    <x v="3"/>
    <n v="6497"/>
    <x v="2609"/>
    <n v="15672"/>
    <n v="5410"/>
    <n v="13333"/>
  </r>
  <r>
    <x v="108"/>
    <x v="4"/>
    <n v="6394"/>
    <x v="2610"/>
    <n v="15864"/>
    <n v="5692"/>
    <n v="13427"/>
  </r>
  <r>
    <x v="108"/>
    <x v="5"/>
    <n v="6265"/>
    <x v="2611"/>
    <n v="15970"/>
    <n v="6351"/>
    <n v="13460"/>
  </r>
  <r>
    <x v="108"/>
    <x v="6"/>
    <n v="5535"/>
    <x v="2612"/>
    <n v="14979"/>
    <n v="6233"/>
    <n v="12732"/>
  </r>
  <r>
    <x v="108"/>
    <x v="7"/>
    <n v="4487"/>
    <x v="1853"/>
    <n v="12930"/>
    <n v="6293"/>
    <n v="11536"/>
  </r>
  <r>
    <x v="108"/>
    <x v="8"/>
    <n v="4168"/>
    <x v="2373"/>
    <n v="11913"/>
    <n v="6519"/>
    <n v="10764"/>
  </r>
  <r>
    <x v="108"/>
    <x v="9"/>
    <n v="3773"/>
    <x v="1540"/>
    <n v="11019"/>
    <n v="6233"/>
    <n v="9851"/>
  </r>
  <r>
    <x v="108"/>
    <x v="10"/>
    <n v="3458"/>
    <x v="1811"/>
    <n v="10952"/>
    <n v="6269"/>
    <n v="9764"/>
  </r>
  <r>
    <x v="108"/>
    <x v="11"/>
    <n v="3443"/>
    <x v="2613"/>
    <n v="10484"/>
    <n v="5585"/>
    <n v="9397"/>
  </r>
  <r>
    <x v="108"/>
    <x v="12"/>
    <n v="76"/>
    <x v="2614"/>
    <n v="5866"/>
    <n v="4495"/>
    <n v="4495"/>
  </r>
  <r>
    <x v="108"/>
    <x v="13"/>
    <n v="688.08699999999999"/>
    <x v="2615"/>
    <n v="5870.982"/>
    <n v="4549.2640000000001"/>
    <n v="4549.2640000000001"/>
  </r>
  <r>
    <x v="108"/>
    <x v="14"/>
    <n v="694.50900000000001"/>
    <x v="2616"/>
    <n v="5819.2359999999999"/>
    <n v="4575.4250000000002"/>
    <n v="4575.4250000000002"/>
  </r>
  <r>
    <x v="109"/>
    <x v="0"/>
    <n v="11144"/>
    <x v="2606"/>
    <n v="33735"/>
    <n v="11966"/>
    <n v="28338"/>
  </r>
  <r>
    <x v="109"/>
    <x v="1"/>
    <n v="10553"/>
    <x v="2607"/>
    <n v="32550"/>
    <n v="10517"/>
    <n v="27310"/>
  </r>
  <r>
    <x v="109"/>
    <x v="2"/>
    <n v="6873"/>
    <x v="2608"/>
    <n v="22555"/>
    <n v="5023"/>
    <n v="19846"/>
  </r>
  <r>
    <x v="109"/>
    <x v="3"/>
    <n v="6497"/>
    <x v="2609"/>
    <n v="15672"/>
    <n v="5410"/>
    <n v="13333"/>
  </r>
  <r>
    <x v="109"/>
    <x v="4"/>
    <n v="6394"/>
    <x v="2610"/>
    <n v="15864"/>
    <n v="5692"/>
    <n v="13427"/>
  </r>
  <r>
    <x v="109"/>
    <x v="5"/>
    <n v="6265"/>
    <x v="2611"/>
    <n v="15970"/>
    <n v="6351"/>
    <n v="13460"/>
  </r>
  <r>
    <x v="109"/>
    <x v="6"/>
    <n v="5535"/>
    <x v="2612"/>
    <n v="14979"/>
    <n v="6233"/>
    <n v="12732"/>
  </r>
  <r>
    <x v="109"/>
    <x v="7"/>
    <n v="4487"/>
    <x v="1853"/>
    <n v="12930"/>
    <n v="6293"/>
    <n v="11536"/>
  </r>
  <r>
    <x v="109"/>
    <x v="8"/>
    <n v="4168"/>
    <x v="2373"/>
    <n v="11913"/>
    <n v="6519"/>
    <n v="10764"/>
  </r>
  <r>
    <x v="109"/>
    <x v="9"/>
    <n v="3773"/>
    <x v="1540"/>
    <n v="11019"/>
    <n v="6233"/>
    <n v="9851"/>
  </r>
  <r>
    <x v="109"/>
    <x v="10"/>
    <n v="3458"/>
    <x v="1811"/>
    <n v="10952"/>
    <n v="6269"/>
    <n v="9764"/>
  </r>
  <r>
    <x v="109"/>
    <x v="11"/>
    <n v="3443"/>
    <x v="2613"/>
    <n v="10484"/>
    <n v="5585"/>
    <n v="9397"/>
  </r>
  <r>
    <x v="109"/>
    <x v="12"/>
    <n v="76"/>
    <x v="2614"/>
    <n v="5866"/>
    <n v="4495"/>
    <n v="4495"/>
  </r>
  <r>
    <x v="109"/>
    <x v="13"/>
    <n v="688.08699999999999"/>
    <x v="2615"/>
    <n v="5870.982"/>
    <n v="4549.2640000000001"/>
    <n v="4549.2640000000001"/>
  </r>
  <r>
    <x v="109"/>
    <x v="14"/>
    <n v="694.50900000000001"/>
    <x v="2616"/>
    <n v="5819.2359999999999"/>
    <n v="4575.4250000000002"/>
    <n v="4575.4250000000002"/>
  </r>
  <r>
    <x v="110"/>
    <x v="0"/>
    <n v="12807.683999999999"/>
    <x v="2617"/>
    <n v="33230.934999999998"/>
    <n v="12116.147000000001"/>
    <n v="26570.152999999998"/>
  </r>
  <r>
    <x v="110"/>
    <x v="1"/>
    <n v="13621.302"/>
    <x v="2618"/>
    <n v="30587.011999999999"/>
    <n v="9054.2569999999996"/>
    <n v="24207.034"/>
  </r>
  <r>
    <x v="110"/>
    <x v="2"/>
    <n v="14391.375"/>
    <x v="2619"/>
    <n v="29773.766"/>
    <n v="7321.2960000000003"/>
    <n v="23524.260999999999"/>
  </r>
  <r>
    <x v="110"/>
    <x v="3"/>
    <n v="15212.302"/>
    <x v="2620"/>
    <n v="27914.292000000001"/>
    <n v="4930.9570000000003"/>
    <n v="21414.595999999998"/>
  </r>
  <r>
    <x v="110"/>
    <x v="4"/>
    <n v="15225.493"/>
    <x v="2621"/>
    <n v="22886.71"/>
    <n v="3032.03"/>
    <n v="16787.954999999998"/>
  </r>
  <r>
    <x v="110"/>
    <x v="5"/>
    <n v="14643.387000000001"/>
    <x v="2622"/>
    <n v="22045.541000000001"/>
    <n v="2053.6320000000001"/>
    <n v="16481.157999999999"/>
  </r>
  <r>
    <x v="110"/>
    <x v="6"/>
    <n v="13904.865"/>
    <x v="2623"/>
    <n v="20356.43"/>
    <n v="997.005"/>
    <n v="14628.690999999999"/>
  </r>
  <r>
    <x v="110"/>
    <x v="7"/>
    <n v="13181.334000000001"/>
    <x v="2624"/>
    <n v="17379.608"/>
    <n v="71.628"/>
    <n v="11959.312"/>
  </r>
  <r>
    <x v="110"/>
    <x v="8"/>
    <n v="14048.393"/>
    <x v="2625"/>
    <n v="11470.231"/>
    <n v="-419.00299999999999"/>
    <n v="7074.7760000000007"/>
  </r>
  <r>
    <x v="110"/>
    <x v="9"/>
    <n v="12640.744000000001"/>
    <x v="2626"/>
    <n v="9632.1530000000002"/>
    <n v="-1133.443"/>
    <n v="5381.4929999999995"/>
  </r>
  <r>
    <x v="110"/>
    <x v="10"/>
    <n v="11664.151"/>
    <x v="2627"/>
    <n v="8295.3430000000008"/>
    <n v="-2091.6880000000001"/>
    <n v="4404.8760000000002"/>
  </r>
  <r>
    <x v="110"/>
    <x v="11"/>
    <n v="11617.187"/>
    <x v="2628"/>
    <n v="6460.0469999999996"/>
    <n v="-1949.106"/>
    <n v="3058.6499999999996"/>
  </r>
  <r>
    <x v="110"/>
    <x v="12"/>
    <n v="11090.375"/>
    <x v="2629"/>
    <n v="10086.529"/>
    <n v="639.98900000000003"/>
    <n v="6765.6929999999993"/>
  </r>
  <r>
    <x v="110"/>
    <x v="13"/>
    <n v="9818.4860000000008"/>
    <x v="2630"/>
    <n v="9768.6959999999999"/>
    <n v="-219.38300000000001"/>
    <n v="6747.9380000000001"/>
  </r>
  <r>
    <x v="110"/>
    <x v="14"/>
    <n v="8425.5010000000002"/>
    <x v="2631"/>
    <n v="7410.21"/>
    <n v="-866.62400000000002"/>
    <n v="5068.6770000000006"/>
  </r>
  <r>
    <x v="110"/>
    <x v="15"/>
    <n v="7151.2160000000003"/>
    <x v="2632"/>
    <n v="6029.277"/>
    <n v="-2078.212"/>
    <n v="3724.6759999999999"/>
  </r>
  <r>
    <x v="110"/>
    <x v="16"/>
    <n v="5739.2959000000001"/>
    <x v="2633"/>
    <n v="7585.0181000000002"/>
    <n v="-1032.5239999999999"/>
    <n v="4481.7981"/>
  </r>
  <r>
    <x v="110"/>
    <x v="17"/>
    <n v="4820.8252000000002"/>
    <x v="2634"/>
    <n v="6260.585"/>
    <n v="-1205.6378999999999"/>
    <n v="4541.4152000000004"/>
  </r>
  <r>
    <x v="110"/>
    <x v="18"/>
    <n v="4001.1379000000002"/>
    <x v="2635"/>
    <n v="6519.6859999999997"/>
    <n v="-777.77210000000002"/>
    <n v="4943.4898999999996"/>
  </r>
  <r>
    <x v="110"/>
    <x v="19"/>
    <n v="2715.22"/>
    <x v="2636"/>
    <n v="4665.9502000000002"/>
    <n v="-628.26790000000005"/>
    <n v="3407.6760999999997"/>
  </r>
  <r>
    <x v="110"/>
    <x v="20"/>
    <n v="1602.8408999999999"/>
    <x v="2637"/>
    <n v="3898.1889999999999"/>
    <n v="-48.418100000000003"/>
    <n v="3004.2539000000002"/>
  </r>
  <r>
    <x v="110"/>
    <x v="21"/>
    <n v="982.66600000000005"/>
    <x v="2638"/>
    <n v="1806.8521000000001"/>
    <n v="-145.50200000000001"/>
    <n v="1365.2560000000001"/>
  </r>
  <r>
    <x v="110"/>
    <x v="22"/>
    <n v="477.41800000000001"/>
    <x v="2639"/>
    <n v="1805.646"/>
    <n v="110.206"/>
    <n v="1512.954"/>
  </r>
  <r>
    <x v="110"/>
    <x v="23"/>
    <n v="198.90100000000001"/>
    <x v="2640"/>
    <n v="1141.3800000000001"/>
    <n v="61.197000000000003"/>
    <n v="947.25099999999998"/>
  </r>
  <r>
    <x v="110"/>
    <x v="24"/>
    <n v="163.89"/>
    <x v="2641"/>
    <n v="623.09100000000001"/>
    <n v="156.68600000000001"/>
    <n v="577.13"/>
  </r>
  <r>
    <x v="110"/>
    <x v="25"/>
    <n v="190.983"/>
    <x v="2642"/>
    <n v="472.49200000000002"/>
    <n v="103.80800000000001"/>
    <n v="443.64499999999998"/>
  </r>
  <r>
    <x v="110"/>
    <x v="26"/>
    <n v="220.941"/>
    <x v="2643"/>
    <n v="106.476"/>
    <n v="52.204000000000001"/>
    <n v="71.87"/>
  </r>
  <r>
    <x v="111"/>
    <x v="0"/>
    <n v="22823.3"/>
    <x v="2644"/>
    <n v="13501.2"/>
    <n v="5642.9"/>
    <n v="9908.2000000000007"/>
  </r>
  <r>
    <x v="111"/>
    <x v="1"/>
    <n v="22245.5"/>
    <x v="2645"/>
    <n v="16332.8"/>
    <n v="7182.3"/>
    <n v="12860.3"/>
  </r>
  <r>
    <x v="111"/>
    <x v="2"/>
    <n v="20719.2"/>
    <x v="2646"/>
    <n v="15701.6"/>
    <n v="5389.5"/>
    <n v="11711.3"/>
  </r>
  <r>
    <x v="111"/>
    <x v="3"/>
    <n v="15498.4"/>
    <x v="2647"/>
    <n v="15901.2"/>
    <n v="4406.8999999999996"/>
    <n v="11753.3"/>
  </r>
  <r>
    <x v="111"/>
    <x v="4"/>
    <n v="8602.2000000000007"/>
    <x v="2648"/>
    <n v="3492.7"/>
    <n v="1785"/>
    <n v="2467.6999999999998"/>
  </r>
  <r>
    <x v="111"/>
    <x v="5"/>
    <n v="7840.3"/>
    <x v="2649"/>
    <n v="2771.9"/>
    <n v="1170.7"/>
    <n v="1940.5"/>
  </r>
  <r>
    <x v="111"/>
    <x v="6"/>
    <n v="7394.5"/>
    <x v="2650"/>
    <n v="2752"/>
    <n v="1667.3"/>
    <n v="1938.6"/>
  </r>
  <r>
    <x v="111"/>
    <x v="7"/>
    <n v="6630.5"/>
    <x v="2651"/>
    <n v="2328.6"/>
    <n v="1344.6"/>
    <n v="1610.1"/>
  </r>
  <r>
    <x v="111"/>
    <x v="8"/>
    <n v="5882.4"/>
    <x v="941"/>
    <n v="2380.5"/>
    <n v="1459"/>
    <n v="1725.5"/>
  </r>
  <r>
    <x v="111"/>
    <x v="9"/>
    <n v="5231.2"/>
    <x v="2652"/>
    <n v="2289.6999999999998"/>
    <n v="1429.2"/>
    <n v="1696.7"/>
  </r>
  <r>
    <x v="111"/>
    <x v="10"/>
    <n v="4644.8999999999996"/>
    <x v="2653"/>
    <n v="2035.7"/>
    <n v="1253.2"/>
    <n v="1520.8000000000002"/>
  </r>
  <r>
    <x v="111"/>
    <x v="11"/>
    <n v="4242.6000000000004"/>
    <x v="2654"/>
    <n v="1787.7"/>
    <n v="988.4"/>
    <n v="1256.9000000000001"/>
  </r>
  <r>
    <x v="111"/>
    <x v="12"/>
    <n v="3969.4"/>
    <x v="2655"/>
    <n v="1882.2"/>
    <n v="1167.7"/>
    <n v="1436.5"/>
  </r>
  <r>
    <x v="111"/>
    <x v="13"/>
    <n v="3393.924"/>
    <x v="2656"/>
    <n v="1798.4"/>
    <n v="1172.2750000000001"/>
    <n v="1442.223"/>
  </r>
  <r>
    <x v="111"/>
    <x v="14"/>
    <n v="3126.009"/>
    <x v="2657"/>
    <n v="1792.672"/>
    <n v="1164.212"/>
    <n v="1445.9580000000001"/>
  </r>
  <r>
    <x v="111"/>
    <x v="15"/>
    <n v="2799.8719999999998"/>
    <x v="2658"/>
    <n v="1480.306"/>
    <n v="1014.522"/>
    <n v="1199.673"/>
  </r>
  <r>
    <x v="111"/>
    <x v="17"/>
    <n v="2329.1880000000001"/>
    <x v="2659"/>
    <n v="1116.377"/>
    <n v="855.404"/>
    <n v="909.83299999999997"/>
  </r>
  <r>
    <x v="111"/>
    <x v="18"/>
    <n v="1987.271"/>
    <x v="2660"/>
    <n v="902.048"/>
    <n v="651.73599999999999"/>
    <n v="714.10699999999997"/>
  </r>
  <r>
    <x v="111"/>
    <x v="19"/>
    <n v="1688.105"/>
    <x v="2661"/>
    <n v="746.85900000000004"/>
    <n v="518.65800000000002"/>
    <n v="590.38800000000003"/>
  </r>
  <r>
    <x v="111"/>
    <x v="20"/>
    <n v="1351.82"/>
    <x v="2662"/>
    <n v="611.23299999999995"/>
    <n v="351.40899999999999"/>
    <n v="460.18200000000002"/>
  </r>
  <r>
    <x v="111"/>
    <x v="21"/>
    <n v="944.12199999999996"/>
    <x v="2663"/>
    <n v="405.18700000000001"/>
    <n v="248.816"/>
    <n v="298.24200000000002"/>
  </r>
  <r>
    <x v="111"/>
    <x v="22"/>
    <n v="723.202"/>
    <x v="2664"/>
    <n v="302.58800000000002"/>
    <n v="161.053"/>
    <n v="201.09800000000001"/>
  </r>
  <r>
    <x v="111"/>
    <x v="23"/>
    <n v="493.03699999999998"/>
    <x v="2665"/>
    <n v="171.09899999999999"/>
    <n v="101.59"/>
    <n v="105.943"/>
  </r>
  <r>
    <x v="111"/>
    <x v="24"/>
    <n v="300.22899999999998"/>
    <x v="2666"/>
    <n v="91.620999999999995"/>
    <n v="39.087000000000003"/>
    <n v="53.605000000000004"/>
  </r>
  <r>
    <x v="111"/>
    <x v="25"/>
    <n v="231.601"/>
    <x v="2667"/>
    <n v="60.688000000000002"/>
    <n v="17.274000000000001"/>
    <n v="31.478999999999999"/>
  </r>
  <r>
    <x v="111"/>
    <x v="26"/>
    <n v="167.75299999999999"/>
    <x v="2668"/>
    <n v="42.188000000000002"/>
    <n v="3.66"/>
    <n v="21.428000000000001"/>
  </r>
  <r>
    <x v="112"/>
    <x v="0"/>
    <n v="7136.3969999999999"/>
    <x v="2669"/>
    <n v="8669.4770000000008"/>
    <n v="3032.66"/>
    <n v="6276.0810000000001"/>
  </r>
  <r>
    <x v="112"/>
    <x v="1"/>
    <n v="6992.1180000000004"/>
    <x v="2670"/>
    <n v="8365.7710000000006"/>
    <n v="2768.6660000000002"/>
    <n v="5932.6440000000002"/>
  </r>
  <r>
    <x v="112"/>
    <x v="2"/>
    <n v="6820.8860000000004"/>
    <x v="2671"/>
    <n v="10658.359"/>
    <n v="4383.18"/>
    <n v="7950.9840000000004"/>
  </r>
  <r>
    <x v="112"/>
    <x v="3"/>
    <n v="6794.3419999999996"/>
    <x v="2672"/>
    <n v="10115.991"/>
    <n v="3799.7460000000001"/>
    <n v="7420.9330000000009"/>
  </r>
  <r>
    <x v="112"/>
    <x v="4"/>
    <n v="6956.3109999999997"/>
    <x v="2673"/>
    <n v="8606.0759999999991"/>
    <n v="3644.5749999999998"/>
    <n v="6399.3519999999999"/>
  </r>
  <r>
    <x v="112"/>
    <x v="5"/>
    <n v="7752.7280000000001"/>
    <x v="2674"/>
    <n v="9030.2909999999993"/>
    <n v="3700.7249999999999"/>
    <n v="6731.7219999999998"/>
  </r>
  <r>
    <x v="112"/>
    <x v="6"/>
    <n v="7155.0959999999995"/>
    <x v="2675"/>
    <n v="10855.181"/>
    <n v="5377.3959999999997"/>
    <n v="8205.875"/>
  </r>
  <r>
    <x v="112"/>
    <x v="7"/>
    <n v="8104.3389999999999"/>
    <x v="2676"/>
    <n v="10443.942999999999"/>
    <n v="4919.2299999999996"/>
    <n v="7719.3459999999995"/>
  </r>
  <r>
    <x v="112"/>
    <x v="8"/>
    <n v="7369.1540000000005"/>
    <x v="2677"/>
    <n v="9500.5519999999997"/>
    <n v="4930.5550000000003"/>
    <n v="7117.8070000000007"/>
  </r>
  <r>
    <x v="112"/>
    <x v="9"/>
    <n v="6109.5069999999996"/>
    <x v="2678"/>
    <n v="8562.8940000000002"/>
    <n v="4526.5619999999999"/>
    <n v="6334.3729999999996"/>
  </r>
  <r>
    <x v="112"/>
    <x v="10"/>
    <n v="5775.6890000000003"/>
    <x v="2679"/>
    <n v="7882.4030000000002"/>
    <n v="4083.6080000000002"/>
    <n v="5944.4920000000002"/>
  </r>
  <r>
    <x v="112"/>
    <x v="11"/>
    <n v="7568.8879999999999"/>
    <x v="2680"/>
    <n v="7883.2380000000003"/>
    <n v="3792.866"/>
    <n v="5878.5390000000007"/>
  </r>
  <r>
    <x v="112"/>
    <x v="12"/>
    <n v="7317.27"/>
    <x v="2681"/>
    <n v="8068.4070000000002"/>
    <n v="3946.1729999999998"/>
    <n v="6036.8249999999998"/>
  </r>
  <r>
    <x v="112"/>
    <x v="13"/>
    <n v="6329.2790000000005"/>
    <x v="2682"/>
    <n v="7626.6580000000004"/>
    <n v="3811.0219999999999"/>
    <n v="5582.0619999999999"/>
  </r>
  <r>
    <x v="112"/>
    <x v="14"/>
    <n v="5333.3379999999997"/>
    <x v="2683"/>
    <n v="6580.4920000000002"/>
    <n v="3329.5230000000001"/>
    <n v="4867.8580000000002"/>
  </r>
  <r>
    <x v="112"/>
    <x v="15"/>
    <n v="5217.1090000000004"/>
    <x v="2684"/>
    <n v="5762.8469999999998"/>
    <n v="3118.6819999999998"/>
    <n v="4211.01"/>
  </r>
  <r>
    <x v="112"/>
    <x v="16"/>
    <n v="4413.2960000000003"/>
    <x v="2685"/>
    <n v="5133.7520000000004"/>
    <n v="2742.6709999999998"/>
    <n v="3810.2550000000001"/>
  </r>
  <r>
    <x v="112"/>
    <x v="17"/>
    <n v="4053.5929999999998"/>
    <x v="2686"/>
    <n v="4437.116"/>
    <n v="2394.8339999999998"/>
    <n v="3448.8939999999998"/>
  </r>
  <r>
    <x v="112"/>
    <x v="18"/>
    <n v="4368.415"/>
    <x v="2687"/>
    <n v="4623.9319999999998"/>
    <n v="2519.2809999999999"/>
    <n v="3594.5379999999996"/>
  </r>
  <r>
    <x v="112"/>
    <x v="19"/>
    <n v="5400.7169999999996"/>
    <x v="2688"/>
    <n v="4892.116"/>
    <n v="2441.5749999999998"/>
    <n v="3915.9579999999996"/>
  </r>
  <r>
    <x v="112"/>
    <x v="20"/>
    <n v="4446.4198999999999"/>
    <x v="2689"/>
    <n v="4131.9399000000003"/>
    <n v="2038.7560000000001"/>
    <n v="2944.681"/>
  </r>
  <r>
    <x v="112"/>
    <x v="21"/>
    <n v="3977.6660000000002"/>
    <x v="2690"/>
    <n v="3627.2759000000001"/>
    <n v="1910.884"/>
    <n v="2954.5630000000001"/>
  </r>
  <r>
    <x v="112"/>
    <x v="22"/>
    <n v="3669.5681"/>
    <x v="2691"/>
    <n v="3080.2339000000002"/>
    <n v="1703.5839000000001"/>
    <n v="2402.3308999999999"/>
  </r>
  <r>
    <x v="112"/>
    <x v="23"/>
    <n v="4076.2838999999999"/>
    <x v="2692"/>
    <n v="2993.3789000000002"/>
    <n v="1489.703"/>
    <n v="2235.0630000000001"/>
  </r>
  <r>
    <x v="112"/>
    <x v="24"/>
    <n v="3745.877"/>
    <x v="2693"/>
    <n v="2666.6509000000001"/>
    <n v="1227.7059999999999"/>
    <n v="1903.2860000000001"/>
  </r>
  <r>
    <x v="112"/>
    <x v="25"/>
    <n v="3085.2759000000001"/>
    <x v="2694"/>
    <n v="2070.6370000000002"/>
    <n v="995.85900000000004"/>
    <n v="1513.5059999999999"/>
  </r>
  <r>
    <x v="112"/>
    <x v="26"/>
    <n v="2271.5801000000001"/>
    <x v="2695"/>
    <n v="1426.124"/>
    <n v="804.93700000000001"/>
    <n v="1030.893"/>
  </r>
  <r>
    <x v="112"/>
    <x v="26"/>
    <n v="2483.9279999999999"/>
    <x v="2696"/>
    <n v="1773.6890000000001"/>
    <n v="870.00199999999995"/>
    <n v="1297.3589999999999"/>
  </r>
  <r>
    <x v="112"/>
    <x v="28"/>
    <n v="2195.7858999999999"/>
    <x v="2697"/>
    <n v="1356.62"/>
    <n v="828.37300000000005"/>
    <n v="969.44100000000003"/>
  </r>
  <r>
    <x v="112"/>
    <x v="29"/>
    <n v="2210.3449999999998"/>
    <x v="2698"/>
    <n v="1468.366"/>
    <n v="787.66"/>
    <n v="1093.944"/>
  </r>
  <r>
    <x v="112"/>
    <x v="30"/>
    <n v="2120.4340999999999"/>
    <x v="2699"/>
    <n v="1406.376"/>
    <n v="746.80899999999997"/>
    <n v="1028.749"/>
  </r>
  <r>
    <x v="113"/>
    <x v="0"/>
    <n v="42951"/>
    <x v="2700"/>
    <n v="62596"/>
    <n v="14094"/>
    <n v="33250"/>
  </r>
  <r>
    <x v="113"/>
    <x v="1"/>
    <n v="49604"/>
    <x v="2701"/>
    <n v="83699"/>
    <n v="33621"/>
    <n v="53510"/>
  </r>
  <r>
    <x v="114"/>
    <x v="0"/>
    <n v="8510.4"/>
    <x v="2702"/>
    <n v="5892.8"/>
    <n v="2392.6"/>
    <n v="3495.6"/>
  </r>
  <r>
    <x v="114"/>
    <x v="1"/>
    <n v="8080.1"/>
    <x v="788"/>
    <n v="5469.6"/>
    <n v="2194.8000000000002"/>
    <n v="3294.8"/>
  </r>
  <r>
    <x v="114"/>
    <x v="2"/>
    <n v="7170.2"/>
    <x v="2703"/>
    <n v="5292.3"/>
    <n v="2101.6999999999998"/>
    <n v="3197.8999999999996"/>
  </r>
  <r>
    <x v="114"/>
    <x v="3"/>
    <n v="6933.5"/>
    <x v="2704"/>
    <n v="4582.6000000000004"/>
    <n v="1952"/>
    <n v="2520"/>
  </r>
  <r>
    <x v="114"/>
    <x v="4"/>
    <n v="6764"/>
    <x v="2705"/>
    <n v="5994.7"/>
    <n v="2333.5"/>
    <n v="3930.6"/>
  </r>
  <r>
    <x v="114"/>
    <x v="5"/>
    <n v="6285.6"/>
    <x v="2706"/>
    <n v="7082.7"/>
    <n v="2156.9"/>
    <n v="4842.8999999999996"/>
  </r>
  <r>
    <x v="114"/>
    <x v="6"/>
    <n v="5921"/>
    <x v="2707"/>
    <n v="6936.9"/>
    <n v="2059.5"/>
    <n v="4772.7"/>
  </r>
  <r>
    <x v="114"/>
    <x v="7"/>
    <n v="7998.7"/>
    <x v="2708"/>
    <n v="5944.2"/>
    <n v="1842"/>
    <n v="3962.7"/>
  </r>
  <r>
    <x v="114"/>
    <x v="8"/>
    <n v="7500.2"/>
    <x v="2709"/>
    <n v="5466.6"/>
    <n v="1936.2"/>
    <n v="3586.3"/>
  </r>
  <r>
    <x v="114"/>
    <x v="9"/>
    <n v="7113.1"/>
    <x v="2710"/>
    <n v="5276.1"/>
    <n v="1894"/>
    <n v="3586.6"/>
  </r>
  <r>
    <x v="114"/>
    <x v="10"/>
    <n v="7217.5"/>
    <x v="2711"/>
    <n v="5025.2"/>
    <n v="1606"/>
    <n v="3447.2"/>
  </r>
  <r>
    <x v="114"/>
    <x v="11"/>
    <n v="6626.5"/>
    <x v="2712"/>
    <n v="4730.6000000000004"/>
    <n v="1409.1"/>
    <n v="3281.7"/>
  </r>
  <r>
    <x v="114"/>
    <x v="12"/>
    <n v="5567.1"/>
    <x v="2713"/>
    <n v="2880.8"/>
    <n v="1094.5"/>
    <n v="1797.5"/>
  </r>
  <r>
    <x v="114"/>
    <x v="13"/>
    <n v="5720.64"/>
    <x v="2714"/>
    <n v="3010.17"/>
    <n v="1229.7629999999999"/>
    <n v="1918.364"/>
  </r>
  <r>
    <x v="114"/>
    <x v="14"/>
    <n v="5278.11"/>
    <x v="2715"/>
    <n v="2937.7710000000002"/>
    <n v="1273.019"/>
    <n v="1923.2660000000001"/>
  </r>
  <r>
    <x v="114"/>
    <x v="15"/>
    <n v="5003.3549999999996"/>
    <x v="2716"/>
    <n v="2780.348"/>
    <n v="1245.77"/>
    <n v="1913.6190000000001"/>
  </r>
  <r>
    <x v="114"/>
    <x v="16"/>
    <n v="4654.9709999999995"/>
    <x v="2717"/>
    <n v="2664.6329999999998"/>
    <n v="1130.0550000000001"/>
    <n v="1788.1410000000001"/>
  </r>
  <r>
    <x v="114"/>
    <x v="17"/>
    <n v="4366.9111000000003"/>
    <x v="2718"/>
    <n v="2529.7361000000001"/>
    <n v="1128.877"/>
    <n v="1791.3829999999998"/>
  </r>
  <r>
    <x v="114"/>
    <x v="18"/>
    <n v="3992.4189000000001"/>
    <x v="2719"/>
    <n v="2216.5338999999999"/>
    <n v="1033.318"/>
    <n v="1565.8920000000001"/>
  </r>
  <r>
    <x v="114"/>
    <x v="19"/>
    <n v="3675.4609"/>
    <x v="2720"/>
    <n v="1971.423"/>
    <n v="960.47"/>
    <n v="1382.056"/>
  </r>
  <r>
    <x v="114"/>
    <x v="20"/>
    <n v="3458.1069000000002"/>
    <x v="2721"/>
    <n v="1905.66"/>
    <n v="964.03599999999994"/>
    <n v="1303.9870000000001"/>
  </r>
  <r>
    <x v="114"/>
    <x v="21"/>
    <n v="3287.0171"/>
    <x v="2722"/>
    <n v="1984.7419"/>
    <n v="1019.845"/>
    <n v="1405.5530000000001"/>
  </r>
  <r>
    <x v="114"/>
    <x v="22"/>
    <n v="3171.8"/>
    <x v="2723"/>
    <n v="1963.722"/>
    <n v="1081.213"/>
    <n v="1437.8049999999998"/>
  </r>
  <r>
    <x v="114"/>
    <x v="23"/>
    <n v="3191.7791000000002"/>
    <x v="2724"/>
    <n v="2088.5039000000002"/>
    <n v="1222.6369999999999"/>
    <n v="1596.442"/>
  </r>
  <r>
    <x v="114"/>
    <x v="24"/>
    <n v="3163.2891"/>
    <x v="2725"/>
    <n v="2113.3811000000001"/>
    <n v="1173.962"/>
    <n v="1575.8220000000001"/>
  </r>
  <r>
    <x v="114"/>
    <x v="25"/>
    <n v="2962.98"/>
    <x v="2726"/>
    <n v="1859.124"/>
    <n v="1407.319"/>
    <n v="1411.29"/>
  </r>
  <r>
    <x v="115"/>
    <x v="0"/>
    <n v="12669"/>
    <x v="2727"/>
    <n v="41882"/>
    <n v="11836"/>
    <n v="29446"/>
  </r>
  <r>
    <x v="115"/>
    <x v="1"/>
    <n v="14212"/>
    <x v="1152"/>
    <n v="36288"/>
    <n v="10717"/>
    <n v="24959"/>
  </r>
  <r>
    <x v="115"/>
    <x v="2"/>
    <n v="12607"/>
    <x v="2728"/>
    <n v="33767"/>
    <n v="9990"/>
    <n v="22905"/>
  </r>
  <r>
    <x v="115"/>
    <x v="3"/>
    <n v="10630"/>
    <x v="2729"/>
    <n v="32041"/>
    <n v="9499"/>
    <n v="21281"/>
  </r>
  <r>
    <x v="115"/>
    <x v="4"/>
    <n v="10337"/>
    <x v="2730"/>
    <n v="28662"/>
    <n v="8795"/>
    <n v="18527"/>
  </r>
  <r>
    <x v="115"/>
    <x v="5"/>
    <n v="12301"/>
    <x v="2731"/>
    <n v="27899"/>
    <n v="8342"/>
    <n v="17357"/>
  </r>
  <r>
    <x v="115"/>
    <x v="6"/>
    <n v="9661"/>
    <x v="2732"/>
    <n v="25935"/>
    <n v="7954"/>
    <n v="16197"/>
  </r>
  <r>
    <x v="115"/>
    <x v="7"/>
    <n v="8791"/>
    <x v="2733"/>
    <n v="26339"/>
    <n v="7411"/>
    <n v="15482"/>
  </r>
  <r>
    <x v="115"/>
    <x v="8"/>
    <n v="8858"/>
    <x v="2734"/>
    <n v="26009"/>
    <n v="7053"/>
    <n v="15185"/>
  </r>
  <r>
    <x v="115"/>
    <x v="9"/>
    <n v="8557"/>
    <x v="393"/>
    <n v="24896"/>
    <n v="6767"/>
    <n v="14931"/>
  </r>
  <r>
    <x v="115"/>
    <x v="10"/>
    <n v="8014"/>
    <x v="1194"/>
    <n v="24195"/>
    <n v="6316"/>
    <n v="14684"/>
  </r>
  <r>
    <x v="115"/>
    <x v="11"/>
    <n v="9329"/>
    <x v="2735"/>
    <n v="24590"/>
    <n v="6038"/>
    <n v="14885"/>
  </r>
  <r>
    <x v="115"/>
    <x v="12"/>
    <n v="8475"/>
    <x v="430"/>
    <n v="23742"/>
    <n v="5901"/>
    <n v="14410"/>
  </r>
  <r>
    <x v="115"/>
    <x v="13"/>
    <n v="8159"/>
    <x v="2736"/>
    <n v="23785"/>
    <n v="5891"/>
    <n v="14850"/>
  </r>
  <r>
    <x v="115"/>
    <x v="14"/>
    <n v="9022"/>
    <x v="1814"/>
    <n v="23335"/>
    <n v="5861"/>
    <n v="14575"/>
  </r>
  <r>
    <x v="115"/>
    <x v="15"/>
    <n v="7071"/>
    <x v="2737"/>
    <n v="21297"/>
    <n v="5680"/>
    <n v="14203"/>
  </r>
  <r>
    <x v="115"/>
    <x v="16"/>
    <n v="7005"/>
    <x v="2738"/>
    <n v="20753"/>
    <n v="5443"/>
    <n v="13959"/>
  </r>
  <r>
    <x v="115"/>
    <x v="17"/>
    <n v="6729"/>
    <x v="2739"/>
    <n v="19985"/>
    <n v="4693"/>
    <n v="13928"/>
  </r>
  <r>
    <x v="115"/>
    <x v="18"/>
    <n v="5787"/>
    <x v="2613"/>
    <n v="18881"/>
    <n v="4863"/>
    <n v="13715"/>
  </r>
  <r>
    <x v="115"/>
    <x v="20"/>
    <n v="4728"/>
    <x v="2740"/>
    <n v="12316"/>
    <n v="3909"/>
    <n v="8693"/>
  </r>
  <r>
    <x v="115"/>
    <x v="21"/>
    <n v="4221"/>
    <x v="2741"/>
    <n v="12088"/>
    <n v="3698"/>
    <n v="8664"/>
  </r>
  <r>
    <x v="115"/>
    <x v="22"/>
    <n v="3764"/>
    <x v="1951"/>
    <n v="11223"/>
    <n v="3706"/>
    <n v="7935"/>
  </r>
  <r>
    <x v="115"/>
    <x v="23"/>
    <n v="3645.3998999999999"/>
    <x v="2742"/>
    <n v="11014.929700000001"/>
    <n v="3588.259"/>
    <n v="7782.0488999999998"/>
  </r>
  <r>
    <x v="115"/>
    <x v="24"/>
    <n v="3635.5439000000001"/>
    <x v="2743"/>
    <n v="11130.5908"/>
    <n v="3762.9119999999998"/>
    <n v="7957.8791000000001"/>
  </r>
  <r>
    <x v="115"/>
    <x v="25"/>
    <n v="3519.3411000000001"/>
    <x v="2744"/>
    <n v="10992.977500000001"/>
    <n v="3706.3629000000001"/>
    <n v="7918.3150000000005"/>
  </r>
  <r>
    <x v="115"/>
    <x v="26"/>
    <n v="3555.2109"/>
    <x v="2745"/>
    <n v="11134.8789"/>
    <n v="3676.6379999999999"/>
    <n v="8004.0068999999994"/>
  </r>
  <r>
    <x v="115"/>
    <x v="27"/>
    <n v="3558.1430999999998"/>
    <x v="2746"/>
    <n v="10445.852500000001"/>
    <n v="3447.8809999999999"/>
    <n v="8167.3261000000002"/>
  </r>
  <r>
    <x v="115"/>
    <x v="28"/>
    <n v="3591.5371"/>
    <x v="2747"/>
    <n v="10463.624"/>
    <n v="3200.8090000000002"/>
    <n v="8226.5048999999999"/>
  </r>
  <r>
    <x v="115"/>
    <x v="29"/>
    <n v="3576.2809999999999"/>
    <x v="2748"/>
    <n v="10573.325199999999"/>
    <n v="2964.6350000000002"/>
    <n v="8443.6782000000003"/>
  </r>
  <r>
    <x v="116"/>
    <x v="0"/>
    <n v="25079"/>
    <x v="2749"/>
    <n v="158838"/>
    <n v="47951"/>
    <n v="110971"/>
  </r>
  <r>
    <x v="116"/>
    <x v="1"/>
    <n v="24521"/>
    <x v="2750"/>
    <n v="145392"/>
    <n v="43834"/>
    <n v="101773"/>
  </r>
  <r>
    <x v="116"/>
    <x v="2"/>
    <n v="23565"/>
    <x v="2751"/>
    <n v="137914"/>
    <n v="41737"/>
    <n v="96179"/>
  </r>
  <r>
    <x v="116"/>
    <x v="3"/>
    <n v="22743"/>
    <x v="2752"/>
    <n v="132761"/>
    <n v="41041"/>
    <n v="91423"/>
  </r>
  <r>
    <x v="116"/>
    <x v="4"/>
    <n v="22371"/>
    <x v="2753"/>
    <n v="121156"/>
    <n v="39771"/>
    <n v="82272"/>
  </r>
  <r>
    <x v="116"/>
    <x v="5"/>
    <n v="22509"/>
    <x v="2754"/>
    <n v="120709"/>
    <n v="40899"/>
    <n v="83433"/>
  </r>
  <r>
    <x v="116"/>
    <x v="6"/>
    <n v="22756"/>
    <x v="2755"/>
    <n v="114779"/>
    <n v="41408"/>
    <n v="82503"/>
  </r>
  <r>
    <x v="116"/>
    <x v="7"/>
    <n v="19624"/>
    <x v="2756"/>
    <n v="113856"/>
    <n v="41034"/>
    <n v="81240"/>
  </r>
  <r>
    <x v="116"/>
    <x v="8"/>
    <n v="14529"/>
    <x v="2757"/>
    <n v="62526"/>
    <n v="22865"/>
    <n v="43865"/>
  </r>
  <r>
    <x v="116"/>
    <x v="9"/>
    <n v="14272"/>
    <x v="2758"/>
    <n v="59090"/>
    <n v="22653"/>
    <n v="40588"/>
  </r>
  <r>
    <x v="116"/>
    <x v="10"/>
    <n v="12731"/>
    <x v="2759"/>
    <n v="57040"/>
    <n v="21886"/>
    <n v="38901"/>
  </r>
  <r>
    <x v="116"/>
    <x v="11"/>
    <n v="13207"/>
    <x v="2416"/>
    <n v="53077"/>
    <n v="21151"/>
    <n v="35590"/>
  </r>
  <r>
    <x v="116"/>
    <x v="12"/>
    <n v="12720"/>
    <x v="2760"/>
    <n v="49704"/>
    <n v="21380"/>
    <n v="33146"/>
  </r>
  <r>
    <x v="116"/>
    <x v="13"/>
    <n v="10607"/>
    <x v="2200"/>
    <n v="68700"/>
    <n v="26907"/>
    <n v="47080"/>
  </r>
  <r>
    <x v="116"/>
    <x v="14"/>
    <n v="16297"/>
    <x v="1380"/>
    <n v="54723"/>
    <n v="17188"/>
    <n v="33218"/>
  </r>
  <r>
    <x v="116"/>
    <x v="15"/>
    <n v="20549"/>
    <x v="2761"/>
    <n v="55770"/>
    <n v="18061"/>
    <n v="36893"/>
  </r>
  <r>
    <x v="116"/>
    <x v="16"/>
    <n v="22080"/>
    <x v="2762"/>
    <n v="57225"/>
    <n v="15583"/>
    <n v="37535"/>
  </r>
  <r>
    <x v="116"/>
    <x v="17"/>
    <n v="15860"/>
    <x v="2763"/>
    <n v="60122"/>
    <n v="17005"/>
    <n v="40880"/>
  </r>
  <r>
    <x v="116"/>
    <x v="18"/>
    <n v="17946"/>
    <x v="2764"/>
    <n v="48531"/>
    <n v="16576"/>
    <n v="30774"/>
  </r>
  <r>
    <x v="116"/>
    <x v="19"/>
    <n v="15342"/>
    <x v="1549"/>
    <n v="58232"/>
    <n v="14144"/>
    <n v="27157"/>
  </r>
  <r>
    <x v="116"/>
    <x v="20"/>
    <n v="20605"/>
    <x v="2765"/>
    <n v="33409"/>
    <n v="11882"/>
    <n v="21347"/>
  </r>
  <r>
    <x v="116"/>
    <x v="21"/>
    <n v="17610"/>
    <x v="2766"/>
    <n v="26806"/>
    <n v="9635"/>
    <n v="16823"/>
  </r>
  <r>
    <x v="116"/>
    <x v="22"/>
    <n v="16308.9004"/>
    <x v="2767"/>
    <n v="24028.800800000001"/>
    <n v="8536.0002000000004"/>
    <n v="15312.800200000001"/>
  </r>
  <r>
    <x v="116"/>
    <x v="23"/>
    <n v="12302.4004"/>
    <x v="2768"/>
    <n v="22366.199199999999"/>
    <n v="8108.5996999999998"/>
    <n v="14403.9998"/>
  </r>
  <r>
    <x v="116"/>
    <x v="24"/>
    <n v="4676.6841000000004"/>
    <x v="2769"/>
    <n v="13358.484399999999"/>
    <n v="5469.1840000000002"/>
    <n v="9347.9600000000009"/>
  </r>
  <r>
    <x v="116"/>
    <x v="25"/>
    <n v="4488.9130999999998"/>
    <x v="2770"/>
    <n v="12862.227500000001"/>
    <n v="5313.8289999999997"/>
    <n v="9080.3100999999988"/>
  </r>
  <r>
    <x v="116"/>
    <x v="26"/>
    <n v="4281.8760000000002"/>
    <x v="2771"/>
    <n v="12193.107400000001"/>
    <n v="5120.2340000000004"/>
    <n v="8514.0290000000005"/>
  </r>
  <r>
    <x v="116"/>
    <x v="27"/>
    <n v="3961.4839000000002"/>
    <x v="2772"/>
    <n v="10801.793900000001"/>
    <n v="4931.6460999999999"/>
    <n v="8266.910100000001"/>
  </r>
  <r>
    <x v="116"/>
    <x v="28"/>
    <n v="3816.96"/>
    <x v="2773"/>
    <n v="10470.6152"/>
    <n v="4806.4480999999996"/>
    <n v="8158.2750999999989"/>
  </r>
  <r>
    <x v="116"/>
    <x v="29"/>
    <n v="3681.4670000000001"/>
    <x v="2774"/>
    <n v="10083.506799999999"/>
    <n v="4566.7830999999996"/>
    <n v="7860.1911999999993"/>
  </r>
  <r>
    <x v="116"/>
    <x v="30"/>
    <n v="3639.3391000000001"/>
    <x v="2775"/>
    <n v="9542.3984"/>
    <n v="4339.8568999999998"/>
    <n v="7337.4838"/>
  </r>
  <r>
    <x v="117"/>
    <x v="0"/>
    <n v="11388.478999999999"/>
    <x v="2776"/>
    <n v="17311.394"/>
    <n v="3499.6179999999999"/>
    <n v="14675.564"/>
  </r>
  <r>
    <x v="117"/>
    <x v="1"/>
    <n v="11404.851000000001"/>
    <x v="2777"/>
    <n v="19110.252"/>
    <n v="5033.0389999999998"/>
    <n v="15135.255000000001"/>
  </r>
  <r>
    <x v="117"/>
    <x v="2"/>
    <n v="10876.634"/>
    <x v="2778"/>
    <n v="18974.536"/>
    <n v="5897.4260000000004"/>
    <n v="15233.656999999999"/>
  </r>
  <r>
    <x v="117"/>
    <x v="3"/>
    <n v="10707.467000000001"/>
    <x v="2779"/>
    <n v="18755.776000000002"/>
    <n v="5822.9989999999998"/>
    <n v="14927.937"/>
  </r>
  <r>
    <x v="117"/>
    <x v="4"/>
    <n v="9982.2450000000008"/>
    <x v="2780"/>
    <n v="18514.875"/>
    <n v="5948.2380000000003"/>
    <n v="15078.583000000002"/>
  </r>
  <r>
    <x v="117"/>
    <x v="5"/>
    <n v="9312.0490000000009"/>
    <x v="2781"/>
    <n v="17617.432000000001"/>
    <n v="6190.2759999999998"/>
    <n v="14609.054"/>
  </r>
  <r>
    <x v="117"/>
    <x v="6"/>
    <n v="8580.2250000000004"/>
    <x v="2782"/>
    <n v="17098.877"/>
    <n v="5302.8410000000003"/>
    <n v="13718.769"/>
  </r>
  <r>
    <x v="117"/>
    <x v="7"/>
    <n v="8186.28"/>
    <x v="2783"/>
    <n v="16018.596"/>
    <n v="4508.74"/>
    <n v="13063.064999999999"/>
  </r>
  <r>
    <x v="117"/>
    <x v="8"/>
    <n v="6731.8059999999996"/>
    <x v="2784"/>
    <n v="8903.8080000000009"/>
    <n v="2746.3409999999999"/>
    <n v="7251.3099999999995"/>
  </r>
  <r>
    <x v="117"/>
    <x v="9"/>
    <n v="6219.61"/>
    <x v="2785"/>
    <n v="8114.424"/>
    <n v="2420.1860000000001"/>
    <n v="6728.9279999999999"/>
  </r>
  <r>
    <x v="117"/>
    <x v="10"/>
    <n v="6100.6480000000001"/>
    <x v="2786"/>
    <n v="7558.2359999999999"/>
    <n v="2525.884"/>
    <n v="6158.1080000000002"/>
  </r>
  <r>
    <x v="117"/>
    <x v="11"/>
    <n v="5660.1729999999998"/>
    <x v="2787"/>
    <n v="7286.0829999999996"/>
    <n v="2118.2959999999998"/>
    <n v="5813.4419999999991"/>
  </r>
  <r>
    <x v="117"/>
    <x v="12"/>
    <n v="5264.1509999999998"/>
    <x v="2788"/>
    <n v="6943.96"/>
    <n v="1882.7670000000001"/>
    <n v="5590.085"/>
  </r>
  <r>
    <x v="117"/>
    <x v="13"/>
    <n v="4880.6620000000003"/>
    <x v="2789"/>
    <n v="6491.8159999999998"/>
    <n v="1368.2829999999999"/>
    <n v="5119.5339999999997"/>
  </r>
  <r>
    <x v="117"/>
    <x v="14"/>
    <n v="2973.9180000000001"/>
    <x v="2790"/>
    <n v="6279.7619999999997"/>
    <n v="939.24800000000005"/>
    <n v="5096.4500000000007"/>
  </r>
  <r>
    <x v="117"/>
    <x v="15"/>
    <n v="2177.33"/>
    <x v="2791"/>
    <n v="2511.9589999999998"/>
    <n v="576.327"/>
    <n v="1952.1590000000001"/>
  </r>
  <r>
    <x v="117"/>
    <x v="16"/>
    <n v="2016.4179999999999"/>
    <x v="2792"/>
    <n v="1945.53"/>
    <n v="340.15800000000002"/>
    <n v="1507.7170000000001"/>
  </r>
  <r>
    <x v="117"/>
    <x v="17"/>
    <n v="1854.6320000000001"/>
    <x v="2793"/>
    <n v="1775.693"/>
    <n v="96.492999999999995"/>
    <n v="1415.723"/>
  </r>
  <r>
    <x v="117"/>
    <x v="18"/>
    <n v="1650.7529999999999"/>
    <x v="2794"/>
    <n v="1662.683"/>
    <n v="524.35900000000004"/>
    <n v="1344.5830000000001"/>
  </r>
  <r>
    <x v="117"/>
    <x v="19"/>
    <n v="1486.3019999999999"/>
    <x v="2795"/>
    <n v="1596.6320000000001"/>
    <n v="368.24400000000003"/>
    <n v="1343.9259999999999"/>
  </r>
  <r>
    <x v="117"/>
    <x v="20"/>
    <n v="1445.3510000000001"/>
    <x v="2796"/>
    <n v="2056.7179999999998"/>
    <n v="348.98099999999999"/>
    <n v="1806.8720000000001"/>
  </r>
  <r>
    <x v="117"/>
    <x v="21"/>
    <n v="1203.7380000000001"/>
    <x v="2797"/>
    <n v="1911.6189999999999"/>
    <n v="497.286"/>
    <n v="1744.914"/>
  </r>
  <r>
    <x v="117"/>
    <x v="22"/>
    <n v="760.99699999999996"/>
    <x v="2798"/>
    <n v="1278.2349999999999"/>
    <n v="447.90899999999999"/>
    <n v="1199.501"/>
  </r>
  <r>
    <x v="117"/>
    <x v="23"/>
    <n v="272.947"/>
    <x v="2799"/>
    <n v="374.08"/>
    <n v="235.68"/>
    <n v="340.29600000000005"/>
  </r>
  <r>
    <x v="117"/>
    <x v="24"/>
    <n v="134.84299999999999"/>
    <x v="2800"/>
    <n v="163.99799999999999"/>
    <n v="86.147000000000006"/>
    <n v="142.041"/>
  </r>
  <r>
    <x v="118"/>
    <x v="0"/>
    <n v="6844"/>
    <x v="2801"/>
    <n v="13717"/>
    <n v="5920"/>
    <n v="10475"/>
  </r>
  <r>
    <x v="118"/>
    <x v="1"/>
    <n v="8019"/>
    <x v="2802"/>
    <n v="19566"/>
    <n v="9186"/>
    <n v="13640"/>
  </r>
  <r>
    <x v="118"/>
    <x v="2"/>
    <n v="6549"/>
    <x v="1192"/>
    <n v="30241"/>
    <n v="14104"/>
    <n v="20968"/>
  </r>
  <r>
    <x v="118"/>
    <x v="3"/>
    <n v="6753"/>
    <x v="2803"/>
    <n v="28675"/>
    <n v="12722"/>
    <n v="22876"/>
  </r>
  <r>
    <x v="118"/>
    <x v="4"/>
    <n v="13145"/>
    <x v="2804"/>
    <n v="29451"/>
    <n v="10989"/>
    <n v="24021"/>
  </r>
  <r>
    <x v="118"/>
    <x v="5"/>
    <n v="17632"/>
    <x v="2805"/>
    <n v="50637"/>
    <n v="26341"/>
    <n v="37603"/>
  </r>
  <r>
    <x v="118"/>
    <x v="6"/>
    <n v="10783"/>
    <x v="2806"/>
    <n v="42877"/>
    <n v="20499"/>
    <n v="32521"/>
  </r>
  <r>
    <x v="118"/>
    <x v="7"/>
    <n v="9678"/>
    <x v="2807"/>
    <n v="43326"/>
    <n v="21278"/>
    <n v="32922"/>
  </r>
  <r>
    <x v="118"/>
    <x v="8"/>
    <n v="10965"/>
    <x v="2808"/>
    <n v="41117"/>
    <n v="21430"/>
    <n v="31210"/>
  </r>
  <r>
    <x v="118"/>
    <x v="9"/>
    <n v="10061"/>
    <x v="2809"/>
    <n v="32927"/>
    <n v="19253"/>
    <n v="24883"/>
  </r>
  <r>
    <x v="118"/>
    <x v="10"/>
    <n v="8176"/>
    <x v="2810"/>
    <n v="29686"/>
    <n v="15570"/>
    <n v="22849"/>
  </r>
  <r>
    <x v="118"/>
    <x v="11"/>
    <n v="14012"/>
    <x v="2811"/>
    <n v="31908"/>
    <n v="17060"/>
    <n v="22901"/>
  </r>
  <r>
    <x v="118"/>
    <x v="12"/>
    <n v="11362"/>
    <x v="2812"/>
    <n v="41456"/>
    <n v="22006"/>
    <n v="29934"/>
  </r>
  <r>
    <x v="118"/>
    <x v="13"/>
    <n v="9767"/>
    <x v="2813"/>
    <n v="35063"/>
    <n v="17442"/>
    <n v="25215"/>
  </r>
  <r>
    <x v="118"/>
    <x v="14"/>
    <n v="10741"/>
    <x v="2814"/>
    <n v="30273"/>
    <n v="14862"/>
    <n v="21481"/>
  </r>
  <r>
    <x v="118"/>
    <x v="15"/>
    <n v="9189"/>
    <x v="2815"/>
    <n v="29736"/>
    <n v="13674"/>
    <n v="21638"/>
  </r>
  <r>
    <x v="118"/>
    <x v="16"/>
    <n v="7352"/>
    <x v="2816"/>
    <n v="27162"/>
    <n v="11111"/>
    <n v="20029"/>
  </r>
  <r>
    <x v="118"/>
    <x v="17"/>
    <n v="4316"/>
    <x v="1447"/>
    <n v="16225"/>
    <n v="4653"/>
    <n v="12215"/>
  </r>
  <r>
    <x v="118"/>
    <x v="18"/>
    <n v="2864"/>
    <x v="2817"/>
    <n v="13184"/>
    <n v="3259"/>
    <n v="9848"/>
  </r>
  <r>
    <x v="118"/>
    <x v="19"/>
    <n v="2784.1030000000001"/>
    <x v="2818"/>
    <n v="6860.4780000000001"/>
    <n v="3277.6039999999998"/>
    <n v="5326.44"/>
  </r>
  <r>
    <x v="118"/>
    <x v="20"/>
    <n v="1277.4680000000001"/>
    <x v="2819"/>
    <n v="6096.36"/>
    <n v="2521.3200000000002"/>
    <n v="4937.8410000000003"/>
  </r>
  <r>
    <x v="118"/>
    <x v="21"/>
    <n v="387.50799999999998"/>
    <x v="2820"/>
    <n v="1226.356"/>
    <n v="672.46299999999997"/>
    <n v="1077.7339999999999"/>
  </r>
  <r>
    <x v="118"/>
    <x v="22"/>
    <n v="313.13990000000001"/>
    <x v="2821"/>
    <n v="846.40300000000002"/>
    <n v="543.57629999999995"/>
    <n v="693.07629999999995"/>
  </r>
  <r>
    <x v="118"/>
    <x v="23"/>
    <n v="162.55799999999999"/>
    <x v="2822"/>
    <n v="746.25099999999998"/>
    <n v="621.904"/>
    <n v="629.904"/>
  </r>
  <r>
    <x v="118"/>
    <x v="24"/>
    <n v="112.426"/>
    <x v="881"/>
    <n v="421.56400000000002"/>
    <n v="219.041"/>
    <n v="362.041"/>
  </r>
  <r>
    <x v="118"/>
    <x v="25"/>
    <n v="99.366"/>
    <x v="2823"/>
    <n v="351.447"/>
    <n v="206.405"/>
    <n v="304.40499999999997"/>
  </r>
  <r>
    <x v="118"/>
    <x v="26"/>
    <n v="97.814999999999998"/>
    <x v="2824"/>
    <n v="285.553"/>
    <n v="172.9"/>
    <n v="252.9"/>
  </r>
  <r>
    <x v="118"/>
    <x v="27"/>
    <n v="68.671999999999997"/>
    <x v="2825"/>
    <n v="225.97210000000001"/>
    <n v="153.267"/>
    <n v="207.71699999999998"/>
  </r>
  <r>
    <x v="118"/>
    <x v="28"/>
    <n v="28.527000000000001"/>
    <x v="2826"/>
    <n v="102.1075"/>
    <n v="53.0152"/>
    <n v="85.015199999999993"/>
  </r>
  <r>
    <x v="118"/>
    <x v="29"/>
    <n v="29.616"/>
    <x v="2827"/>
    <n v="123.5466"/>
    <n v="70.766999999999996"/>
    <n v="98.766999999999996"/>
  </r>
  <r>
    <x v="119"/>
    <x v="0"/>
    <n v="20753"/>
    <x v="988"/>
    <n v="29574"/>
    <n v="11725"/>
    <n v="19137"/>
  </r>
  <r>
    <x v="119"/>
    <x v="1"/>
    <n v="21733"/>
    <x v="2828"/>
    <n v="33921"/>
    <n v="13837"/>
    <n v="21847"/>
  </r>
  <r>
    <x v="119"/>
    <x v="2"/>
    <n v="25394"/>
    <x v="2829"/>
    <n v="29809"/>
    <n v="12127"/>
    <n v="19768"/>
  </r>
  <r>
    <x v="120"/>
    <x v="0"/>
    <n v="4950"/>
    <x v="2830"/>
    <n v="8957"/>
    <n v="5331"/>
    <n v="6325"/>
  </r>
  <r>
    <x v="120"/>
    <x v="1"/>
    <n v="5150"/>
    <x v="2831"/>
    <n v="8584"/>
    <n v="4595"/>
    <n v="5587"/>
  </r>
  <r>
    <x v="120"/>
    <x v="2"/>
    <n v="4845"/>
    <x v="2832"/>
    <n v="7718"/>
    <n v="4060"/>
    <n v="5050"/>
  </r>
  <r>
    <x v="120"/>
    <x v="3"/>
    <n v="4396"/>
    <x v="2833"/>
    <n v="7050"/>
    <n v="3398"/>
    <n v="4548"/>
  </r>
  <r>
    <x v="120"/>
    <x v="4"/>
    <n v="4515"/>
    <x v="2834"/>
    <n v="6147"/>
    <n v="3067"/>
    <n v="3669"/>
  </r>
  <r>
    <x v="120"/>
    <x v="5"/>
    <n v="3575"/>
    <x v="1897"/>
    <n v="5716"/>
    <n v="2422"/>
    <n v="3002"/>
  </r>
  <r>
    <x v="120"/>
    <x v="6"/>
    <n v="3797"/>
    <x v="2835"/>
    <n v="5070"/>
    <n v="2267"/>
    <n v="2826"/>
  </r>
  <r>
    <x v="120"/>
    <x v="7"/>
    <n v="4143"/>
    <x v="2836"/>
    <n v="5491"/>
    <n v="2458"/>
    <n v="2997"/>
  </r>
  <r>
    <x v="120"/>
    <x v="8"/>
    <n v="3589"/>
    <x v="1926"/>
    <n v="4928"/>
    <n v="2564"/>
    <n v="2564"/>
  </r>
  <r>
    <x v="120"/>
    <x v="9"/>
    <n v="3654"/>
    <x v="1459"/>
    <n v="4646"/>
    <n v="2729"/>
    <n v="2729"/>
  </r>
  <r>
    <x v="120"/>
    <x v="10"/>
    <n v="4212"/>
    <x v="2837"/>
    <n v="4678"/>
    <n v="3134"/>
    <n v="3134"/>
  </r>
  <r>
    <x v="120"/>
    <x v="11"/>
    <n v="3665"/>
    <x v="2838"/>
    <n v="6059"/>
    <n v="4339"/>
    <n v="4339"/>
  </r>
  <r>
    <x v="120"/>
    <x v="12"/>
    <n v="3091"/>
    <x v="2836"/>
    <n v="5146"/>
    <n v="4032"/>
    <n v="4032"/>
  </r>
  <r>
    <x v="120"/>
    <x v="13"/>
    <n v="2951"/>
    <x v="2839"/>
    <n v="4386"/>
    <n v="3420"/>
    <n v="3420"/>
  </r>
  <r>
    <x v="120"/>
    <x v="14"/>
    <n v="3129"/>
    <x v="34"/>
    <n v="4370"/>
    <n v="3509"/>
    <n v="3509"/>
  </r>
  <r>
    <x v="120"/>
    <x v="15"/>
    <n v="2957.1410999999998"/>
    <x v="2840"/>
    <n v="3400.6111000000001"/>
    <n v="2678.3579"/>
    <n v="2678.3579"/>
  </r>
  <r>
    <x v="120"/>
    <x v="16"/>
    <n v="2482.2438999999999"/>
    <x v="2841"/>
    <n v="2359.5329999999999"/>
    <n v="1788.6569999999999"/>
    <n v="1788.6569999999999"/>
  </r>
  <r>
    <x v="120"/>
    <x v="17"/>
    <n v="1724.675"/>
    <x v="2842"/>
    <n v="1699.374"/>
    <n v="1246.3920000000001"/>
    <n v="1246.3920000000001"/>
  </r>
  <r>
    <x v="120"/>
    <x v="18"/>
    <n v="1322.2728999999999"/>
    <x v="2843"/>
    <n v="1378.9179999999999"/>
    <n v="1038.8920000000001"/>
    <n v="1038.8920000000001"/>
  </r>
  <r>
    <x v="120"/>
    <x v="19"/>
    <n v="1420.011"/>
    <x v="2844"/>
    <n v="1192.3119999999999"/>
    <n v="927.01"/>
    <n v="927.01"/>
  </r>
  <r>
    <x v="120"/>
    <x v="20"/>
    <n v="1221.8630000000001"/>
    <x v="2845"/>
    <n v="901.87300000000005"/>
    <n v="665.66200000000003"/>
    <n v="665.66200000000003"/>
  </r>
  <r>
    <x v="120"/>
    <x v="21"/>
    <n v="908.85199999999998"/>
    <x v="2846"/>
    <n v="745.68100000000004"/>
    <n v="563.96600000000001"/>
    <n v="563.96600000000001"/>
  </r>
  <r>
    <x v="120"/>
    <x v="22"/>
    <n v="673.02800000000002"/>
    <x v="2847"/>
    <n v="584.04100000000005"/>
    <n v="447.80399999999997"/>
    <n v="447.80399999999997"/>
  </r>
  <r>
    <x v="120"/>
    <x v="23"/>
    <n v="531.88699999999994"/>
    <x v="2848"/>
    <n v="424.21899999999999"/>
    <n v="323.59399999999999"/>
    <n v="323.59399999999999"/>
  </r>
  <r>
    <x v="120"/>
    <x v="24"/>
    <n v="493.346"/>
    <x v="2849"/>
    <n v="341.23899999999998"/>
    <n v="238.221"/>
    <n v="238.221"/>
  </r>
  <r>
    <x v="120"/>
    <x v="25"/>
    <n v="418.28899999999999"/>
    <x v="2850"/>
    <n v="273.65100000000001"/>
    <n v="175.66300000000001"/>
    <n v="175.66300000000001"/>
  </r>
  <r>
    <x v="120"/>
    <x v="26"/>
    <n v="298.38600000000002"/>
    <x v="2851"/>
    <n v="181.25700000000001"/>
    <n v="113.57"/>
    <n v="113.57"/>
  </r>
  <r>
    <x v="120"/>
    <x v="27"/>
    <n v="175.09399999999999"/>
    <x v="2852"/>
    <n v="105.773"/>
    <n v="68.009"/>
    <n v="68.009"/>
  </r>
  <r>
    <x v="120"/>
    <x v="28"/>
    <n v="104.214"/>
    <x v="2853"/>
    <n v="63.414000000000001"/>
    <n v="42.390999999999998"/>
    <n v="42.390999999999998"/>
  </r>
  <r>
    <x v="120"/>
    <x v="29"/>
    <n v="72.444999999999993"/>
    <x v="2854"/>
    <n v="46.811"/>
    <n v="32.584000000000003"/>
    <n v="32.584000000000003"/>
  </r>
  <r>
    <x v="120"/>
    <x v="30"/>
    <n v="63.470999999999997"/>
    <x v="2855"/>
    <n v="26.356000000000002"/>
    <n v="16.158000000000001"/>
    <n v="16.845000000000002"/>
  </r>
  <r>
    <x v="121"/>
    <x v="0"/>
    <n v="10800"/>
    <x v="2856"/>
    <n v="18174"/>
    <n v="2870"/>
    <n v="11292"/>
  </r>
  <r>
    <x v="121"/>
    <x v="1"/>
    <n v="10746"/>
    <x v="2857"/>
    <n v="22819"/>
    <n v="6281"/>
    <n v="15502"/>
  </r>
  <r>
    <x v="121"/>
    <x v="2"/>
    <n v="9927"/>
    <x v="2858"/>
    <n v="25986"/>
    <n v="8049"/>
    <n v="18064"/>
  </r>
  <r>
    <x v="121"/>
    <x v="3"/>
    <n v="9298"/>
    <x v="2859"/>
    <n v="23847"/>
    <n v="10539"/>
    <n v="19499"/>
  </r>
  <r>
    <x v="121"/>
    <x v="4"/>
    <n v="8592"/>
    <x v="2860"/>
    <n v="17755"/>
    <n v="6576"/>
    <n v="13325"/>
  </r>
  <r>
    <x v="121"/>
    <x v="5"/>
    <n v="8790"/>
    <x v="2861"/>
    <n v="45132"/>
    <n v="19906"/>
    <n v="27533"/>
  </r>
  <r>
    <x v="121"/>
    <x v="6"/>
    <n v="16047"/>
    <x v="2862"/>
    <n v="41488"/>
    <n v="23647"/>
    <n v="27770"/>
  </r>
  <r>
    <x v="121"/>
    <x v="7"/>
    <n v="14072"/>
    <x v="2863"/>
    <n v="37074"/>
    <n v="20865"/>
    <n v="25384"/>
  </r>
  <r>
    <x v="121"/>
    <x v="8"/>
    <n v="11652"/>
    <x v="2864"/>
    <n v="27320.218000000001"/>
    <n v="17929.879000000001"/>
    <n v="20019.527000000002"/>
  </r>
  <r>
    <x v="121"/>
    <x v="9"/>
    <n v="9156"/>
    <x v="2865"/>
    <n v="22003.761999999999"/>
    <n v="15302.179"/>
    <n v="17096.405999999999"/>
  </r>
  <r>
    <x v="121"/>
    <x v="10"/>
    <n v="8727.3619999999992"/>
    <x v="2866"/>
    <n v="18408.32"/>
    <n v="13787.647999999999"/>
    <n v="13787.647999999999"/>
  </r>
  <r>
    <x v="121"/>
    <x v="11"/>
    <n v="8541.2610000000004"/>
    <x v="2867"/>
    <n v="15592.439"/>
    <n v="11083.858"/>
    <n v="12083.858"/>
  </r>
  <r>
    <x v="121"/>
    <x v="12"/>
    <n v="7672.3289999999997"/>
    <x v="2868"/>
    <n v="15366.037"/>
    <n v="11704.602000000001"/>
    <n v="11704.602000000001"/>
  </r>
  <r>
    <x v="121"/>
    <x v="13"/>
    <n v="5969.741"/>
    <x v="2869"/>
    <n v="13494.011"/>
    <n v="10904.632"/>
    <n v="10904.632"/>
  </r>
  <r>
    <x v="121"/>
    <x v="14"/>
    <n v="4552.4009999999998"/>
    <x v="2870"/>
    <n v="11788.986000000001"/>
    <n v="10047.981"/>
    <n v="10047.981"/>
  </r>
  <r>
    <x v="121"/>
    <x v="15"/>
    <n v="3271.3090000000002"/>
    <x v="2871"/>
    <n v="7991.0510000000004"/>
    <n v="6732.4369999999999"/>
    <n v="6856.7839999999997"/>
  </r>
  <r>
    <x v="121"/>
    <x v="16"/>
    <n v="2165.0958999999998"/>
    <x v="2872"/>
    <n v="5820.134"/>
    <n v="4935.6499999999996"/>
    <n v="5062.9659999999994"/>
  </r>
  <r>
    <x v="121"/>
    <x v="17"/>
    <n v="1214.0999999999999"/>
    <x v="2873"/>
    <n v="4040.2260000000001"/>
    <n v="3589.7049999999999"/>
    <n v="3606.473"/>
  </r>
  <r>
    <x v="121"/>
    <x v="18"/>
    <n v="748.82100000000003"/>
    <x v="2874"/>
    <n v="1678.529"/>
    <n v="1466.8889999999999"/>
    <n v="1495.0079999999998"/>
  </r>
  <r>
    <x v="121"/>
    <x v="19"/>
    <n v="431.42399999999998"/>
    <x v="2875"/>
    <n v="1182.403"/>
    <n v="1027.008"/>
    <n v="1053.684"/>
  </r>
  <r>
    <x v="121"/>
    <x v="20"/>
    <n v="224.72399999999999"/>
    <x v="2876"/>
    <n v="969.82500000000005"/>
    <n v="855.86099999999999"/>
    <n v="886.66"/>
  </r>
  <r>
    <x v="121"/>
    <x v="21"/>
    <n v="86.129000000000005"/>
    <x v="2877"/>
    <n v="149.536"/>
    <n v="100.538"/>
    <n v="122.946"/>
  </r>
  <r>
    <x v="121"/>
    <x v="22"/>
    <n v="5.7439999999999998"/>
    <x v="2878"/>
    <n v="5.6189999999999998"/>
    <n v="4.0330000000000004"/>
    <n v="4.5960000000000001"/>
  </r>
  <r>
    <x v="121"/>
    <x v="23"/>
    <n v="0.372"/>
    <x v="2879"/>
    <n v="0.308"/>
    <n v="0.16200000000000001"/>
    <n v="0.16300000000000001"/>
  </r>
  <r>
    <x v="122"/>
    <x v="0"/>
    <n v="14906.3"/>
    <x v="2880"/>
    <n v="20869.099999999999"/>
    <n v="8725.7999999999993"/>
    <n v="15658.3"/>
  </r>
  <r>
    <x v="122"/>
    <x v="1"/>
    <n v="14668.2"/>
    <x v="2881"/>
    <n v="20074.5"/>
    <n v="8053.6"/>
    <n v="15098.800000000001"/>
  </r>
  <r>
    <x v="122"/>
    <x v="2"/>
    <n v="13835.9"/>
    <x v="2882"/>
    <n v="19963.5"/>
    <n v="7653.8"/>
    <n v="14976.5"/>
  </r>
  <r>
    <x v="122"/>
    <x v="3"/>
    <n v="13152.8"/>
    <x v="2883"/>
    <n v="18330.2"/>
    <n v="6970.9"/>
    <n v="13657.9"/>
  </r>
  <r>
    <x v="122"/>
    <x v="4"/>
    <n v="13545.1"/>
    <x v="2884"/>
    <n v="18641.7"/>
    <n v="6980.4"/>
    <n v="13445.9"/>
  </r>
  <r>
    <x v="122"/>
    <x v="5"/>
    <n v="14280.5"/>
    <x v="2885"/>
    <n v="19427.400000000001"/>
    <n v="7382.1"/>
    <n v="13930.3"/>
  </r>
  <r>
    <x v="122"/>
    <x v="6"/>
    <n v="13253.4"/>
    <x v="2886"/>
    <n v="19636.5"/>
    <n v="7409.4"/>
    <n v="14313.9"/>
  </r>
  <r>
    <x v="122"/>
    <x v="7"/>
    <n v="11838.7"/>
    <x v="2887"/>
    <n v="17572.3"/>
    <n v="6160.1"/>
    <n v="12702"/>
  </r>
  <r>
    <x v="122"/>
    <x v="8"/>
    <n v="6798.5"/>
    <x v="2888"/>
    <n v="18184.7"/>
    <n v="5741.1"/>
    <n v="13377.3"/>
  </r>
  <r>
    <x v="122"/>
    <x v="9"/>
    <n v="6089.7"/>
    <x v="2889"/>
    <n v="4872.2"/>
    <n v="2133"/>
    <n v="2978.6"/>
  </r>
  <r>
    <x v="122"/>
    <x v="10"/>
    <n v="5900.6"/>
    <x v="2890"/>
    <n v="5020.8999999999996"/>
    <n v="2009.6"/>
    <n v="2976.8999999999996"/>
  </r>
  <r>
    <x v="122"/>
    <x v="11"/>
    <n v="6137.5"/>
    <x v="2891"/>
    <n v="4756.8999999999996"/>
    <n v="1571.6"/>
    <n v="2709.7999999999997"/>
  </r>
  <r>
    <x v="122"/>
    <x v="12"/>
    <n v="5469.6"/>
    <x v="2892"/>
    <n v="4722.8"/>
    <n v="1935.7"/>
    <n v="2939.1"/>
  </r>
  <r>
    <x v="122"/>
    <x v="13"/>
    <n v="4895.8140000000003"/>
    <x v="2893"/>
    <n v="4419.3649999999998"/>
    <n v="1680.23"/>
    <n v="2746.2660000000001"/>
  </r>
  <r>
    <x v="122"/>
    <x v="14"/>
    <n v="4534.8320000000003"/>
    <x v="2894"/>
    <n v="3796.6280000000002"/>
    <n v="1649.21"/>
    <n v="2395.511"/>
  </r>
  <r>
    <x v="122"/>
    <x v="15"/>
    <n v="4184.933"/>
    <x v="2895"/>
    <n v="3716.174"/>
    <n v="1562.519"/>
    <n v="2264.096"/>
  </r>
  <r>
    <x v="122"/>
    <x v="16"/>
    <n v="3761.819"/>
    <x v="2896"/>
    <n v="3228.9180000000001"/>
    <n v="1295.4259999999999"/>
    <n v="1970.07"/>
  </r>
  <r>
    <x v="122"/>
    <x v="17"/>
    <n v="3403.585"/>
    <x v="2897"/>
    <n v="2878.4290000000001"/>
    <n v="1099.751"/>
    <n v="1799.5930000000001"/>
  </r>
  <r>
    <x v="122"/>
    <x v="18"/>
    <n v="2320.71"/>
    <x v="2898"/>
    <n v="2525"/>
    <n v="880.35199999999998"/>
    <n v="1626.0250000000001"/>
  </r>
  <r>
    <x v="122"/>
    <x v="19"/>
    <n v="2264.3130000000001"/>
    <x v="2899"/>
    <n v="1714.011"/>
    <n v="757.00699999999995"/>
    <n v="1127.9760000000001"/>
  </r>
  <r>
    <x v="122"/>
    <x v="20"/>
    <n v="2080.0120000000002"/>
    <x v="2900"/>
    <n v="1585.9459999999999"/>
    <n v="762.01599999999996"/>
    <n v="1043.0899999999999"/>
  </r>
  <r>
    <x v="122"/>
    <x v="21"/>
    <n v="1888.2260000000001"/>
    <x v="2901"/>
    <n v="1470.9949999999999"/>
    <n v="690.54100000000005"/>
    <n v="985.57300000000009"/>
  </r>
  <r>
    <x v="122"/>
    <x v="22"/>
    <n v="1640.3521000000001"/>
    <x v="2902"/>
    <n v="1416.299"/>
    <n v="551.70100000000002"/>
    <n v="859.96900000000005"/>
  </r>
  <r>
    <x v="122"/>
    <x v="23"/>
    <n v="1490.009"/>
    <x v="2903"/>
    <n v="1208.4091000000001"/>
    <n v="519.96299999999997"/>
    <n v="696.255"/>
  </r>
  <r>
    <x v="122"/>
    <x v="24"/>
    <n v="1340.8810000000001"/>
    <x v="2904"/>
    <n v="1060.8800000000001"/>
    <n v="456.65800000000002"/>
    <n v="617.70699999999999"/>
  </r>
  <r>
    <x v="122"/>
    <x v="25"/>
    <n v="1207.614"/>
    <x v="2905"/>
    <n v="1020.356"/>
    <n v="461.80799999999999"/>
    <n v="609.02099999999996"/>
  </r>
  <r>
    <x v="122"/>
    <x v="26"/>
    <n v="1102.396"/>
    <x v="2906"/>
    <n v="891.73"/>
    <n v="391.80700000000002"/>
    <n v="543.08799999999997"/>
  </r>
  <r>
    <x v="122"/>
    <x v="27"/>
    <n v="1004.833"/>
    <x v="2907"/>
    <n v="832.35699999999997"/>
    <n v="343.541"/>
    <n v="571.25099999999998"/>
  </r>
  <r>
    <x v="122"/>
    <x v="28"/>
    <n v="917.95500000000004"/>
    <x v="2908"/>
    <n v="921.93200000000002"/>
    <n v="298.16199999999998"/>
    <n v="698.38499999999999"/>
  </r>
  <r>
    <x v="122"/>
    <x v="29"/>
    <n v="1007.122"/>
    <x v="2909"/>
    <n v="870.20699999999999"/>
    <n v="452.58699999999999"/>
    <n v="692.83100000000002"/>
  </r>
  <r>
    <x v="122"/>
    <x v="30"/>
    <n v="1305.6289999999999"/>
    <x v="2910"/>
    <n v="1042.8789999999999"/>
    <n v="515.63599999999997"/>
    <n v="784.62699999999995"/>
  </r>
  <r>
    <x v="123"/>
    <x v="0"/>
    <n v="12574"/>
    <x v="2911"/>
    <n v="58079"/>
    <n v="18213"/>
    <n v="40753"/>
  </r>
  <r>
    <x v="123"/>
    <x v="1"/>
    <n v="12337"/>
    <x v="2912"/>
    <n v="53920"/>
    <n v="16839"/>
    <n v="37550"/>
  </r>
  <r>
    <x v="123"/>
    <x v="2"/>
    <n v="12033"/>
    <x v="2913"/>
    <n v="48111"/>
    <n v="15425"/>
    <n v="32031"/>
  </r>
  <r>
    <x v="123"/>
    <x v="3"/>
    <n v="12075"/>
    <x v="2914"/>
    <n v="48255"/>
    <n v="14306"/>
    <n v="30134"/>
  </r>
  <r>
    <x v="123"/>
    <x v="4"/>
    <n v="12554"/>
    <x v="2915"/>
    <n v="45642"/>
    <n v="13061"/>
    <n v="27335"/>
  </r>
  <r>
    <x v="123"/>
    <x v="5"/>
    <n v="12919"/>
    <x v="2916"/>
    <n v="44071"/>
    <n v="12585"/>
    <n v="25491"/>
  </r>
  <r>
    <x v="123"/>
    <x v="6"/>
    <n v="12354"/>
    <x v="1415"/>
    <n v="40647"/>
    <n v="12245"/>
    <n v="24671"/>
  </r>
  <r>
    <x v="123"/>
    <x v="7"/>
    <n v="12188"/>
    <x v="2917"/>
    <n v="41209"/>
    <n v="11869"/>
    <n v="23178"/>
  </r>
  <r>
    <x v="123"/>
    <x v="8"/>
    <n v="12886"/>
    <x v="2918"/>
    <n v="39214"/>
    <n v="11649"/>
    <n v="22324"/>
  </r>
  <r>
    <x v="123"/>
    <x v="9"/>
    <n v="13325"/>
    <x v="2919"/>
    <n v="36348"/>
    <n v="11274"/>
    <n v="21957"/>
  </r>
  <r>
    <x v="123"/>
    <x v="10"/>
    <n v="13032"/>
    <x v="2729"/>
    <n v="33844"/>
    <n v="10462"/>
    <n v="21061"/>
  </r>
  <r>
    <x v="123"/>
    <x v="11"/>
    <n v="13583"/>
    <x v="2920"/>
    <n v="33498"/>
    <n v="9911"/>
    <n v="20005"/>
  </r>
  <r>
    <x v="123"/>
    <x v="12"/>
    <n v="13120"/>
    <x v="2921"/>
    <n v="28262"/>
    <n v="9332"/>
    <n v="18614"/>
  </r>
  <r>
    <x v="123"/>
    <x v="13"/>
    <n v="11962"/>
    <x v="2922"/>
    <n v="26796"/>
    <n v="8258"/>
    <n v="17073"/>
  </r>
  <r>
    <x v="123"/>
    <x v="14"/>
    <n v="11641"/>
    <x v="2923"/>
    <n v="24848"/>
    <n v="7565"/>
    <n v="15770"/>
  </r>
  <r>
    <x v="123"/>
    <x v="15"/>
    <n v="9758"/>
    <x v="1814"/>
    <n v="22560"/>
    <n v="7306"/>
    <n v="14525"/>
  </r>
  <r>
    <x v="123"/>
    <x v="16"/>
    <n v="9808"/>
    <x v="2924"/>
    <n v="20966"/>
    <n v="6678"/>
    <n v="13772"/>
  </r>
  <r>
    <x v="123"/>
    <x v="17"/>
    <n v="8498"/>
    <x v="2925"/>
    <n v="19667"/>
    <n v="6143"/>
    <n v="12982"/>
  </r>
  <r>
    <x v="123"/>
    <x v="18"/>
    <n v="9388.7990000000009"/>
    <x v="2926"/>
    <n v="17034.455000000002"/>
    <n v="5888.3530000000001"/>
    <n v="12122.380000000001"/>
  </r>
  <r>
    <x v="123"/>
    <x v="19"/>
    <n v="9317.2235999999994"/>
    <x v="2927"/>
    <n v="16767.2402"/>
    <n v="5722.0020000000004"/>
    <n v="11733.5471"/>
  </r>
  <r>
    <x v="123"/>
    <x v="20"/>
    <n v="7491.3231999999998"/>
    <x v="2928"/>
    <n v="15531.4805"/>
    <n v="5661.62"/>
    <n v="11111.1389"/>
  </r>
  <r>
    <x v="123"/>
    <x v="21"/>
    <n v="7093.0478999999996"/>
    <x v="2929"/>
    <n v="14381.403"/>
    <n v="6238.1679999999997"/>
    <n v="10587.620999999999"/>
  </r>
  <r>
    <x v="123"/>
    <x v="22"/>
    <n v="7121.2538999999997"/>
    <x v="2930"/>
    <n v="14722.5234"/>
    <n v="6248.0969999999998"/>
    <n v="11006.2672"/>
  </r>
  <r>
    <x v="123"/>
    <x v="23"/>
    <n v="6959.7358000000004"/>
    <x v="2931"/>
    <n v="14057.184600000001"/>
    <n v="6050.2161999999998"/>
    <n v="10437.7554"/>
  </r>
  <r>
    <x v="123"/>
    <x v="24"/>
    <n v="6536.8969999999999"/>
    <x v="2932"/>
    <n v="13949.8896"/>
    <n v="6162.6509999999998"/>
    <n v="10308.668900000001"/>
  </r>
  <r>
    <x v="123"/>
    <x v="25"/>
    <n v="6373.0859"/>
    <x v="2933"/>
    <n v="13728.364299999999"/>
    <n v="5953.3068999999996"/>
    <n v="10042.464899999999"/>
  </r>
  <r>
    <x v="123"/>
    <x v="26"/>
    <n v="6265.3940000000002"/>
    <x v="2934"/>
    <n v="13483.4941"/>
    <n v="5709.2581"/>
    <n v="9537.1432000000004"/>
  </r>
  <r>
    <x v="123"/>
    <x v="27"/>
    <n v="5932.9038"/>
    <x v="2935"/>
    <n v="11596.1191"/>
    <n v="5528.1280999999999"/>
    <n v="9237.4840999999997"/>
  </r>
  <r>
    <x v="123"/>
    <x v="28"/>
    <n v="5873.0581000000002"/>
    <x v="2936"/>
    <n v="11107.9424"/>
    <n v="5243.4780000000001"/>
    <n v="8910.9298999999992"/>
  </r>
  <r>
    <x v="123"/>
    <x v="29"/>
    <n v="5738.8882000000003"/>
    <x v="2937"/>
    <n v="10685.5684"/>
    <n v="5140.2628999999997"/>
    <n v="8632.64"/>
  </r>
  <r>
    <x v="123"/>
    <x v="30"/>
    <n v="5550.6211000000003"/>
    <x v="2938"/>
    <n v="10349.5244"/>
    <n v="5023.3849"/>
    <n v="8307.3418999999994"/>
  </r>
  <r>
    <x v="124"/>
    <x v="0"/>
    <n v="3507.6"/>
    <x v="2939"/>
    <n v="7909"/>
    <n v="2622.9"/>
    <n v="6970.2000000000007"/>
  </r>
  <r>
    <x v="124"/>
    <x v="1"/>
    <n v="3412.1"/>
    <x v="2601"/>
    <n v="7153.2"/>
    <n v="3155.7"/>
    <n v="5791.2"/>
  </r>
  <r>
    <x v="124"/>
    <x v="2"/>
    <n v="3362.2"/>
    <x v="2940"/>
    <n v="7233.4"/>
    <n v="3239"/>
    <n v="5943.3"/>
  </r>
  <r>
    <x v="124"/>
    <x v="3"/>
    <n v="3144.9"/>
    <x v="2941"/>
    <n v="6664"/>
    <n v="2721.3"/>
    <n v="5393.5"/>
  </r>
  <r>
    <x v="124"/>
    <x v="4"/>
    <n v="2663.6"/>
    <x v="2942"/>
    <n v="4501.5"/>
    <n v="2350.4"/>
    <n v="3538.1000000000004"/>
  </r>
  <r>
    <x v="124"/>
    <x v="5"/>
    <n v="2436.4"/>
    <x v="2943"/>
    <n v="4661"/>
    <n v="2234.6"/>
    <n v="3760.7"/>
  </r>
  <r>
    <x v="124"/>
    <x v="6"/>
    <n v="2303.9"/>
    <x v="2944"/>
    <n v="4539.8999999999996"/>
    <n v="2341"/>
    <n v="3783"/>
  </r>
  <r>
    <x v="124"/>
    <x v="7"/>
    <n v="2073"/>
    <x v="1341"/>
    <n v="4520.1000000000004"/>
    <n v="1959.2"/>
    <n v="3689.9"/>
  </r>
  <r>
    <x v="124"/>
    <x v="8"/>
    <n v="1959.8"/>
    <x v="2945"/>
    <n v="3518.7"/>
    <n v="1722.1"/>
    <n v="2735.3"/>
  </r>
  <r>
    <x v="124"/>
    <x v="9"/>
    <n v="1859.5"/>
    <x v="2946"/>
    <n v="3437.5"/>
    <n v="1708.4"/>
    <n v="2708"/>
  </r>
  <r>
    <x v="124"/>
    <x v="10"/>
    <n v="1716"/>
    <x v="2947"/>
    <n v="3550.5"/>
    <n v="1615"/>
    <n v="2789.1"/>
  </r>
  <r>
    <x v="124"/>
    <x v="11"/>
    <n v="1935.7"/>
    <x v="2948"/>
    <n v="3260.3"/>
    <n v="1312.4"/>
    <n v="2531.7000000000003"/>
  </r>
  <r>
    <x v="124"/>
    <x v="12"/>
    <n v="1843"/>
    <x v="2949"/>
    <n v="3523.9"/>
    <n v="1399.2"/>
    <n v="2786.5"/>
  </r>
  <r>
    <x v="124"/>
    <x v="14"/>
    <n v="1443.4"/>
    <x v="2950"/>
    <n v="1831.5"/>
    <n v="820.3"/>
    <n v="1376.4"/>
  </r>
  <r>
    <x v="124"/>
    <x v="15"/>
    <n v="1272.8"/>
    <x v="2951"/>
    <n v="1557.2"/>
    <n v="523.6"/>
    <n v="1177.8000000000002"/>
  </r>
  <r>
    <x v="124"/>
    <x v="16"/>
    <n v="1225.4000000000001"/>
    <x v="2952"/>
    <n v="1553.3"/>
    <n v="371.5"/>
    <n v="1195"/>
  </r>
  <r>
    <x v="124"/>
    <x v="17"/>
    <n v="1109.3"/>
    <x v="2953"/>
    <n v="1506.9"/>
    <n v="221"/>
    <n v="1145.5"/>
  </r>
  <r>
    <x v="124"/>
    <x v="18"/>
    <n v="1139"/>
    <x v="2954"/>
    <n v="1422.6"/>
    <n v="243.5"/>
    <n v="999.1"/>
  </r>
  <r>
    <x v="124"/>
    <x v="19"/>
    <n v="1189.2"/>
    <x v="460"/>
    <n v="1893.1"/>
    <n v="383.6"/>
    <n v="1431.1999999999998"/>
  </r>
  <r>
    <x v="124"/>
    <x v="20"/>
    <n v="1772.694"/>
    <x v="2955"/>
    <n v="1839.7809999999999"/>
    <n v="215.625"/>
    <n v="1229.1990000000001"/>
  </r>
  <r>
    <x v="124"/>
    <x v="21"/>
    <n v="1620.9780000000001"/>
    <x v="2956"/>
    <n v="1828.7950000000001"/>
    <n v="366.46600000000001"/>
    <n v="1283.3389999999999"/>
  </r>
  <r>
    <x v="124"/>
    <x v="22"/>
    <n v="1366.087"/>
    <x v="2957"/>
    <n v="1177.104"/>
    <n v="349.39699999999999"/>
    <n v="701.68200000000002"/>
  </r>
  <r>
    <x v="124"/>
    <x v="23"/>
    <n v="1222.798"/>
    <x v="2958"/>
    <n v="1207.5179000000001"/>
    <n v="424.95"/>
    <n v="789.45499999999993"/>
  </r>
  <r>
    <x v="124"/>
    <x v="24"/>
    <n v="1622.9580000000001"/>
    <x v="2959"/>
    <n v="1053.6949"/>
    <n v="353.42200000000003"/>
    <n v="676.471"/>
  </r>
  <r>
    <x v="124"/>
    <x v="25"/>
    <n v="1421.9960000000001"/>
    <x v="2960"/>
    <n v="1021.174"/>
    <n v="361.85899999999998"/>
    <n v="637.53899999999999"/>
  </r>
  <r>
    <x v="124"/>
    <x v="26"/>
    <n v="1217.2170000000001"/>
    <x v="2961"/>
    <n v="731.20100000000002"/>
    <n v="254.03100000000001"/>
    <n v="455.738"/>
  </r>
  <r>
    <x v="124"/>
    <x v="27"/>
    <n v="1134.3330000000001"/>
    <x v="2962"/>
    <n v="708.88199999999995"/>
    <n v="257.99"/>
    <n v="450.904"/>
  </r>
  <r>
    <x v="124"/>
    <x v="28"/>
    <n v="1093.827"/>
    <x v="2963"/>
    <n v="716.10299999999995"/>
    <n v="350.31400000000002"/>
    <n v="443.35300000000001"/>
  </r>
  <r>
    <x v="124"/>
    <x v="29"/>
    <n v="1078.7530999999999"/>
    <x v="2964"/>
    <n v="754.279"/>
    <n v="373.30599999999998"/>
    <n v="532.22399999999993"/>
  </r>
  <r>
    <x v="124"/>
    <x v="30"/>
    <n v="840.28300000000002"/>
    <x v="2965"/>
    <n v="551.10299999999995"/>
    <n v="247.113"/>
    <n v="383.03399999999999"/>
  </r>
  <r>
    <x v="125"/>
    <x v="0"/>
    <n v="12347"/>
    <x v="2966"/>
    <n v="64382"/>
    <n v="15496"/>
    <n v="35082"/>
  </r>
  <r>
    <x v="125"/>
    <x v="1"/>
    <n v="12657"/>
    <x v="2967"/>
    <n v="56715"/>
    <n v="12652"/>
    <n v="28083"/>
  </r>
  <r>
    <x v="125"/>
    <x v="2"/>
    <n v="12320"/>
    <x v="2210"/>
    <n v="52580"/>
    <n v="13885"/>
    <n v="28401"/>
  </r>
  <r>
    <x v="125"/>
    <x v="3"/>
    <n v="11869"/>
    <x v="2968"/>
    <n v="51319"/>
    <n v="14192"/>
    <n v="26655"/>
  </r>
  <r>
    <x v="125"/>
    <x v="4"/>
    <n v="11524"/>
    <x v="2969"/>
    <n v="50310"/>
    <n v="13394"/>
    <n v="25348"/>
  </r>
  <r>
    <x v="125"/>
    <x v="5"/>
    <n v="13413"/>
    <x v="2438"/>
    <n v="50186"/>
    <n v="12988"/>
    <n v="25017"/>
  </r>
  <r>
    <x v="125"/>
    <x v="6"/>
    <n v="12581"/>
    <x v="2970"/>
    <n v="46646"/>
    <n v="11691"/>
    <n v="22326"/>
  </r>
  <r>
    <x v="125"/>
    <x v="7"/>
    <n v="11862"/>
    <x v="1739"/>
    <n v="44394"/>
    <n v="11191"/>
    <n v="20597"/>
  </r>
  <r>
    <x v="125"/>
    <x v="8"/>
    <n v="10588"/>
    <x v="2971"/>
    <n v="48039"/>
    <n v="11086"/>
    <n v="20349"/>
  </r>
  <r>
    <x v="125"/>
    <x v="9"/>
    <n v="9996"/>
    <x v="2972"/>
    <n v="45530"/>
    <n v="11494"/>
    <n v="24028"/>
  </r>
  <r>
    <x v="125"/>
    <x v="10"/>
    <n v="12361"/>
    <x v="2973"/>
    <n v="41444"/>
    <n v="11006"/>
    <n v="21905"/>
  </r>
  <r>
    <x v="125"/>
    <x v="11"/>
    <n v="14112"/>
    <x v="1490"/>
    <n v="44615"/>
    <n v="10709"/>
    <n v="24200"/>
  </r>
  <r>
    <x v="125"/>
    <x v="12"/>
    <n v="12868"/>
    <x v="2974"/>
    <n v="37523"/>
    <n v="9654"/>
    <n v="19400"/>
  </r>
  <r>
    <x v="125"/>
    <x v="13"/>
    <n v="12622"/>
    <x v="2975"/>
    <n v="36261"/>
    <n v="8895"/>
    <n v="18624"/>
  </r>
  <r>
    <x v="125"/>
    <x v="14"/>
    <n v="11852"/>
    <x v="2976"/>
    <n v="34791"/>
    <n v="7635"/>
    <n v="17470"/>
  </r>
  <r>
    <x v="125"/>
    <x v="15"/>
    <n v="10199"/>
    <x v="2977"/>
    <n v="33269"/>
    <n v="6491"/>
    <n v="17446"/>
  </r>
  <r>
    <x v="125"/>
    <x v="16"/>
    <n v="10732"/>
    <x v="2978"/>
    <n v="38267"/>
    <n v="6029"/>
    <n v="17721"/>
  </r>
  <r>
    <x v="125"/>
    <x v="17"/>
    <n v="11488"/>
    <x v="992"/>
    <n v="33284"/>
    <n v="5122"/>
    <n v="20625"/>
  </r>
  <r>
    <x v="125"/>
    <x v="18"/>
    <n v="11062"/>
    <x v="2979"/>
    <n v="36774"/>
    <n v="4950"/>
    <n v="21673"/>
  </r>
  <r>
    <x v="125"/>
    <x v="19"/>
    <n v="10691"/>
    <x v="2980"/>
    <n v="35100"/>
    <n v="3949"/>
    <n v="20919"/>
  </r>
  <r>
    <x v="125"/>
    <x v="20"/>
    <n v="9696"/>
    <x v="2981"/>
    <n v="36229"/>
    <n v="5675"/>
    <n v="23785"/>
  </r>
  <r>
    <x v="125"/>
    <x v="21"/>
    <n v="8860"/>
    <x v="1760"/>
    <n v="24698"/>
    <n v="5650"/>
    <n v="15143"/>
  </r>
  <r>
    <x v="125"/>
    <x v="22"/>
    <n v="9235"/>
    <x v="1666"/>
    <n v="25101"/>
    <n v="6145"/>
    <n v="16214"/>
  </r>
  <r>
    <x v="125"/>
    <x v="23"/>
    <n v="8544.4843999999994"/>
    <x v="2982"/>
    <n v="24558.613300000001"/>
    <n v="7813.0262000000002"/>
    <n v="16276.946400000001"/>
  </r>
  <r>
    <x v="125"/>
    <x v="24"/>
    <n v="8404.6718999999994"/>
    <x v="2983"/>
    <n v="23946"/>
    <n v="7699"/>
    <n v="15644"/>
  </r>
  <r>
    <x v="125"/>
    <x v="25"/>
    <n v="8344.5889000000006"/>
    <x v="2984"/>
    <n v="22390.2461"/>
    <n v="7467.2309999999998"/>
    <n v="14891.303"/>
  </r>
  <r>
    <x v="125"/>
    <x v="26"/>
    <n v="7821"/>
    <x v="2985"/>
    <n v="21379"/>
    <n v="6605"/>
    <n v="14055"/>
  </r>
  <r>
    <x v="125"/>
    <x v="27"/>
    <n v="7984"/>
    <x v="1891"/>
    <n v="19140"/>
    <n v="6615"/>
    <n v="13888"/>
  </r>
  <r>
    <x v="125"/>
    <x v="28"/>
    <n v="7556"/>
    <x v="2986"/>
    <n v="18343"/>
    <n v="6251"/>
    <n v="13236"/>
  </r>
  <r>
    <x v="125"/>
    <x v="29"/>
    <n v="7198.5308000000005"/>
    <x v="2987"/>
    <n v="16312.2461"/>
    <n v="6083.6349"/>
    <n v="12909.8081"/>
  </r>
  <r>
    <x v="126"/>
    <x v="0"/>
    <n v="14863"/>
    <x v="2988"/>
    <n v="13156"/>
    <n v="4411"/>
    <n v="7823"/>
  </r>
  <r>
    <x v="126"/>
    <x v="1"/>
    <n v="13683"/>
    <x v="2989"/>
    <n v="12567"/>
    <n v="4710"/>
    <n v="8254"/>
  </r>
  <r>
    <x v="126"/>
    <x v="2"/>
    <n v="11824"/>
    <x v="2990"/>
    <n v="11568"/>
    <n v="4402"/>
    <n v="7974"/>
  </r>
  <r>
    <x v="126"/>
    <x v="3"/>
    <n v="11262"/>
    <x v="1757"/>
    <n v="9223"/>
    <n v="3587"/>
    <n v="5829"/>
  </r>
  <r>
    <x v="126"/>
    <x v="4"/>
    <n v="10780"/>
    <x v="425"/>
    <n v="8239.2000000000007"/>
    <n v="3654.3"/>
    <n v="5291.6"/>
  </r>
  <r>
    <x v="126"/>
    <x v="5"/>
    <n v="10968.8"/>
    <x v="2991"/>
    <n v="7868.8"/>
    <n v="3869.4"/>
    <n v="5212.5"/>
  </r>
  <r>
    <x v="126"/>
    <x v="6"/>
    <n v="10181.700000000001"/>
    <x v="2992"/>
    <n v="7145.2"/>
    <n v="3301.9"/>
    <n v="4646.2"/>
  </r>
  <r>
    <x v="126"/>
    <x v="7"/>
    <n v="9713.6"/>
    <x v="2993"/>
    <n v="6593"/>
    <n v="2747.5"/>
    <n v="4035.6"/>
  </r>
  <r>
    <x v="126"/>
    <x v="8"/>
    <n v="8810"/>
    <x v="2994"/>
    <n v="6273.9"/>
    <n v="2647"/>
    <n v="3865.1"/>
  </r>
  <r>
    <x v="126"/>
    <x v="9"/>
    <n v="7795.8"/>
    <x v="2995"/>
    <n v="5335.6"/>
    <n v="1965.4"/>
    <n v="3193.8"/>
  </r>
  <r>
    <x v="126"/>
    <x v="10"/>
    <n v="7323.8"/>
    <x v="2996"/>
    <n v="5176.6000000000004"/>
    <n v="1664"/>
    <n v="3085.3999999999996"/>
  </r>
  <r>
    <x v="126"/>
    <x v="11"/>
    <n v="7910.8"/>
    <x v="2997"/>
    <n v="5011.2"/>
    <n v="1679.8"/>
    <n v="2876.7"/>
  </r>
  <r>
    <x v="126"/>
    <x v="12"/>
    <n v="7037.5"/>
    <x v="2998"/>
    <n v="4125.7"/>
    <n v="1220.3"/>
    <n v="2308.8000000000002"/>
  </r>
  <r>
    <x v="126"/>
    <x v="13"/>
    <n v="6463.8"/>
    <x v="2999"/>
    <n v="3784.1"/>
    <n v="1647.7"/>
    <n v="2169.1999999999998"/>
  </r>
  <r>
    <x v="126"/>
    <x v="14"/>
    <n v="6280"/>
    <x v="3000"/>
    <n v="3885.8"/>
    <n v="1708.6"/>
    <n v="2423.3000000000002"/>
  </r>
  <r>
    <x v="126"/>
    <x v="15"/>
    <n v="5790.4"/>
    <x v="3001"/>
    <n v="3708.1"/>
    <n v="1749"/>
    <n v="2284.3000000000002"/>
  </r>
  <r>
    <x v="126"/>
    <x v="16"/>
    <n v="5096"/>
    <x v="3002"/>
    <n v="3349.9"/>
    <n v="1795.9"/>
    <n v="2087.3000000000002"/>
  </r>
  <r>
    <x v="126"/>
    <x v="17"/>
    <n v="4743.7"/>
    <x v="3003"/>
    <n v="3416.5"/>
    <n v="1832.1"/>
    <n v="2242.6"/>
  </r>
  <r>
    <x v="126"/>
    <x v="18"/>
    <n v="4667.7"/>
    <x v="1062"/>
    <n v="3218.8"/>
    <n v="1712.1"/>
    <n v="2128.7999999999997"/>
  </r>
  <r>
    <x v="126"/>
    <x v="19"/>
    <n v="4366.8"/>
    <x v="3004"/>
    <n v="3043.3"/>
    <n v="1520.3"/>
    <n v="1945.6999999999998"/>
  </r>
  <r>
    <x v="126"/>
    <x v="20"/>
    <n v="3961.5"/>
    <x v="3005"/>
    <n v="2746.7"/>
    <n v="1284.5"/>
    <n v="1713.6"/>
  </r>
  <r>
    <x v="126"/>
    <x v="21"/>
    <n v="3618"/>
    <x v="3006"/>
    <n v="2512.8000000000002"/>
    <n v="1056.4000000000001"/>
    <n v="1492.9"/>
  </r>
  <r>
    <x v="126"/>
    <x v="22"/>
    <n v="3381.6001000000001"/>
    <x v="3007"/>
    <n v="1873.1"/>
    <n v="907.7"/>
    <n v="938.80000000000007"/>
  </r>
  <r>
    <x v="126"/>
    <x v="23"/>
    <n v="3194.5"/>
    <x v="3008"/>
    <n v="1821.6"/>
    <n v="754.2"/>
    <n v="881.7"/>
  </r>
  <r>
    <x v="126"/>
    <x v="24"/>
    <n v="2899.1001000000001"/>
    <x v="3009"/>
    <n v="1721.7"/>
    <n v="695.1"/>
    <n v="889.1"/>
  </r>
  <r>
    <x v="126"/>
    <x v="25"/>
    <n v="2576.3998999999999"/>
    <x v="3010"/>
    <n v="1453.2"/>
    <n v="577.70000000000005"/>
    <n v="748.1"/>
  </r>
  <r>
    <x v="127"/>
    <x v="0"/>
    <n v="9273"/>
    <x v="2611"/>
    <n v="16008"/>
    <n v="6032"/>
    <n v="12009"/>
  </r>
  <r>
    <x v="127"/>
    <x v="1"/>
    <n v="10151"/>
    <x v="3011"/>
    <n v="15995"/>
    <n v="5878"/>
    <n v="12042"/>
  </r>
  <r>
    <x v="127"/>
    <x v="2"/>
    <n v="9549"/>
    <x v="1777"/>
    <n v="15999"/>
    <n v="5480"/>
    <n v="12016"/>
  </r>
  <r>
    <x v="127"/>
    <x v="3"/>
    <n v="9008"/>
    <x v="2097"/>
    <n v="15457"/>
    <n v="4608"/>
    <n v="11198"/>
  </r>
  <r>
    <x v="127"/>
    <x v="4"/>
    <n v="9648"/>
    <x v="574"/>
    <n v="15580"/>
    <n v="4021"/>
    <n v="11029"/>
  </r>
  <r>
    <x v="127"/>
    <x v="5"/>
    <n v="9527"/>
    <x v="3012"/>
    <n v="16072"/>
    <n v="3590"/>
    <n v="11139"/>
  </r>
  <r>
    <x v="127"/>
    <x v="6"/>
    <n v="9350"/>
    <x v="2096"/>
    <n v="11845"/>
    <n v="3875"/>
    <n v="8129"/>
  </r>
  <r>
    <x v="127"/>
    <x v="7"/>
    <n v="8102"/>
    <x v="572"/>
    <n v="11710"/>
    <n v="3028"/>
    <n v="7811"/>
  </r>
  <r>
    <x v="127"/>
    <x v="8"/>
    <n v="7178"/>
    <x v="2925"/>
    <n v="6184"/>
    <n v="1901"/>
    <n v="3499"/>
  </r>
  <r>
    <x v="127"/>
    <x v="9"/>
    <n v="5842"/>
    <x v="2422"/>
    <n v="5986"/>
    <n v="1627"/>
    <n v="3231"/>
  </r>
  <r>
    <x v="127"/>
    <x v="10"/>
    <n v="4396"/>
    <x v="3013"/>
    <n v="5515"/>
    <n v="1513"/>
    <n v="3117"/>
  </r>
  <r>
    <x v="127"/>
    <x v="11"/>
    <n v="6726"/>
    <x v="3014"/>
    <n v="5281"/>
    <n v="1553"/>
    <n v="3008"/>
  </r>
  <r>
    <x v="127"/>
    <x v="12"/>
    <n v="6830"/>
    <x v="1181"/>
    <n v="6009"/>
    <n v="2082"/>
    <n v="3689"/>
  </r>
  <r>
    <x v="127"/>
    <x v="13"/>
    <n v="6779"/>
    <x v="3015"/>
    <n v="6173"/>
    <n v="2029"/>
    <n v="3621"/>
  </r>
  <r>
    <x v="127"/>
    <x v="14"/>
    <n v="7059"/>
    <x v="1812"/>
    <n v="5773"/>
    <n v="1612"/>
    <n v="3237"/>
  </r>
  <r>
    <x v="127"/>
    <x v="15"/>
    <n v="6580"/>
    <x v="3016"/>
    <n v="5872"/>
    <n v="1184"/>
    <n v="3246"/>
  </r>
  <r>
    <x v="127"/>
    <x v="16"/>
    <n v="5800"/>
    <x v="3017"/>
    <n v="6230"/>
    <n v="1043"/>
    <n v="3658"/>
  </r>
  <r>
    <x v="127"/>
    <x v="18"/>
    <n v="5390"/>
    <x v="1630"/>
    <n v="6092"/>
    <n v="1382"/>
    <n v="3579"/>
  </r>
  <r>
    <x v="127"/>
    <x v="19"/>
    <n v="5292"/>
    <x v="442"/>
    <n v="6550"/>
    <n v="1812"/>
    <n v="3832"/>
  </r>
  <r>
    <x v="127"/>
    <x v="20"/>
    <n v="4590"/>
    <x v="3018"/>
    <n v="6303"/>
    <n v="1759"/>
    <n v="3864"/>
  </r>
  <r>
    <x v="127"/>
    <x v="21"/>
    <n v="4481"/>
    <x v="3019"/>
    <n v="5876"/>
    <n v="1934"/>
    <n v="3583"/>
  </r>
  <r>
    <x v="127"/>
    <x v="22"/>
    <n v="4678"/>
    <x v="3020"/>
    <n v="5778"/>
    <n v="1753"/>
    <n v="3467"/>
  </r>
  <r>
    <x v="127"/>
    <x v="23"/>
    <n v="4782"/>
    <x v="3021"/>
    <n v="5266"/>
    <n v="1639"/>
    <n v="3162"/>
  </r>
  <r>
    <x v="127"/>
    <x v="24"/>
    <n v="5040"/>
    <x v="3022"/>
    <n v="4854"/>
    <n v="1528"/>
    <n v="2745"/>
  </r>
  <r>
    <x v="127"/>
    <x v="26"/>
    <n v="3903"/>
    <x v="2807"/>
    <n v="4341"/>
    <n v="1061"/>
    <n v="2862"/>
  </r>
  <r>
    <x v="127"/>
    <x v="27"/>
    <n v="3811"/>
    <x v="1419"/>
    <n v="4200"/>
    <n v="2933"/>
    <n v="2933"/>
  </r>
  <r>
    <x v="127"/>
    <x v="28"/>
    <n v="3614"/>
    <x v="3023"/>
    <n v="4010"/>
    <n v="2540"/>
    <n v="2540"/>
  </r>
  <r>
    <x v="128"/>
    <x v="0"/>
    <n v="18372"/>
    <x v="3024"/>
    <n v="20497"/>
    <n v="8273"/>
    <n v="13994"/>
  </r>
  <r>
    <x v="128"/>
    <x v="1"/>
    <n v="17408"/>
    <x v="3025"/>
    <n v="20390"/>
    <n v="8990"/>
    <n v="13750"/>
  </r>
  <r>
    <x v="128"/>
    <x v="2"/>
    <n v="15264"/>
    <x v="3026"/>
    <n v="19589"/>
    <n v="8770"/>
    <n v="13426"/>
  </r>
  <r>
    <x v="128"/>
    <x v="3"/>
    <n v="14522"/>
    <x v="3027"/>
    <n v="21743"/>
    <n v="7618"/>
    <n v="14264"/>
  </r>
  <r>
    <x v="128"/>
    <x v="4"/>
    <n v="16249"/>
    <x v="3028"/>
    <n v="22088"/>
    <n v="8128"/>
    <n v="14969"/>
  </r>
  <r>
    <x v="128"/>
    <x v="5"/>
    <n v="17733"/>
    <x v="3029"/>
    <n v="24177"/>
    <n v="10167"/>
    <n v="16191"/>
  </r>
  <r>
    <x v="128"/>
    <x v="6"/>
    <n v="24669"/>
    <x v="1362"/>
    <n v="24711"/>
    <n v="10718"/>
    <n v="16360"/>
  </r>
  <r>
    <x v="128"/>
    <x v="7"/>
    <n v="24412"/>
    <x v="3030"/>
    <n v="23818"/>
    <n v="10442"/>
    <n v="15735"/>
  </r>
  <r>
    <x v="128"/>
    <x v="8"/>
    <n v="24222"/>
    <x v="3031"/>
    <n v="23861"/>
    <n v="10551"/>
    <n v="15752"/>
  </r>
  <r>
    <x v="128"/>
    <x v="9"/>
    <n v="21039"/>
    <x v="3032"/>
    <n v="22843"/>
    <n v="9952"/>
    <n v="15018"/>
  </r>
  <r>
    <x v="128"/>
    <x v="10"/>
    <n v="20102"/>
    <x v="3033"/>
    <n v="19763"/>
    <n v="8706"/>
    <n v="13281"/>
  </r>
  <r>
    <x v="128"/>
    <x v="11"/>
    <n v="24807"/>
    <x v="3034"/>
    <n v="21040"/>
    <n v="9301"/>
    <n v="13819"/>
  </r>
  <r>
    <x v="128"/>
    <x v="12"/>
    <n v="22131"/>
    <x v="3035"/>
    <n v="19680"/>
    <n v="8772"/>
    <n v="12548"/>
  </r>
  <r>
    <x v="128"/>
    <x v="13"/>
    <n v="20133"/>
    <x v="3036"/>
    <n v="18672"/>
    <n v="8330"/>
    <n v="12356"/>
  </r>
  <r>
    <x v="128"/>
    <x v="14"/>
    <n v="17305"/>
    <x v="3037"/>
    <n v="17227"/>
    <n v="7542"/>
    <n v="11640"/>
  </r>
  <r>
    <x v="128"/>
    <x v="15"/>
    <n v="15615"/>
    <x v="988"/>
    <n v="16361"/>
    <n v="7364"/>
    <n v="11402"/>
  </r>
  <r>
    <x v="128"/>
    <x v="16"/>
    <n v="13958"/>
    <x v="425"/>
    <n v="15194"/>
    <n v="6574"/>
    <n v="10698"/>
  </r>
  <r>
    <x v="128"/>
    <x v="17"/>
    <n v="13748"/>
    <x v="3038"/>
    <n v="14545"/>
    <n v="5845"/>
    <n v="10395"/>
  </r>
  <r>
    <x v="128"/>
    <x v="18"/>
    <n v="15479.6"/>
    <x v="3039"/>
    <n v="15046.4"/>
    <n v="6214.1"/>
    <n v="10917.2"/>
  </r>
  <r>
    <x v="128"/>
    <x v="19"/>
    <n v="15544.8"/>
    <x v="3040"/>
    <n v="15164.3"/>
    <n v="6507.2"/>
    <n v="11107.599999999999"/>
  </r>
  <r>
    <x v="128"/>
    <x v="20"/>
    <n v="14269.5"/>
    <x v="3041"/>
    <n v="13623.5"/>
    <n v="6477.7"/>
    <n v="9748.5"/>
  </r>
  <r>
    <x v="128"/>
    <x v="21"/>
    <n v="13447.200199999999"/>
    <x v="3042"/>
    <n v="12659.799800000001"/>
    <n v="6423.2001"/>
    <n v="9004.2001"/>
  </r>
  <r>
    <x v="128"/>
    <x v="22"/>
    <n v="12298.5996"/>
    <x v="3043"/>
    <n v="11463.299800000001"/>
    <n v="5420.7001"/>
    <n v="7436.5001000000002"/>
  </r>
  <r>
    <x v="128"/>
    <x v="23"/>
    <n v="11149.9004"/>
    <x v="3044"/>
    <n v="10481"/>
    <n v="5353.3998000000001"/>
    <n v="7092.9997999999996"/>
  </r>
  <r>
    <x v="128"/>
    <x v="24"/>
    <n v="10012.9004"/>
    <x v="3045"/>
    <n v="9399"/>
    <n v="4870.8"/>
    <n v="6466.5"/>
  </r>
  <r>
    <x v="128"/>
    <x v="25"/>
    <n v="8607.2001999999993"/>
    <x v="3046"/>
    <n v="8215"/>
    <n v="4341.8"/>
    <n v="5545"/>
  </r>
  <r>
    <x v="128"/>
    <x v="26"/>
    <n v="8173.7997999999998"/>
    <x v="3047"/>
    <n v="7814.5"/>
    <n v="3915.0999000000002"/>
    <n v="5536.9999000000007"/>
  </r>
  <r>
    <x v="128"/>
    <x v="27"/>
    <n v="7706"/>
    <x v="3048"/>
    <n v="6627"/>
    <n v="3729.8"/>
    <n v="4611.4000000000005"/>
  </r>
  <r>
    <x v="128"/>
    <x v="28"/>
    <n v="7427"/>
    <x v="3049"/>
    <n v="6364.3999000000003"/>
    <n v="3256.9000999999998"/>
    <n v="4472.1000999999997"/>
  </r>
  <r>
    <x v="128"/>
    <x v="29"/>
    <n v="7573.3999000000003"/>
    <x v="3050"/>
    <n v="6376.3999000000003"/>
    <n v="2989.9000999999998"/>
    <n v="4404.1000999999997"/>
  </r>
  <r>
    <x v="128"/>
    <x v="30"/>
    <n v="7071.2997999999998"/>
    <x v="3051"/>
    <n v="5408"/>
    <n v="3073.3998999999999"/>
    <n v="3816.0999000000002"/>
  </r>
  <r>
    <x v="129"/>
    <x v="0"/>
    <n v="17307.313999999998"/>
    <x v="3052"/>
    <n v="37124.608"/>
    <n v="21640.716"/>
    <n v="27615.524000000001"/>
  </r>
  <r>
    <x v="129"/>
    <x v="1"/>
    <n v="17007.571"/>
    <x v="3053"/>
    <n v="33934.474000000002"/>
    <n v="19364.187999999998"/>
    <n v="25447.449999999997"/>
  </r>
  <r>
    <x v="129"/>
    <x v="2"/>
    <n v="11280.15"/>
    <x v="3054"/>
    <n v="29833.078000000001"/>
    <n v="16283.272999999999"/>
    <n v="22670.343999999997"/>
  </r>
  <r>
    <x v="129"/>
    <x v="3"/>
    <n v="7522.1859999999997"/>
    <x v="3055"/>
    <n v="29299.201000000001"/>
    <n v="13981.581"/>
    <n v="20967.938999999998"/>
  </r>
  <r>
    <x v="129"/>
    <x v="4"/>
    <n v="9434.4159999999993"/>
    <x v="3056"/>
    <n v="26970.47"/>
    <n v="12943.035"/>
    <n v="19598.525000000001"/>
  </r>
  <r>
    <x v="129"/>
    <x v="5"/>
    <n v="16727.484"/>
    <x v="3057"/>
    <n v="34762.686999999998"/>
    <n v="17712.581999999999"/>
    <n v="23622.514999999999"/>
  </r>
  <r>
    <x v="129"/>
    <x v="6"/>
    <n v="14572.263000000001"/>
    <x v="3058"/>
    <n v="30574.238000000001"/>
    <n v="15418.459000000001"/>
    <n v="21331.68"/>
  </r>
  <r>
    <x v="129"/>
    <x v="7"/>
    <n v="11807.710999999999"/>
    <x v="3059"/>
    <n v="27336.578000000001"/>
    <n v="13284.763999999999"/>
    <n v="19596.945"/>
  </r>
  <r>
    <x v="129"/>
    <x v="8"/>
    <n v="9187.8539999999994"/>
    <x v="3060"/>
    <n v="24838.796999999999"/>
    <n v="12640.904"/>
    <n v="17650.07"/>
  </r>
  <r>
    <x v="129"/>
    <x v="9"/>
    <n v="5821.4790000000003"/>
    <x v="3061"/>
    <n v="21624.233"/>
    <n v="10231.632"/>
    <n v="15454.973"/>
  </r>
  <r>
    <x v="129"/>
    <x v="10"/>
    <n v="5097.3500000000004"/>
    <x v="3062"/>
    <n v="18118.667000000001"/>
    <n v="9998.0419999999995"/>
    <n v="12795.041999999999"/>
  </r>
  <r>
    <x v="129"/>
    <x v="11"/>
    <n v="6249.8940000000002"/>
    <x v="3063"/>
    <n v="15951.226000000001"/>
    <n v="9014.4969999999994"/>
    <n v="10911.496999999999"/>
  </r>
  <r>
    <x v="129"/>
    <x v="12"/>
    <n v="4221.8360000000002"/>
    <x v="3064"/>
    <n v="12088.906999999999"/>
    <n v="6990.0940000000001"/>
    <n v="8175.0940000000001"/>
  </r>
  <r>
    <x v="129"/>
    <x v="13"/>
    <n v="3779.8879999999999"/>
    <x v="3065"/>
    <n v="9402.16"/>
    <n v="5599.6710000000003"/>
    <n v="6333.1130000000003"/>
  </r>
  <r>
    <x v="129"/>
    <x v="14"/>
    <n v="3616.797"/>
    <x v="3066"/>
    <n v="7753.32"/>
    <n v="4316.2920000000004"/>
    <n v="5301.3590000000004"/>
  </r>
  <r>
    <x v="129"/>
    <x v="15"/>
    <n v="2300.7620000000002"/>
    <x v="3067"/>
    <n v="5798.9229999999998"/>
    <n v="2945.424"/>
    <n v="4023.0460000000003"/>
  </r>
  <r>
    <x v="129"/>
    <x v="16"/>
    <n v="1820.394"/>
    <x v="3068"/>
    <n v="4749.0150000000003"/>
    <n v="2223.3809999999999"/>
    <n v="3332.2529999999997"/>
  </r>
  <r>
    <x v="129"/>
    <x v="17"/>
    <n v="1142.4380000000001"/>
    <x v="3069"/>
    <n v="3813.5680000000002"/>
    <n v="1672.395"/>
    <n v="2817.527"/>
  </r>
  <r>
    <x v="129"/>
    <x v="18"/>
    <n v="1556.203"/>
    <x v="3070"/>
    <n v="3414.0439999999999"/>
    <n v="1642.6859999999999"/>
    <n v="2498.6549999999997"/>
  </r>
  <r>
    <x v="129"/>
    <x v="19"/>
    <n v="1481.53"/>
    <x v="3071"/>
    <n v="3000.8150000000001"/>
    <n v="1380.925"/>
    <n v="2239.9250000000002"/>
  </r>
  <r>
    <x v="129"/>
    <x v="20"/>
    <n v="842.84199999999998"/>
    <x v="3072"/>
    <n v="2610.7930000000001"/>
    <n v="1129.6110000000001"/>
    <n v="2119.9170000000004"/>
  </r>
  <r>
    <x v="129"/>
    <x v="21"/>
    <n v="769.18799999999999"/>
    <x v="3073"/>
    <n v="3018.0949999999998"/>
    <n v="1280.3040000000001"/>
    <n v="2423.0830999999998"/>
  </r>
  <r>
    <x v="129"/>
    <x v="22"/>
    <n v="783.50099999999998"/>
    <x v="3074"/>
    <n v="2723.355"/>
    <n v="1281.049"/>
    <n v="2022.3240000000001"/>
  </r>
  <r>
    <x v="129"/>
    <x v="23"/>
    <n v="703.77800000000002"/>
    <x v="3075"/>
    <n v="2458.3530000000001"/>
    <n v="1265.0899999999999"/>
    <n v="1731.1789999999999"/>
  </r>
  <r>
    <x v="129"/>
    <x v="24"/>
    <n v="576.49300000000005"/>
    <x v="3076"/>
    <n v="2147.2581"/>
    <n v="1163.6590000000001"/>
    <n v="1452.7080000000001"/>
  </r>
  <r>
    <x v="129"/>
    <x v="25"/>
    <n v="571.80899999999997"/>
    <x v="3077"/>
    <n v="1861.8669"/>
    <n v="1043.4190000000001"/>
    <n v="1235.4740000000002"/>
  </r>
  <r>
    <x v="129"/>
    <x v="26"/>
    <n v="567.702"/>
    <x v="3078"/>
    <n v="1811.162"/>
    <n v="933.07299999999998"/>
    <n v="1116.0729999999999"/>
  </r>
  <r>
    <x v="129"/>
    <x v="27"/>
    <n v="452.98899999999998"/>
    <x v="3079"/>
    <n v="1731.0119999999999"/>
    <n v="834.00400000000002"/>
    <n v="984.00400000000002"/>
  </r>
  <r>
    <x v="129"/>
    <x v="28"/>
    <n v="387.60500000000002"/>
    <x v="3080"/>
    <n v="1455.6079999999999"/>
    <n v="650.20299999999997"/>
    <n v="1072.595"/>
  </r>
  <r>
    <x v="130"/>
    <x v="0"/>
    <n v="8526.4699999999993"/>
    <x v="3081"/>
    <n v="41123.915000000001"/>
    <n v="12785.564"/>
    <n v="27833.286999999997"/>
  </r>
  <r>
    <x v="130"/>
    <x v="1"/>
    <n v="8448.2009999999991"/>
    <x v="2414"/>
    <n v="38241.256000000001"/>
    <n v="11642.387000000001"/>
    <n v="25638.449000000001"/>
  </r>
  <r>
    <x v="130"/>
    <x v="2"/>
    <n v="7751.9520000000002"/>
    <x v="3082"/>
    <n v="36220.385999999999"/>
    <n v="11241.812"/>
    <n v="24655.419000000002"/>
  </r>
  <r>
    <x v="130"/>
    <x v="3"/>
    <n v="7639.1289999999999"/>
    <x v="3083"/>
    <n v="32053.172999999999"/>
    <n v="10867.302"/>
    <n v="21619.038999999997"/>
  </r>
  <r>
    <x v="130"/>
    <x v="4"/>
    <n v="7954.8270000000002"/>
    <x v="3084"/>
    <n v="30580.309000000001"/>
    <n v="10507.782999999999"/>
    <n v="20703.192999999999"/>
  </r>
  <r>
    <x v="130"/>
    <x v="5"/>
    <n v="7741.8559999999998"/>
    <x v="3085"/>
    <n v="29740.386999999999"/>
    <n v="10132.383"/>
    <n v="19903.22"/>
  </r>
  <r>
    <x v="130"/>
    <x v="6"/>
    <n v="7301.2039999999997"/>
    <x v="3086"/>
    <n v="27795.537"/>
    <n v="9767.0959999999995"/>
    <n v="19170.275000000001"/>
  </r>
  <r>
    <x v="130"/>
    <x v="7"/>
    <n v="6273.7870000000003"/>
    <x v="3087"/>
    <n v="28302.824000000001"/>
    <n v="9392.6180000000004"/>
    <n v="18558.447"/>
  </r>
  <r>
    <x v="130"/>
    <x v="8"/>
    <n v="4465.6570000000002"/>
    <x v="3088"/>
    <n v="15647.066000000001"/>
    <n v="4131.826"/>
    <n v="9507.5810000000001"/>
  </r>
  <r>
    <x v="130"/>
    <x v="9"/>
    <n v="4898.1670000000004"/>
    <x v="3089"/>
    <n v="14472.601000000001"/>
    <n v="3928.8330000000001"/>
    <n v="9076.5570000000007"/>
  </r>
  <r>
    <x v="130"/>
    <x v="10"/>
    <n v="5439.43"/>
    <x v="3090"/>
    <n v="14057.679"/>
    <n v="3694.1019999999999"/>
    <n v="8796.0720000000001"/>
  </r>
  <r>
    <x v="130"/>
    <x v="11"/>
    <n v="5800.1"/>
    <x v="3091"/>
    <n v="13988.48"/>
    <n v="3136.5120000000002"/>
    <n v="8599.3680000000004"/>
  </r>
  <r>
    <x v="130"/>
    <x v="12"/>
    <n v="5822.2259999999997"/>
    <x v="3092"/>
    <n v="11581.822"/>
    <n v="3030.0349999999999"/>
    <n v="7664.3559999999998"/>
  </r>
  <r>
    <x v="130"/>
    <x v="13"/>
    <n v="6877.6869999999999"/>
    <x v="3093"/>
    <n v="11303.236000000001"/>
    <n v="2914.3789999999999"/>
    <n v="7056.8490000000002"/>
  </r>
  <r>
    <x v="130"/>
    <x v="14"/>
    <n v="7397.7430000000004"/>
    <x v="3094"/>
    <n v="12567.875"/>
    <n v="2545.444"/>
    <n v="6977.9069999999992"/>
  </r>
  <r>
    <x v="130"/>
    <x v="15"/>
    <n v="6542.12"/>
    <x v="3095"/>
    <n v="11638.396000000001"/>
    <n v="2412.9110000000001"/>
    <n v="7020.134"/>
  </r>
  <r>
    <x v="130"/>
    <x v="16"/>
    <n v="6069.1559999999999"/>
    <x v="3096"/>
    <n v="11216.486999999999"/>
    <n v="2380.3200000000002"/>
    <n v="6761.5470000000005"/>
  </r>
  <r>
    <x v="130"/>
    <x v="17"/>
    <n v="5237"/>
    <x v="3097"/>
    <n v="10764.88"/>
    <n v="2326.721"/>
    <n v="6626.0830000000005"/>
  </r>
  <r>
    <x v="130"/>
    <x v="18"/>
    <n v="5760.9489999999996"/>
    <x v="3098"/>
    <n v="10331.92"/>
    <n v="2233.84"/>
    <n v="6885.7090000000007"/>
  </r>
  <r>
    <x v="130"/>
    <x v="19"/>
    <n v="5876.62"/>
    <x v="3099"/>
    <n v="10217.15"/>
    <n v="2469.7829999999999"/>
    <n v="6309.2730000000001"/>
  </r>
  <r>
    <x v="130"/>
    <x v="20"/>
    <n v="4471.2510000000002"/>
    <x v="3100"/>
    <n v="9688.0517999999993"/>
    <n v="2440.8000000000002"/>
    <n v="5775.7489999999998"/>
  </r>
  <r>
    <x v="130"/>
    <x v="21"/>
    <n v="3767.7141000000001"/>
    <x v="3101"/>
    <n v="10387.3809"/>
    <n v="2451.1120000000001"/>
    <n v="6369.6820000000007"/>
  </r>
  <r>
    <x v="130"/>
    <x v="22"/>
    <n v="3834.8058999999998"/>
    <x v="3102"/>
    <n v="10414.4121"/>
    <n v="2652.0349999999999"/>
    <n v="6830.2348999999995"/>
  </r>
  <r>
    <x v="130"/>
    <x v="23"/>
    <n v="3792.1478999999999"/>
    <x v="3103"/>
    <n v="10741.748"/>
    <n v="2814.3071"/>
    <n v="6967.4061000000002"/>
  </r>
  <r>
    <x v="130"/>
    <x v="24"/>
    <n v="3748.991"/>
    <x v="3104"/>
    <n v="10544.9658"/>
    <n v="2997.1869999999999"/>
    <n v="7250.0409"/>
  </r>
  <r>
    <x v="130"/>
    <x v="25"/>
    <n v="3642.7419"/>
    <x v="3105"/>
    <n v="10584.8799"/>
    <n v="2923.4609999999998"/>
    <n v="7465.1098999999995"/>
  </r>
  <r>
    <x v="130"/>
    <x v="26"/>
    <n v="3216.8739999999998"/>
    <x v="3106"/>
    <n v="9724.3397999999997"/>
    <n v="2832.1729"/>
    <n v="8040.4318999999996"/>
  </r>
  <r>
    <x v="130"/>
    <x v="26"/>
    <n v="3629.0929999999998"/>
    <x v="3107"/>
    <n v="10668.1641"/>
    <n v="2845.788"/>
    <n v="7727.1581999999999"/>
  </r>
  <r>
    <x v="130"/>
    <x v="28"/>
    <n v="2753.8029999999999"/>
    <x v="3108"/>
    <n v="6781.7461000000003"/>
    <n v="2441.163"/>
    <n v="5480.6548999999995"/>
  </r>
  <r>
    <x v="130"/>
    <x v="29"/>
    <n v="2616.3191000000002"/>
    <x v="3109"/>
    <n v="6601.3711000000003"/>
    <n v="2362.3449999999998"/>
    <n v="5473.5218999999997"/>
  </r>
  <r>
    <x v="131"/>
    <x v="0"/>
    <n v="21390"/>
    <x v="3110"/>
    <n v="32805"/>
    <n v="16133"/>
    <n v="24907"/>
  </r>
  <r>
    <x v="131"/>
    <x v="1"/>
    <n v="21609"/>
    <x v="3111"/>
    <n v="31092"/>
    <n v="16142"/>
    <n v="23663"/>
  </r>
  <r>
    <x v="131"/>
    <x v="2"/>
    <n v="20404"/>
    <x v="3112"/>
    <n v="32623"/>
    <n v="17290"/>
    <n v="25041"/>
  </r>
  <r>
    <x v="131"/>
    <x v="3"/>
    <n v="19747"/>
    <x v="3113"/>
    <n v="30476"/>
    <n v="14998"/>
    <n v="23275"/>
  </r>
  <r>
    <x v="131"/>
    <x v="4"/>
    <n v="20855"/>
    <x v="3114"/>
    <n v="30996"/>
    <n v="15231"/>
    <n v="23645"/>
  </r>
  <r>
    <x v="131"/>
    <x v="5"/>
    <n v="22552"/>
    <x v="2557"/>
    <n v="33529"/>
    <n v="15839"/>
    <n v="24873"/>
  </r>
  <r>
    <x v="131"/>
    <x v="6"/>
    <n v="22046"/>
    <x v="3115"/>
    <n v="35491"/>
    <n v="16863"/>
    <n v="26412"/>
  </r>
  <r>
    <x v="131"/>
    <x v="7"/>
    <n v="16311"/>
    <x v="3116"/>
    <n v="35810"/>
    <n v="15178"/>
    <n v="26014"/>
  </r>
  <r>
    <x v="131"/>
    <x v="8"/>
    <n v="16049"/>
    <x v="3117"/>
    <n v="17873"/>
    <n v="7492"/>
    <n v="11265"/>
  </r>
  <r>
    <x v="131"/>
    <x v="9"/>
    <n v="13715"/>
    <x v="2921"/>
    <n v="17252"/>
    <n v="7403"/>
    <n v="10861"/>
  </r>
  <r>
    <x v="131"/>
    <x v="10"/>
    <n v="11873"/>
    <x v="3118"/>
    <n v="16282"/>
    <n v="6818"/>
    <n v="10285"/>
  </r>
  <r>
    <x v="131"/>
    <x v="11"/>
    <n v="15376"/>
    <x v="3119"/>
    <n v="16655"/>
    <n v="6317"/>
    <n v="10588"/>
  </r>
  <r>
    <x v="131"/>
    <x v="12"/>
    <n v="13033"/>
    <x v="3120"/>
    <n v="13430"/>
    <n v="5172"/>
    <n v="8589"/>
  </r>
  <r>
    <x v="131"/>
    <x v="13"/>
    <n v="12370"/>
    <x v="3121"/>
    <n v="11417"/>
    <n v="4106"/>
    <n v="6692"/>
  </r>
  <r>
    <x v="131"/>
    <x v="14"/>
    <n v="11019"/>
    <x v="1532"/>
    <n v="10218"/>
    <n v="3778"/>
    <n v="6242"/>
  </r>
  <r>
    <x v="131"/>
    <x v="15"/>
    <n v="9817"/>
    <x v="1807"/>
    <n v="9075"/>
    <n v="3606"/>
    <n v="5379"/>
  </r>
  <r>
    <x v="131"/>
    <x v="16"/>
    <n v="8061"/>
    <x v="3122"/>
    <n v="8223"/>
    <n v="3117"/>
    <n v="5070"/>
  </r>
  <r>
    <x v="131"/>
    <x v="17"/>
    <n v="7209"/>
    <x v="1332"/>
    <n v="7138"/>
    <n v="2302"/>
    <n v="4390"/>
  </r>
  <r>
    <x v="131"/>
    <x v="18"/>
    <n v="7299"/>
    <x v="3123"/>
    <n v="7646"/>
    <n v="2475"/>
    <n v="4915"/>
  </r>
  <r>
    <x v="131"/>
    <x v="19"/>
    <n v="8309"/>
    <x v="3124"/>
    <n v="8180"/>
    <n v="2410"/>
    <n v="5414"/>
  </r>
  <r>
    <x v="131"/>
    <x v="20"/>
    <n v="8005"/>
    <x v="3125"/>
    <n v="8342"/>
    <n v="2624"/>
    <n v="5509"/>
  </r>
  <r>
    <x v="131"/>
    <x v="21"/>
    <n v="6625"/>
    <x v="3126"/>
    <n v="5665"/>
    <n v="2057"/>
    <n v="3581"/>
  </r>
  <r>
    <x v="131"/>
    <x v="22"/>
    <n v="7563"/>
    <x v="3127"/>
    <n v="5606"/>
    <n v="2071"/>
    <n v="3447"/>
  </r>
  <r>
    <x v="131"/>
    <x v="23"/>
    <n v="6961"/>
    <x v="3126"/>
    <n v="5307"/>
    <n v="2160"/>
    <n v="3252"/>
  </r>
  <r>
    <x v="131"/>
    <x v="24"/>
    <n v="6822"/>
    <x v="1954"/>
    <n v="5053"/>
    <n v="1975"/>
    <n v="3109"/>
  </r>
  <r>
    <x v="131"/>
    <x v="25"/>
    <n v="6052"/>
    <x v="1946"/>
    <n v="4682"/>
    <n v="1680"/>
    <n v="3182"/>
  </r>
  <r>
    <x v="131"/>
    <x v="26"/>
    <n v="4401"/>
    <x v="3128"/>
    <n v="3268"/>
    <n v="1105"/>
    <n v="1878"/>
  </r>
  <r>
    <x v="131"/>
    <x v="27"/>
    <n v="3869"/>
    <x v="3129"/>
    <n v="3096"/>
    <n v="948"/>
    <n v="1830"/>
  </r>
  <r>
    <x v="131"/>
    <x v="28"/>
    <n v="3381"/>
    <x v="3130"/>
    <n v="3087"/>
    <n v="1153"/>
    <n v="2080"/>
  </r>
  <r>
    <x v="131"/>
    <x v="29"/>
    <n v="3639"/>
    <x v="1923"/>
    <n v="3013"/>
    <n v="1140"/>
    <n v="1955"/>
  </r>
  <r>
    <x v="131"/>
    <x v="30"/>
    <n v="3671"/>
    <x v="3131"/>
    <n v="3051.6001000000001"/>
    <n v="1144.7"/>
    <n v="2042.6000000000001"/>
  </r>
  <r>
    <x v="132"/>
    <x v="0"/>
    <n v="10878.673000000001"/>
    <x v="3132"/>
    <n v="51723.911999999997"/>
    <n v="10478.084999999999"/>
    <n v="30532.484"/>
  </r>
  <r>
    <x v="132"/>
    <x v="1"/>
    <n v="11009.451999999999"/>
    <x v="3133"/>
    <n v="48275.065999999999"/>
    <n v="9063.7070000000003"/>
    <n v="27196.353000000003"/>
  </r>
  <r>
    <x v="132"/>
    <x v="2"/>
    <n v="11074.481"/>
    <x v="3134"/>
    <n v="46707.148999999998"/>
    <n v="8190.3180000000002"/>
    <n v="24867.409"/>
  </r>
  <r>
    <x v="132"/>
    <x v="3"/>
    <n v="10845.645"/>
    <x v="3135"/>
    <n v="45904.434000000001"/>
    <n v="8284.9940000000006"/>
    <n v="23559.565000000002"/>
  </r>
  <r>
    <x v="132"/>
    <x v="4"/>
    <n v="11513.251"/>
    <x v="3136"/>
    <n v="44647.680999999997"/>
    <n v="9574.9760000000006"/>
    <n v="23424.964"/>
  </r>
  <r>
    <x v="132"/>
    <x v="5"/>
    <n v="12494.921"/>
    <x v="3137"/>
    <n v="46527.853999999999"/>
    <n v="10312.485000000001"/>
    <n v="24342.594000000001"/>
  </r>
  <r>
    <x v="132"/>
    <x v="6"/>
    <n v="11390.947"/>
    <x v="3138"/>
    <n v="43406.446000000004"/>
    <n v="9937.2260000000006"/>
    <n v="23614.898000000001"/>
  </r>
  <r>
    <x v="132"/>
    <x v="7"/>
    <n v="10302.079"/>
    <x v="3139"/>
    <n v="43202.502"/>
    <n v="9477.6"/>
    <n v="22950.857"/>
  </r>
  <r>
    <x v="132"/>
    <x v="8"/>
    <n v="11229.073"/>
    <x v="3140"/>
    <n v="40701.699000000001"/>
    <n v="9241.7810000000009"/>
    <n v="21628.61"/>
  </r>
  <r>
    <x v="132"/>
    <x v="9"/>
    <n v="11487.576999999999"/>
    <x v="3141"/>
    <n v="38685.275999999998"/>
    <n v="8807.1380000000008"/>
    <n v="20623.444000000003"/>
  </r>
  <r>
    <x v="132"/>
    <x v="10"/>
    <n v="10745.65"/>
    <x v="3142"/>
    <n v="37561.953000000001"/>
    <n v="8924.7029999999995"/>
    <n v="20939.157999999999"/>
  </r>
  <r>
    <x v="132"/>
    <x v="11"/>
    <n v="13093.755999999999"/>
    <x v="3143"/>
    <n v="36616.817999999999"/>
    <n v="8277.6209999999992"/>
    <n v="20556.89"/>
  </r>
  <r>
    <x v="132"/>
    <x v="12"/>
    <n v="11484.397999999999"/>
    <x v="3144"/>
    <n v="33643.002"/>
    <n v="8173.8329999999996"/>
    <n v="19296.814999999999"/>
  </r>
  <r>
    <x v="132"/>
    <x v="13"/>
    <n v="10932.157999999999"/>
    <x v="3145"/>
    <n v="31082.731"/>
    <n v="8542.7999999999993"/>
    <n v="17899.281000000003"/>
  </r>
  <r>
    <x v="132"/>
    <x v="14"/>
    <n v="10106.246999999999"/>
    <x v="3146"/>
    <n v="30857.656999999999"/>
    <n v="8194.2450000000008"/>
    <n v="17482.133000000002"/>
  </r>
  <r>
    <x v="132"/>
    <x v="15"/>
    <n v="9685.5210000000006"/>
    <x v="3147"/>
    <n v="28390.768"/>
    <n v="8662.0429999999997"/>
    <n v="16468.938000000002"/>
  </r>
  <r>
    <x v="132"/>
    <x v="16"/>
    <n v="9194.92"/>
    <x v="3148"/>
    <n v="28554.21"/>
    <n v="9037.9950000000008"/>
    <n v="17220.385999999999"/>
  </r>
  <r>
    <x v="132"/>
    <x v="17"/>
    <n v="8305.0349999999999"/>
    <x v="3149"/>
    <n v="26947.97"/>
    <n v="8172.5739999999996"/>
    <n v="17000.335999999999"/>
  </r>
  <r>
    <x v="132"/>
    <x v="18"/>
    <n v="9620.8989999999994"/>
    <x v="3150"/>
    <n v="25910.31"/>
    <n v="8031.5420000000004"/>
    <n v="16716.796000000002"/>
  </r>
  <r>
    <x v="132"/>
    <x v="19"/>
    <n v="10022.129999999999"/>
    <x v="3151"/>
    <n v="25451.9"/>
    <n v="7619.1109999999999"/>
    <n v="16562.222000000002"/>
  </r>
  <r>
    <x v="132"/>
    <x v="20"/>
    <n v="8773.2279999999992"/>
    <x v="3152"/>
    <n v="22985.087"/>
    <n v="7457.857"/>
    <n v="15204.071"/>
  </r>
  <r>
    <x v="132"/>
    <x v="21"/>
    <n v="11494.7695"/>
    <x v="3153"/>
    <n v="22848.019499999999"/>
    <n v="7978.0181000000002"/>
    <n v="15523.1253"/>
  </r>
  <r>
    <x v="132"/>
    <x v="22"/>
    <n v="9561.7206999999999"/>
    <x v="3154"/>
    <n v="27000.699199999999"/>
    <n v="7881.9760999999999"/>
    <n v="18173.639299999999"/>
  </r>
  <r>
    <x v="132"/>
    <x v="23"/>
    <n v="7163.5258999999996"/>
    <x v="3155"/>
    <n v="22966.289100000002"/>
    <n v="7568.8559999999998"/>
    <n v="15924.6131"/>
  </r>
  <r>
    <x v="132"/>
    <x v="24"/>
    <n v="6274.4282000000003"/>
    <x v="3156"/>
    <n v="22265.929700000001"/>
    <n v="7426.1351999999997"/>
    <n v="15262.380300000001"/>
  </r>
  <r>
    <x v="132"/>
    <x v="25"/>
    <n v="5963.29"/>
    <x v="3157"/>
    <n v="22613.4902"/>
    <n v="7351.6962000000003"/>
    <n v="15391.972099999999"/>
  </r>
  <r>
    <x v="132"/>
    <x v="26"/>
    <n v="4485.3379000000004"/>
    <x v="3158"/>
    <n v="22876.699199999999"/>
    <n v="7586.0842000000002"/>
    <n v="15824.605299999999"/>
  </r>
  <r>
    <x v="132"/>
    <x v="27"/>
    <n v="4116.4989999999998"/>
    <x v="3159"/>
    <n v="14239.5371"/>
    <n v="4983.97"/>
    <n v="10602.346100000001"/>
  </r>
  <r>
    <x v="132"/>
    <x v="28"/>
    <n v="4051.4290000000001"/>
    <x v="3160"/>
    <n v="14383.1016"/>
    <n v="4898.1608999999999"/>
    <n v="10788.612799999999"/>
  </r>
  <r>
    <x v="132"/>
    <x v="29"/>
    <n v="3982.0619999999999"/>
    <x v="3161"/>
    <n v="14831.393599999999"/>
    <n v="4763.366"/>
    <n v="11376.993999999999"/>
  </r>
  <r>
    <x v="132"/>
    <x v="30"/>
    <n v="3724.0039000000002"/>
    <x v="3162"/>
    <n v="14715.2412"/>
    <n v="4900.8549999999996"/>
    <n v="11488.3439"/>
  </r>
  <r>
    <x v="133"/>
    <x v="0"/>
    <n v="5147.8"/>
    <x v="3163"/>
    <n v="25975.9"/>
    <n v="8545.2999999999993"/>
    <n v="18593.099999999999"/>
  </r>
  <r>
    <x v="133"/>
    <x v="1"/>
    <n v="4275.8999999999996"/>
    <x v="3164"/>
    <n v="25598.1"/>
    <n v="9990.7000000000007"/>
    <n v="18517.400000000001"/>
  </r>
  <r>
    <x v="134"/>
    <x v="0"/>
    <n v="4348"/>
    <x v="3165"/>
    <n v="6488.1"/>
    <n v="4148.3"/>
    <n v="4827.1000000000004"/>
  </r>
  <r>
    <x v="134"/>
    <x v="1"/>
    <n v="3722.8"/>
    <x v="3166"/>
    <n v="5323.7"/>
    <n v="3140.4"/>
    <n v="3734.2"/>
  </r>
  <r>
    <x v="134"/>
    <x v="2"/>
    <n v="3435.3"/>
    <x v="3167"/>
    <n v="5666.4"/>
    <n v="2956.2"/>
    <n v="3992.6"/>
  </r>
  <r>
    <x v="134"/>
    <x v="3"/>
    <n v="2963.7"/>
    <x v="3168"/>
    <n v="4510"/>
    <n v="2619"/>
    <n v="3441.3"/>
  </r>
  <r>
    <x v="134"/>
    <x v="4"/>
    <n v="2493.6999999999998"/>
    <x v="3169"/>
    <n v="4056.3"/>
    <n v="2503.1"/>
    <n v="3100"/>
  </r>
  <r>
    <x v="134"/>
    <x v="5"/>
    <n v="2322.9"/>
    <x v="3170"/>
    <n v="3523"/>
    <n v="2191.4"/>
    <n v="2789.5"/>
  </r>
  <r>
    <x v="134"/>
    <x v="6"/>
    <n v="2045.5"/>
    <x v="3171"/>
    <n v="2709.9"/>
    <n v="1544.4"/>
    <n v="2137.5"/>
  </r>
  <r>
    <x v="134"/>
    <x v="7"/>
    <n v="1899.6"/>
    <x v="3172"/>
    <n v="2221.5"/>
    <n v="1479.3"/>
    <n v="1668.6"/>
  </r>
  <r>
    <x v="134"/>
    <x v="8"/>
    <n v="1678.6"/>
    <x v="3173"/>
    <n v="1980.5"/>
    <n v="1337.9"/>
    <n v="1488.3000000000002"/>
  </r>
  <r>
    <x v="134"/>
    <x v="9"/>
    <n v="1447"/>
    <x v="1263"/>
    <n v="1767.2"/>
    <n v="1308.2"/>
    <n v="1350"/>
  </r>
  <r>
    <x v="134"/>
    <x v="10"/>
    <n v="1321.4"/>
    <x v="602"/>
    <n v="1615.5"/>
    <n v="1157.9000000000001"/>
    <n v="1248.2"/>
  </r>
  <r>
    <x v="134"/>
    <x v="11"/>
    <n v="1237.7"/>
    <x v="3174"/>
    <n v="1400.2"/>
    <n v="878.8"/>
    <n v="1054.3"/>
  </r>
  <r>
    <x v="134"/>
    <x v="12"/>
    <n v="1091.0999999999999"/>
    <x v="3175"/>
    <n v="1349.8"/>
    <n v="835"/>
    <n v="1046.7"/>
  </r>
  <r>
    <x v="134"/>
    <x v="13"/>
    <n v="1037"/>
    <x v="3176"/>
    <n v="1246.8"/>
    <n v="749.4"/>
    <n v="985.3"/>
  </r>
  <r>
    <x v="134"/>
    <x v="14"/>
    <n v="997.9"/>
    <x v="3177"/>
    <n v="1229.0999999999999"/>
    <n v="690"/>
    <n v="1006.1"/>
  </r>
  <r>
    <x v="134"/>
    <x v="15"/>
    <n v="931.5"/>
    <x v="3178"/>
    <n v="1112.7"/>
    <n v="628.1"/>
    <n v="895.2"/>
  </r>
  <r>
    <x v="134"/>
    <x v="16"/>
    <n v="860.5"/>
    <x v="3179"/>
    <n v="1101.4000000000001"/>
    <n v="635.1"/>
    <n v="890.90000000000009"/>
  </r>
  <r>
    <x v="134"/>
    <x v="17"/>
    <n v="704"/>
    <x v="3180"/>
    <n v="1008.2"/>
    <n v="539.4"/>
    <n v="784.9"/>
  </r>
  <r>
    <x v="134"/>
    <x v="18"/>
    <n v="692.1"/>
    <x v="3181"/>
    <n v="982.9"/>
    <n v="458.7"/>
    <n v="769.6"/>
  </r>
  <r>
    <x v="134"/>
    <x v="19"/>
    <n v="804"/>
    <x v="2214"/>
    <n v="1088"/>
    <n v="440"/>
    <n v="868"/>
  </r>
  <r>
    <x v="134"/>
    <x v="20"/>
    <n v="905"/>
    <x v="1896"/>
    <n v="1437"/>
    <n v="1224"/>
    <n v="1224"/>
  </r>
  <r>
    <x v="134"/>
    <x v="21"/>
    <n v="865"/>
    <x v="3182"/>
    <n v="1483"/>
    <n v="1271"/>
    <n v="1271"/>
  </r>
  <r>
    <x v="135"/>
    <x v="0"/>
    <n v="34438"/>
    <x v="3183"/>
    <n v="124977"/>
    <n v="34573"/>
    <n v="73904"/>
  </r>
  <r>
    <x v="135"/>
    <x v="1"/>
    <n v="35978"/>
    <x v="3184"/>
    <n v="119634"/>
    <n v="33047"/>
    <n v="69575"/>
  </r>
  <r>
    <x v="135"/>
    <x v="2"/>
    <n v="33586"/>
    <x v="3185"/>
    <n v="116700"/>
    <n v="32132"/>
    <n v="67714"/>
  </r>
  <r>
    <x v="135"/>
    <x v="3"/>
    <n v="31270"/>
    <x v="3186"/>
    <n v="114904"/>
    <n v="27612"/>
    <n v="63525"/>
  </r>
  <r>
    <x v="135"/>
    <x v="4"/>
    <n v="29447"/>
    <x v="3187"/>
    <n v="95384"/>
    <n v="27322"/>
    <n v="53641"/>
  </r>
  <r>
    <x v="135"/>
    <x v="5"/>
    <n v="27429"/>
    <x v="3188"/>
    <n v="86416"/>
    <n v="24133"/>
    <n v="46248"/>
  </r>
  <r>
    <x v="135"/>
    <x v="6"/>
    <n v="24888"/>
    <x v="3189"/>
    <n v="79924"/>
    <n v="22940"/>
    <n v="43061"/>
  </r>
  <r>
    <x v="135"/>
    <x v="7"/>
    <n v="23489"/>
    <x v="3190"/>
    <n v="78561"/>
    <n v="21817"/>
    <n v="41420"/>
  </r>
  <r>
    <x v="135"/>
    <x v="8"/>
    <n v="19063"/>
    <x v="3191"/>
    <n v="54995"/>
    <n v="14475"/>
    <n v="27880"/>
  </r>
  <r>
    <x v="135"/>
    <x v="9"/>
    <n v="18644"/>
    <x v="1363"/>
    <n v="52240"/>
    <n v="13650"/>
    <n v="26478"/>
  </r>
  <r>
    <x v="135"/>
    <x v="10"/>
    <n v="17318"/>
    <x v="3192"/>
    <n v="49180"/>
    <n v="12727"/>
    <n v="25321"/>
  </r>
  <r>
    <x v="135"/>
    <x v="11"/>
    <n v="18859"/>
    <x v="3193"/>
    <n v="47546"/>
    <n v="11134"/>
    <n v="24285"/>
  </r>
  <r>
    <x v="135"/>
    <x v="12"/>
    <n v="18916"/>
    <x v="3194"/>
    <n v="45361"/>
    <n v="10224"/>
    <n v="23911"/>
  </r>
  <r>
    <x v="135"/>
    <x v="13"/>
    <n v="15655"/>
    <x v="3195"/>
    <n v="44319"/>
    <n v="10060"/>
    <n v="23105"/>
  </r>
  <r>
    <x v="135"/>
    <x v="14"/>
    <n v="15357"/>
    <x v="3196"/>
    <n v="42389"/>
    <n v="9213"/>
    <n v="23177"/>
  </r>
  <r>
    <x v="135"/>
    <x v="15"/>
    <n v="14515"/>
    <x v="3197"/>
    <n v="41227"/>
    <n v="9552"/>
    <n v="23103"/>
  </r>
  <r>
    <x v="135"/>
    <x v="22"/>
    <n v="4617.9009999999998"/>
    <x v="3198"/>
    <n v="12356.567999999999"/>
    <n v="3078.8159999999998"/>
    <n v="7756.4769999999999"/>
  </r>
  <r>
    <x v="136"/>
    <x v="0"/>
    <n v="8175.4260000000004"/>
    <x v="3199"/>
    <n v="3691.884"/>
    <n v="2197.2190000000001"/>
    <n v="2588.933"/>
  </r>
  <r>
    <x v="136"/>
    <x v="1"/>
    <n v="8138.3649999999998"/>
    <x v="3200"/>
    <n v="3314.5590000000002"/>
    <n v="1987.72"/>
    <n v="1987.72"/>
  </r>
  <r>
    <x v="136"/>
    <x v="2"/>
    <n v="6920.9480000000003"/>
    <x v="3201"/>
    <n v="3117.0079999999998"/>
    <n v="1994.373"/>
    <n v="1994.373"/>
  </r>
  <r>
    <x v="136"/>
    <x v="3"/>
    <n v="6098.0370000000003"/>
    <x v="3202"/>
    <n v="2790.8710000000001"/>
    <n v="1847.213"/>
    <n v="1847.213"/>
  </r>
  <r>
    <x v="136"/>
    <x v="4"/>
    <n v="6616.6319999999996"/>
    <x v="3203"/>
    <n v="2565.5770000000002"/>
    <n v="1694.6759999999999"/>
    <n v="1694.6759999999999"/>
  </r>
  <r>
    <x v="136"/>
    <x v="5"/>
    <n v="6564.7209999999995"/>
    <x v="3204"/>
    <n v="2890.9050000000002"/>
    <n v="1871.6079999999999"/>
    <n v="1871.6079999999999"/>
  </r>
  <r>
    <x v="136"/>
    <x v="6"/>
    <n v="6080.2569999999996"/>
    <x v="3205"/>
    <n v="3014.8119999999999"/>
    <n v="2086.3310000000001"/>
    <n v="2086.3310000000001"/>
  </r>
  <r>
    <x v="136"/>
    <x v="7"/>
    <n v="5992.2150000000001"/>
    <x v="3206"/>
    <n v="2954.125"/>
    <n v="2032.57"/>
    <n v="2032.57"/>
  </r>
  <r>
    <x v="136"/>
    <x v="8"/>
    <n v="6161.5370000000003"/>
    <x v="3207"/>
    <n v="2866.8270000000002"/>
    <n v="2010.069"/>
    <n v="2010.069"/>
  </r>
  <r>
    <x v="136"/>
    <x v="9"/>
    <n v="5967.5730000000003"/>
    <x v="3208"/>
    <n v="2679.1790000000001"/>
    <n v="1748.154"/>
    <n v="1748.154"/>
  </r>
  <r>
    <x v="136"/>
    <x v="10"/>
    <n v="4092.2829999999999"/>
    <x v="3209"/>
    <n v="2323.7220000000002"/>
    <n v="1561.347"/>
    <n v="1561.347"/>
  </r>
  <r>
    <x v="136"/>
    <x v="11"/>
    <n v="5633.8779999999997"/>
    <x v="3210"/>
    <n v="2100.8389999999999"/>
    <n v="1383.9159999999999"/>
    <n v="1383.9159999999999"/>
  </r>
  <r>
    <x v="136"/>
    <x v="12"/>
    <n v="5235.1710000000003"/>
    <x v="3211"/>
    <n v="2069.0650000000001"/>
    <n v="1243.779"/>
    <n v="1243.779"/>
  </r>
  <r>
    <x v="136"/>
    <x v="13"/>
    <n v="4625.9660000000003"/>
    <x v="3212"/>
    <n v="1822.338"/>
    <n v="1086.45"/>
    <n v="1086.45"/>
  </r>
  <r>
    <x v="136"/>
    <x v="14"/>
    <n v="3901.7809999999999"/>
    <x v="3213"/>
    <n v="1566.0440000000001"/>
    <n v="940.26499999999999"/>
    <n v="940.26499999999999"/>
  </r>
  <r>
    <x v="136"/>
    <x v="15"/>
    <n v="3317.4989999999998"/>
    <x v="3214"/>
    <n v="1364.0530000000001"/>
    <n v="814.87599999999998"/>
    <n v="817.12599999999998"/>
  </r>
  <r>
    <x v="136"/>
    <x v="16"/>
    <n v="2624.9409999999998"/>
    <x v="3215"/>
    <n v="1040.847"/>
    <n v="648.72500000000002"/>
    <n v="648.94200000000001"/>
  </r>
  <r>
    <x v="136"/>
    <x v="17"/>
    <n v="2296.9029999999998"/>
    <x v="3216"/>
    <n v="879.94799999999998"/>
    <n v="525.38199999999995"/>
    <n v="526.70099999999991"/>
  </r>
  <r>
    <x v="136"/>
    <x v="18"/>
    <n v="1883.07"/>
    <x v="3217"/>
    <n v="688.43700000000001"/>
    <n v="414.62299999999999"/>
    <n v="416.32900000000001"/>
  </r>
  <r>
    <x v="136"/>
    <x v="19"/>
    <n v="1695.181"/>
    <x v="3218"/>
    <n v="661.74"/>
    <n v="361.78399999999999"/>
    <n v="366.45499999999998"/>
  </r>
  <r>
    <x v="136"/>
    <x v="20"/>
    <n v="1444.575"/>
    <x v="3219"/>
    <n v="535.46100000000001"/>
    <n v="282.38499999999999"/>
    <n v="301.827"/>
  </r>
  <r>
    <x v="136"/>
    <x v="21"/>
    <n v="1063.7070000000001"/>
    <x v="3220"/>
    <n v="406.596"/>
    <n v="217.19800000000001"/>
    <n v="229.44300000000001"/>
  </r>
  <r>
    <x v="136"/>
    <x v="22"/>
    <n v="954.00199999999995"/>
    <x v="3221"/>
    <n v="342.17599999999999"/>
    <n v="169.92400000000001"/>
    <n v="172.06900000000002"/>
  </r>
  <r>
    <x v="136"/>
    <x v="23"/>
    <n v="730.08799999999997"/>
    <x v="3222"/>
    <n v="271.98599999999999"/>
    <n v="140.011"/>
    <n v="143.46299999999999"/>
  </r>
  <r>
    <x v="136"/>
    <x v="24"/>
    <n v="584.69100000000003"/>
    <x v="3223"/>
    <n v="204.12799999999999"/>
    <n v="117.19199999999999"/>
    <n v="117.47699999999999"/>
  </r>
  <r>
    <x v="136"/>
    <x v="25"/>
    <n v="450.60700000000003"/>
    <x v="3224"/>
    <n v="157.36600000000001"/>
    <n v="101.11"/>
    <n v="101.34399999999999"/>
  </r>
  <r>
    <x v="136"/>
    <x v="26"/>
    <n v="361.48700000000002"/>
    <x v="3225"/>
    <n v="144.928"/>
    <n v="87.641000000000005"/>
    <n v="91.948000000000008"/>
  </r>
  <r>
    <x v="136"/>
    <x v="27"/>
    <n v="333.166"/>
    <x v="3226"/>
    <n v="118.00700000000001"/>
    <n v="78.992999999999995"/>
    <n v="79.894999999999996"/>
  </r>
  <r>
    <x v="136"/>
    <x v="28"/>
    <n v="253.97399999999999"/>
    <x v="3227"/>
    <n v="106.715"/>
    <n v="66.427999999999997"/>
    <n v="67.442999999999998"/>
  </r>
  <r>
    <x v="136"/>
    <x v="29"/>
    <n v="206.86799999999999"/>
    <x v="3228"/>
    <n v="91.47"/>
    <n v="55.042999999999999"/>
    <n v="56.765999999999998"/>
  </r>
  <r>
    <x v="136"/>
    <x v="30"/>
    <n v="193.602"/>
    <x v="3229"/>
    <n v="64.968000000000004"/>
    <n v="44.503999999999998"/>
    <n v="46.41"/>
  </r>
  <r>
    <x v="137"/>
    <x v="0"/>
    <n v="12067"/>
    <x v="2210"/>
    <n v="21416"/>
    <n v="5551"/>
    <n v="11140"/>
  </r>
  <r>
    <x v="137"/>
    <x v="1"/>
    <n v="11223"/>
    <x v="3230"/>
    <n v="18033"/>
    <n v="5681"/>
    <n v="9398"/>
  </r>
  <r>
    <x v="137"/>
    <x v="2"/>
    <n v="10060"/>
    <x v="3231"/>
    <n v="18516"/>
    <n v="6151"/>
    <n v="10400"/>
  </r>
  <r>
    <x v="137"/>
    <x v="3"/>
    <n v="8774"/>
    <x v="3232"/>
    <n v="15777.546"/>
    <n v="5693.1030000000001"/>
    <n v="8852.4390000000003"/>
  </r>
  <r>
    <x v="137"/>
    <x v="4"/>
    <n v="6672.317"/>
    <x v="3233"/>
    <n v="15503.812"/>
    <n v="5588.2449999999999"/>
    <n v="8789.5220000000008"/>
  </r>
  <r>
    <x v="137"/>
    <x v="5"/>
    <n v="5763.4849999999997"/>
    <x v="3234"/>
    <n v="9020.5380000000005"/>
    <n v="2453.8020000000001"/>
    <n v="4200.5889999999999"/>
  </r>
  <r>
    <x v="137"/>
    <x v="6"/>
    <n v="4771.259"/>
    <x v="3235"/>
    <n v="7739.4809999999998"/>
    <n v="2623.8560000000002"/>
    <n v="3873.268"/>
  </r>
  <r>
    <x v="137"/>
    <x v="7"/>
    <n v="4030.3470000000002"/>
    <x v="3236"/>
    <n v="7132.7460000000001"/>
    <n v="2402.8609999999999"/>
    <n v="3652.2060000000001"/>
  </r>
  <r>
    <x v="137"/>
    <x v="8"/>
    <n v="3449.009"/>
    <x v="3237"/>
    <n v="6505.2579999999998"/>
    <n v="2305.1669999999999"/>
    <n v="3554.4479999999999"/>
  </r>
  <r>
    <x v="137"/>
    <x v="9"/>
    <n v="3033.645"/>
    <x v="3238"/>
    <n v="6656.9219999999996"/>
    <n v="2736.703"/>
    <n v="3985.924"/>
  </r>
  <r>
    <x v="137"/>
    <x v="10"/>
    <n v="2743.0509999999999"/>
    <x v="3239"/>
    <n v="5937.1559999999999"/>
    <n v="2749.7260000000001"/>
    <n v="3644.8119999999999"/>
  </r>
  <r>
    <x v="137"/>
    <x v="11"/>
    <n v="2937.0129999999999"/>
    <x v="3240"/>
    <n v="5894.2489999999998"/>
    <n v="2380.9639999999999"/>
    <n v="3925.5119999999997"/>
  </r>
  <r>
    <x v="137"/>
    <x v="12"/>
    <n v="2665.3319999999999"/>
    <x v="3241"/>
    <n v="8295.4220000000005"/>
    <n v="4880.0159999999996"/>
    <n v="5965.0159999999996"/>
  </r>
  <r>
    <x v="137"/>
    <x v="13"/>
    <n v="2237.5859999999998"/>
    <x v="3242"/>
    <n v="8269.1839999999993"/>
    <n v="5966.0460000000003"/>
    <n v="6466.0460000000003"/>
  </r>
  <r>
    <x v="137"/>
    <x v="14"/>
    <n v="2119.4549999999999"/>
    <x v="3243"/>
    <n v="7756.8919999999998"/>
    <n v="5805.5370000000003"/>
    <n v="6036.2920000000004"/>
  </r>
  <r>
    <x v="138"/>
    <x v="0"/>
    <n v="155900"/>
    <x v="3244"/>
    <n v="258537"/>
    <n v="33230"/>
    <n v="189951"/>
  </r>
  <r>
    <x v="138"/>
    <x v="1"/>
    <n v="160338"/>
    <x v="3245"/>
    <n v="256540"/>
    <n v="36066"/>
    <n v="190279"/>
  </r>
  <r>
    <x v="138"/>
    <x v="2"/>
    <n v="156776"/>
    <x v="3246"/>
    <n v="258496"/>
    <n v="35704"/>
    <n v="189991"/>
  </r>
  <r>
    <x v="138"/>
    <x v="3"/>
    <n v="151800"/>
    <x v="3247"/>
    <n v="237951"/>
    <n v="29283"/>
    <n v="172253"/>
  </r>
  <r>
    <x v="138"/>
    <x v="4"/>
    <n v="149558"/>
    <x v="3248"/>
    <n v="224925"/>
    <n v="28751"/>
    <n v="161605"/>
  </r>
  <r>
    <x v="138"/>
    <x v="5"/>
    <n v="144077"/>
    <x v="2766"/>
    <n v="210531"/>
    <n v="24807"/>
    <n v="143978"/>
  </r>
  <r>
    <x v="138"/>
    <x v="6"/>
    <n v="146917"/>
    <x v="3249"/>
    <n v="203905"/>
    <n v="26476"/>
    <n v="141164"/>
  </r>
  <r>
    <x v="138"/>
    <x v="7"/>
    <n v="133559"/>
    <x v="3250"/>
    <n v="191218"/>
    <n v="16311"/>
    <n v="121369"/>
  </r>
  <r>
    <x v="138"/>
    <x v="8"/>
    <n v="136264"/>
    <x v="3251"/>
    <n v="179248"/>
    <n v="15071"/>
    <n v="114760"/>
  </r>
  <r>
    <x v="138"/>
    <x v="9"/>
    <n v="128954"/>
    <x v="3252"/>
    <n v="165793"/>
    <n v="-642"/>
    <n v="103547"/>
  </r>
  <r>
    <x v="138"/>
    <x v="10"/>
    <n v="116283"/>
    <x v="3253"/>
    <n v="195006"/>
    <n v="-7782"/>
    <n v="124499"/>
  </r>
  <r>
    <x v="138"/>
    <x v="11"/>
    <n v="145114"/>
    <x v="3254"/>
    <n v="222947"/>
    <n v="-17062"/>
    <n v="136007"/>
  </r>
  <r>
    <x v="138"/>
    <x v="12"/>
    <n v="172455"/>
    <x v="3255"/>
    <n v="285727"/>
    <n v="5026"/>
    <n v="173556"/>
  </r>
  <r>
    <x v="138"/>
    <x v="13"/>
    <n v="160065"/>
    <x v="3256"/>
    <n v="290858"/>
    <n v="-3773"/>
    <n v="168059"/>
  </r>
  <r>
    <x v="138"/>
    <x v="14"/>
    <n v="177089"/>
    <x v="1775"/>
    <n v="275940"/>
    <n v="13996"/>
    <n v="168328"/>
  </r>
  <r>
    <x v="138"/>
    <x v="15"/>
    <n v="171646"/>
    <x v="3257"/>
    <n v="299398"/>
    <n v="14169"/>
    <n v="178506"/>
  </r>
  <r>
    <x v="138"/>
    <x v="16"/>
    <n v="164338"/>
    <x v="3258"/>
    <n v="310723"/>
    <n v="12310"/>
    <n v="192114"/>
  </r>
  <r>
    <x v="138"/>
    <x v="17"/>
    <n v="162256"/>
    <x v="3259"/>
    <n v="295222"/>
    <n v="11260"/>
    <n v="173472"/>
  </r>
  <r>
    <x v="138"/>
    <x v="18"/>
    <n v="160754"/>
    <x v="3260"/>
    <n v="276543"/>
    <n v="8458"/>
    <n v="175261"/>
  </r>
  <r>
    <x v="138"/>
    <x v="19"/>
    <n v="170058"/>
    <x v="3261"/>
    <n v="284421"/>
    <n v="19283"/>
    <n v="184839"/>
  </r>
  <r>
    <x v="138"/>
    <x v="20"/>
    <n v="160658"/>
    <x v="3262"/>
    <n v="270249"/>
    <n v="28279"/>
    <n v="179934"/>
  </r>
  <r>
    <x v="138"/>
    <x v="21"/>
    <n v="144416"/>
    <x v="3263"/>
    <n v="237545"/>
    <n v="24086"/>
    <n v="157132"/>
  </r>
  <r>
    <x v="138"/>
    <x v="22"/>
    <n v="153627"/>
    <x v="3264"/>
    <n v="279097"/>
    <n v="31412"/>
    <n v="199659"/>
  </r>
  <r>
    <x v="138"/>
    <x v="23"/>
    <n v="146991"/>
    <x v="3265"/>
    <n v="262867"/>
    <n v="27442"/>
    <n v="185803"/>
  </r>
  <r>
    <x v="138"/>
    <x v="24"/>
    <n v="137137"/>
    <x v="3266"/>
    <n v="243283"/>
    <n v="25229"/>
    <n v="173853"/>
  </r>
  <r>
    <x v="138"/>
    <x v="25"/>
    <n v="128439"/>
    <x v="3267"/>
    <n v="219354"/>
    <n v="23534"/>
    <n v="154505"/>
  </r>
  <r>
    <x v="138"/>
    <x v="26"/>
    <n v="108521"/>
    <x v="1779"/>
    <n v="198938"/>
    <n v="17193"/>
    <n v="140078"/>
  </r>
  <r>
    <x v="138"/>
    <x v="27"/>
    <n v="100132.2969"/>
    <x v="3268"/>
    <n v="179107.79689999999"/>
    <n v="15979.800300000001"/>
    <n v="128514.50350000001"/>
  </r>
  <r>
    <x v="138"/>
    <x v="28"/>
    <n v="88286.296900000001"/>
    <x v="3269"/>
    <n v="174273.79689999999"/>
    <n v="23663.099300000002"/>
    <n v="137958.2985"/>
  </r>
  <r>
    <x v="138"/>
    <x v="29"/>
    <n v="97650"/>
    <x v="3270"/>
    <n v="173085.79689999999"/>
    <n v="24186.000800000002"/>
    <n v="137598.00080000001"/>
  </r>
  <r>
    <x v="138"/>
    <x v="30"/>
    <n v="96145.898400000005"/>
    <x v="3271"/>
    <n v="160187.70310000001"/>
    <n v="23694.6008"/>
    <n v="126744.9016"/>
  </r>
  <r>
    <x v="139"/>
    <x v="0"/>
    <n v="4035"/>
    <x v="3272"/>
    <n v="23531"/>
    <n v="14906"/>
    <n v="20292"/>
  </r>
  <r>
    <x v="139"/>
    <x v="1"/>
    <n v="2046.521"/>
    <x v="3273"/>
    <n v="21595.687000000002"/>
    <n v="14166.262000000001"/>
    <n v="18630.599999999999"/>
  </r>
  <r>
    <x v="139"/>
    <x v="2"/>
    <n v="1211.8389999999999"/>
    <x v="3274"/>
    <n v="7770.9849999999997"/>
    <n v="5581.7370000000001"/>
    <n v="7059.0839999999998"/>
  </r>
  <r>
    <x v="139"/>
    <x v="3"/>
    <n v="528.28399999999999"/>
    <x v="3275"/>
    <n v="5349.68"/>
    <n v="4018.2919999999999"/>
    <n v="5124.2039999999997"/>
  </r>
  <r>
    <x v="139"/>
    <x v="4"/>
    <n v="591.60199999999998"/>
    <x v="3276"/>
    <n v="2750.7190000000001"/>
    <n v="2108.973"/>
    <n v="2596.7799999999997"/>
  </r>
  <r>
    <x v="139"/>
    <x v="5"/>
    <n v="506.14800000000002"/>
    <x v="3277"/>
    <n v="3095.4810000000002"/>
    <n v="1985.213"/>
    <n v="2658.7129999999997"/>
  </r>
  <r>
    <x v="139"/>
    <x v="6"/>
    <n v="200.78399999999999"/>
    <x v="3278"/>
    <n v="1521.614"/>
    <n v="845.54100000000005"/>
    <n v="1305.5410000000002"/>
  </r>
  <r>
    <x v="139"/>
    <x v="7"/>
    <n v="69.522000000000006"/>
    <x v="3279"/>
    <n v="606.70100000000002"/>
    <n v="462.06799999999998"/>
    <n v="462.40600000000001"/>
  </r>
  <r>
    <x v="139"/>
    <x v="8"/>
    <n v="48.6342"/>
    <x v="3280"/>
    <n v="249.48390000000001"/>
    <n v="114.8473"/>
    <n v="199.84730000000002"/>
  </r>
  <r>
    <x v="139"/>
    <x v="9"/>
    <n v="27.1052"/>
    <x v="3281"/>
    <n v="172.51669999999999"/>
    <n v="105.63800000000001"/>
    <n v="150.40469999999999"/>
  </r>
  <r>
    <x v="139"/>
    <x v="10"/>
    <n v="9.9459999999999997"/>
    <x v="3282"/>
    <n v="100.07259999999999"/>
    <n v="84.202200000000005"/>
    <n v="91.852200000000011"/>
  </r>
  <r>
    <x v="140"/>
    <x v="0"/>
    <n v="5333.7"/>
    <x v="3283"/>
    <n v="3799.9"/>
    <n v="2665.6"/>
    <n v="3256.2"/>
  </r>
  <r>
    <x v="140"/>
    <x v="1"/>
    <n v="4965.1000000000004"/>
    <x v="3284"/>
    <n v="3321.5"/>
    <n v="2302.6999999999998"/>
    <n v="2802.7"/>
  </r>
  <r>
    <x v="140"/>
    <x v="2"/>
    <n v="4390.5"/>
    <x v="3285"/>
    <n v="2910.5"/>
    <n v="2096.9"/>
    <n v="2511.9"/>
  </r>
  <r>
    <x v="140"/>
    <x v="3"/>
    <n v="3962.0360000000001"/>
    <x v="3286"/>
    <n v="2668.884"/>
    <n v="1933.0940000000001"/>
    <n v="2323.0940000000001"/>
  </r>
  <r>
    <x v="140"/>
    <x v="4"/>
    <n v="3869.1869999999999"/>
    <x v="3287"/>
    <n v="2532.462"/>
    <n v="1801.289"/>
    <n v="2166.2889999999998"/>
  </r>
  <r>
    <x v="140"/>
    <x v="5"/>
    <n v="3733.5070000000001"/>
    <x v="3288"/>
    <n v="2359.1019999999999"/>
    <n v="1915.2170000000001"/>
    <n v="2005.2170000000001"/>
  </r>
  <r>
    <x v="140"/>
    <x v="6"/>
    <n v="3326.1060000000002"/>
    <x v="3289"/>
    <n v="2075.7840000000001"/>
    <n v="1772.6969999999999"/>
    <n v="1772.6969999999999"/>
  </r>
  <r>
    <x v="140"/>
    <x v="7"/>
    <n v="3133.5770000000002"/>
    <x v="3290"/>
    <n v="1815.8320000000001"/>
    <n v="1560.36"/>
    <n v="1560.36"/>
  </r>
  <r>
    <x v="140"/>
    <x v="8"/>
    <n v="2766.8589999999999"/>
    <x v="3291"/>
    <n v="1684.9480000000001"/>
    <n v="1458.9760000000001"/>
    <n v="1458.9760000000001"/>
  </r>
  <r>
    <x v="140"/>
    <x v="9"/>
    <n v="2269.471"/>
    <x v="3292"/>
    <n v="1468.2829999999999"/>
    <n v="1282.5119999999999"/>
    <n v="1282.5119999999999"/>
  </r>
  <r>
    <x v="140"/>
    <x v="10"/>
    <n v="1930.33"/>
    <x v="3293"/>
    <n v="1327.3579999999999"/>
    <n v="1190.8430000000001"/>
    <n v="1190.8430000000001"/>
  </r>
  <r>
    <x v="140"/>
    <x v="11"/>
    <n v="2340.4250000000002"/>
    <x v="3294"/>
    <n v="1304.1489999999999"/>
    <n v="1142.259"/>
    <n v="1142.259"/>
  </r>
  <r>
    <x v="140"/>
    <x v="12"/>
    <n v="2061.819"/>
    <x v="3295"/>
    <n v="1163.0609999999999"/>
    <n v="1010.1609999999999"/>
    <n v="1010.1609999999999"/>
  </r>
  <r>
    <x v="140"/>
    <x v="13"/>
    <n v="1809.337"/>
    <x v="3296"/>
    <n v="1039.0160000000001"/>
    <n v="922.09299999999996"/>
    <n v="922.09299999999996"/>
  </r>
  <r>
    <x v="140"/>
    <x v="14"/>
    <n v="1523.3330000000001"/>
    <x v="3297"/>
    <n v="890.03499999999997"/>
    <n v="783.54899999999998"/>
    <n v="783.54899999999998"/>
  </r>
  <r>
    <x v="140"/>
    <x v="15"/>
    <n v="1238.492"/>
    <x v="3298"/>
    <n v="775.36199999999997"/>
    <n v="684.36900000000003"/>
    <n v="684.36900000000003"/>
  </r>
  <r>
    <x v="140"/>
    <x v="16"/>
    <n v="994.928"/>
    <x v="3299"/>
    <n v="651.54300000000001"/>
    <n v="576.74"/>
    <n v="576.74"/>
  </r>
  <r>
    <x v="140"/>
    <x v="17"/>
    <n v="905.43799999999999"/>
    <x v="3300"/>
    <n v="559.00800000000004"/>
    <n v="499.87099999999998"/>
    <n v="499.87099999999998"/>
  </r>
  <r>
    <x v="140"/>
    <x v="18"/>
    <n v="818.28300000000002"/>
    <x v="3301"/>
    <n v="475.24400000000003"/>
    <n v="424.88799999999998"/>
    <n v="424.88799999999998"/>
  </r>
  <r>
    <x v="140"/>
    <x v="19"/>
    <n v="755.61800000000005"/>
    <x v="3302"/>
    <n v="402.464"/>
    <n v="359.25799999999998"/>
    <n v="359.25799999999998"/>
  </r>
  <r>
    <x v="140"/>
    <x v="20"/>
    <n v="609.18600000000004"/>
    <x v="3303"/>
    <n v="318.62099999999998"/>
    <n v="281.95999999999998"/>
    <n v="281.95999999999998"/>
  </r>
  <r>
    <x v="140"/>
    <x v="21"/>
    <n v="503.1"/>
    <x v="3304"/>
    <n v="251.23400000000001"/>
    <n v="217.64599999999999"/>
    <n v="221.70099999999999"/>
  </r>
  <r>
    <x v="140"/>
    <x v="22"/>
    <n v="397.99200000000002"/>
    <x v="3305"/>
    <n v="205.137"/>
    <n v="165.87200000000001"/>
    <n v="182.17500000000001"/>
  </r>
  <r>
    <x v="140"/>
    <x v="23"/>
    <n v="287.69099999999997"/>
    <x v="3306"/>
    <n v="151.54499999999999"/>
    <n v="125.967"/>
    <n v="134.589"/>
  </r>
  <r>
    <x v="140"/>
    <x v="24"/>
    <n v="222.55500000000001"/>
    <x v="3307"/>
    <n v="109.32"/>
    <n v="94.322999999999993"/>
    <n v="94.322999999999993"/>
  </r>
  <r>
    <x v="140"/>
    <x v="25"/>
    <n v="161.886"/>
    <x v="3308"/>
    <n v="81.795000000000002"/>
    <n v="67.649000000000001"/>
    <n v="67.649000000000001"/>
  </r>
  <r>
    <x v="140"/>
    <x v="26"/>
    <n v="110.307"/>
    <x v="3309"/>
    <n v="57.463000000000001"/>
    <n v="49.808999999999997"/>
    <n v="49.808999999999997"/>
  </r>
  <r>
    <x v="140"/>
    <x v="27"/>
    <n v="81.263000000000005"/>
    <x v="3310"/>
    <n v="43.936999999999998"/>
    <n v="38.468000000000004"/>
    <n v="38.468000000000004"/>
  </r>
  <r>
    <x v="140"/>
    <x v="28"/>
    <n v="62.305"/>
    <x v="3311"/>
    <n v="34.103000000000002"/>
    <n v="30.204000000000001"/>
    <n v="30.204000000000001"/>
  </r>
  <r>
    <x v="140"/>
    <x v="29"/>
    <n v="52.29"/>
    <x v="3312"/>
    <n v="28.29"/>
    <n v="24.073"/>
    <n v="24.855"/>
  </r>
  <r>
    <x v="140"/>
    <x v="30"/>
    <n v="41.19"/>
    <x v="3313"/>
    <n v="21.533999999999999"/>
    <n v="17.533999999999999"/>
    <n v="18.352"/>
  </r>
  <r>
    <x v="141"/>
    <x v="0"/>
    <n v="70697"/>
    <x v="3314"/>
    <n v="133376"/>
    <n v="101054"/>
    <n v="111851"/>
  </r>
  <r>
    <x v="141"/>
    <x v="1"/>
    <n v="55838"/>
    <x v="3315"/>
    <n v="97334"/>
    <n v="84127"/>
    <n v="84127"/>
  </r>
  <r>
    <x v="141"/>
    <x v="2"/>
    <n v="40653"/>
    <x v="3316"/>
    <n v="84524"/>
    <n v="74347"/>
    <n v="74347"/>
  </r>
  <r>
    <x v="141"/>
    <x v="3"/>
    <n v="27638"/>
    <x v="3317"/>
    <n v="64961"/>
    <n v="59194"/>
    <n v="59194"/>
  </r>
  <r>
    <x v="141"/>
    <x v="4"/>
    <n v="17928"/>
    <x v="3318"/>
    <n v="49407"/>
    <n v="44218"/>
    <n v="44332"/>
  </r>
  <r>
    <x v="141"/>
    <x v="5"/>
    <n v="12466"/>
    <x v="3319"/>
    <n v="40184"/>
    <n v="36096"/>
    <n v="36329"/>
  </r>
  <r>
    <x v="141"/>
    <x v="6"/>
    <n v="7872"/>
    <x v="3320"/>
    <n v="17895"/>
    <n v="15470"/>
    <n v="15946"/>
  </r>
  <r>
    <x v="141"/>
    <x v="7"/>
    <n v="5089"/>
    <x v="3321"/>
    <n v="15103"/>
    <n v="11755"/>
    <n v="14111"/>
  </r>
  <r>
    <x v="141"/>
    <x v="8"/>
    <n v="3711"/>
    <x v="1760"/>
    <n v="6331"/>
    <n v="4899"/>
    <n v="5576"/>
  </r>
  <r>
    <x v="141"/>
    <x v="9"/>
    <n v="1974"/>
    <x v="1625"/>
    <n v="2990"/>
    <n v="2162"/>
    <n v="2635"/>
  </r>
  <r>
    <x v="141"/>
    <x v="10"/>
    <n v="777"/>
    <x v="3038"/>
    <n v="1109"/>
    <n v="0"/>
    <n v="241"/>
  </r>
  <r>
    <x v="141"/>
    <x v="11"/>
    <n v="272"/>
    <x v="3322"/>
    <m/>
    <n v="335"/>
    <n v="335"/>
  </r>
  <r>
    <x v="141"/>
    <x v="12"/>
    <n v="153"/>
    <x v="3323"/>
    <m/>
    <n v="273"/>
    <n v="273"/>
  </r>
  <r>
    <x v="142"/>
    <x v="0"/>
    <n v="5764.6"/>
    <x v="3324"/>
    <n v="6291.3"/>
    <n v="2427.8000000000002"/>
    <n v="4785"/>
  </r>
  <r>
    <x v="142"/>
    <x v="1"/>
    <n v="5485.1"/>
    <x v="3325"/>
    <n v="5964.6"/>
    <n v="2180"/>
    <n v="4514"/>
  </r>
  <r>
    <x v="142"/>
    <x v="2"/>
    <n v="5283.3"/>
    <x v="3326"/>
    <n v="5511.4"/>
    <n v="2601.1"/>
    <n v="4108.7"/>
  </r>
  <r>
    <x v="142"/>
    <x v="3"/>
    <n v="4984.8999999999996"/>
    <x v="3327"/>
    <n v="5128.5"/>
    <n v="2363"/>
    <n v="3794.1"/>
  </r>
  <r>
    <x v="142"/>
    <x v="4"/>
    <n v="4579.3999999999996"/>
    <x v="1180"/>
    <n v="4875.7"/>
    <n v="2453.8000000000002"/>
    <n v="3623.3"/>
  </r>
  <r>
    <x v="142"/>
    <x v="5"/>
    <n v="4013.6"/>
    <x v="3328"/>
    <n v="4052.9"/>
    <n v="2263.1"/>
    <n v="2933.1"/>
  </r>
  <r>
    <x v="142"/>
    <x v="6"/>
    <n v="4157.3999999999996"/>
    <x v="3329"/>
    <n v="4178.1000000000004"/>
    <n v="2653.1"/>
    <n v="3009.1"/>
  </r>
  <r>
    <x v="142"/>
    <x v="7"/>
    <n v="3134.8"/>
    <x v="3330"/>
    <n v="3873.9"/>
    <n v="2384.6999999999998"/>
    <n v="2710.2"/>
  </r>
  <r>
    <x v="142"/>
    <x v="8"/>
    <n v="3328.6"/>
    <x v="1439"/>
    <n v="3637.9"/>
    <n v="2124.5"/>
    <n v="2535.1"/>
  </r>
  <r>
    <x v="142"/>
    <x v="9"/>
    <n v="3233.5"/>
    <x v="3331"/>
    <n v="4257.6000000000004"/>
    <n v="-56.7"/>
    <n v="3177.1000000000004"/>
  </r>
  <r>
    <x v="142"/>
    <x v="10"/>
    <n v="3006.8"/>
    <x v="791"/>
    <n v="4191.2"/>
    <n v="-159.30000000000001"/>
    <n v="3090.7"/>
  </r>
  <r>
    <x v="143"/>
    <x v="0"/>
    <n v="14402"/>
    <x v="1404"/>
    <n v="40809"/>
    <n v="17448"/>
    <n v="27522"/>
  </r>
  <r>
    <x v="143"/>
    <x v="1"/>
    <n v="18628"/>
    <x v="3332"/>
    <n v="42216"/>
    <n v="17892"/>
    <n v="29033"/>
  </r>
  <r>
    <x v="143"/>
    <x v="2"/>
    <n v="16403"/>
    <x v="2411"/>
    <n v="37302"/>
    <n v="11296"/>
    <n v="24525"/>
  </r>
  <r>
    <x v="143"/>
    <x v="3"/>
    <n v="14830"/>
    <x v="3333"/>
    <n v="37317"/>
    <n v="9257"/>
    <n v="25284"/>
  </r>
  <r>
    <x v="143"/>
    <x v="4"/>
    <n v="14607"/>
    <x v="3334"/>
    <n v="46577"/>
    <n v="12808"/>
    <n v="33132"/>
  </r>
  <r>
    <x v="143"/>
    <x v="5"/>
    <n v="20001"/>
    <x v="3335"/>
    <n v="58795"/>
    <n v="23225"/>
    <n v="42195"/>
  </r>
  <r>
    <x v="143"/>
    <x v="6"/>
    <n v="20921"/>
    <x v="3336"/>
    <n v="63473"/>
    <n v="25947"/>
    <n v="46653"/>
  </r>
  <r>
    <x v="143"/>
    <x v="7"/>
    <n v="18010"/>
    <x v="3337"/>
    <n v="35440"/>
    <n v="21311"/>
    <n v="24838"/>
  </r>
  <r>
    <x v="143"/>
    <x v="8"/>
    <n v="20880"/>
    <x v="3338"/>
    <n v="32070"/>
    <n v="18553"/>
    <n v="22090"/>
  </r>
  <r>
    <x v="143"/>
    <x v="9"/>
    <n v="18982"/>
    <x v="3339"/>
    <n v="29386"/>
    <n v="14560"/>
    <n v="19315"/>
  </r>
  <r>
    <x v="143"/>
    <x v="10"/>
    <n v="15040"/>
    <x v="3340"/>
    <n v="25996"/>
    <n v="10757"/>
    <n v="17103"/>
  </r>
  <r>
    <x v="143"/>
    <x v="11"/>
    <n v="17796"/>
    <x v="3341"/>
    <n v="23353"/>
    <n v="7101"/>
    <n v="14452"/>
  </r>
  <r>
    <x v="143"/>
    <x v="12"/>
    <n v="16939"/>
    <x v="3342"/>
    <n v="40661"/>
    <n v="19473"/>
    <n v="26684"/>
  </r>
  <r>
    <x v="143"/>
    <x v="13"/>
    <n v="5790.5"/>
    <x v="3343"/>
    <n v="5389.8019999999997"/>
    <n v="2658.1289999999999"/>
    <n v="3338.2439999999997"/>
  </r>
  <r>
    <x v="143"/>
    <x v="14"/>
    <n v="4179.1180000000004"/>
    <x v="3344"/>
    <n v="5550.2060000000001"/>
    <n v="2065.9850000000001"/>
    <n v="3321.933"/>
  </r>
  <r>
    <x v="143"/>
    <x v="15"/>
    <n v="2371.866"/>
    <x v="3345"/>
    <n v="5086.9949999999999"/>
    <n v="1383.097"/>
    <n v="3335.0029999999997"/>
  </r>
  <r>
    <x v="143"/>
    <x v="16"/>
    <n v="2212.165"/>
    <x v="3346"/>
    <n v="4718.366"/>
    <n v="963.54300000000001"/>
    <n v="3191.8730000000005"/>
  </r>
  <r>
    <x v="143"/>
    <x v="17"/>
    <n v="1910.462"/>
    <x v="3347"/>
    <n v="4192.1930000000002"/>
    <n v="846.51599999999996"/>
    <n v="2884.9059999999999"/>
  </r>
  <r>
    <x v="143"/>
    <x v="18"/>
    <n v="1838.866"/>
    <x v="3348"/>
    <n v="4211.9290000000001"/>
    <n v="659.90300000000002"/>
    <n v="2998.5029999999997"/>
  </r>
  <r>
    <x v="143"/>
    <x v="19"/>
    <n v="1868.61"/>
    <x v="3349"/>
    <n v="3950.741"/>
    <n v="616.73099999999999"/>
    <n v="2806.7560000000003"/>
  </r>
  <r>
    <x v="143"/>
    <x v="20"/>
    <n v="1887.328"/>
    <x v="3350"/>
    <n v="4082.9160000000002"/>
    <n v="866.30799999999999"/>
    <n v="3014.567"/>
  </r>
  <r>
    <x v="143"/>
    <x v="21"/>
    <n v="1757.1320000000001"/>
    <x v="3351"/>
    <n v="4192.6337999999996"/>
    <n v="749.90700000000004"/>
    <n v="3206.7000000000003"/>
  </r>
  <r>
    <x v="143"/>
    <x v="22"/>
    <n v="2000.9041"/>
    <x v="3352"/>
    <n v="4152.2089999999998"/>
    <n v="839.38699999999994"/>
    <n v="3228.3688999999995"/>
  </r>
  <r>
    <x v="143"/>
    <x v="23"/>
    <n v="1905.0360000000001"/>
    <x v="3353"/>
    <n v="3865.5338999999999"/>
    <n v="1281.03"/>
    <n v="2843.9459999999999"/>
  </r>
  <r>
    <x v="143"/>
    <x v="24"/>
    <n v="1834.335"/>
    <x v="3354"/>
    <n v="3581.7460999999998"/>
    <n v="1482.84"/>
    <n v="2650.0718999999999"/>
  </r>
  <r>
    <x v="143"/>
    <x v="25"/>
    <n v="1212.2841000000001"/>
    <x v="3355"/>
    <n v="3040.1970000000001"/>
    <n v="1577.386"/>
    <n v="2127.096"/>
  </r>
  <r>
    <x v="143"/>
    <x v="26"/>
    <n v="925.93200000000002"/>
    <x v="3356"/>
    <n v="2116.6531"/>
    <n v="1227.328"/>
    <n v="1487.9870000000001"/>
  </r>
  <r>
    <x v="143"/>
    <x v="27"/>
    <n v="714.31489999999997"/>
    <x v="3357"/>
    <n v="1694.0050000000001"/>
    <n v="667.90599999999995"/>
    <n v="1391.489"/>
  </r>
  <r>
    <x v="143"/>
    <x v="28"/>
    <n v="467.52199999999999"/>
    <x v="3358"/>
    <n v="1157.615"/>
    <n v="186.78200000000001"/>
    <n v="818.74300000000005"/>
  </r>
  <r>
    <x v="143"/>
    <x v="29"/>
    <n v="434.14800000000002"/>
    <x v="3359"/>
    <n v="676.72699999999998"/>
    <n v="185.45599999999999"/>
    <n v="489.45600000000002"/>
  </r>
  <r>
    <x v="143"/>
    <x v="30"/>
    <n v="367.88600000000002"/>
    <x v="1828"/>
    <n v="415.072"/>
    <n v="168.43199999999999"/>
    <n v="308.43200000000002"/>
  </r>
  <r>
    <x v="144"/>
    <x v="0"/>
    <n v="69693"/>
    <x v="3360"/>
    <n v="54403"/>
    <n v="17757"/>
    <n v="35338"/>
  </r>
  <r>
    <x v="144"/>
    <x v="1"/>
    <n v="65450"/>
    <x v="3361"/>
    <n v="52330"/>
    <n v="19416"/>
    <n v="36001"/>
  </r>
  <r>
    <x v="144"/>
    <x v="2"/>
    <n v="60319"/>
    <x v="3362"/>
    <n v="48552"/>
    <n v="16073"/>
    <n v="31004"/>
  </r>
  <r>
    <x v="144"/>
    <x v="3"/>
    <n v="50365"/>
    <x v="3363"/>
    <n v="45959"/>
    <n v="13784"/>
    <n v="27546"/>
  </r>
  <r>
    <x v="144"/>
    <x v="4"/>
    <n v="47453"/>
    <x v="3364"/>
    <n v="36531"/>
    <n v="14993"/>
    <n v="22261"/>
  </r>
  <r>
    <x v="144"/>
    <x v="5"/>
    <n v="45567"/>
    <x v="3365"/>
    <n v="33070"/>
    <n v="15277"/>
    <n v="20014"/>
  </r>
  <r>
    <x v="144"/>
    <x v="6"/>
    <n v="44287"/>
    <x v="3366"/>
    <n v="33567"/>
    <n v="17398"/>
    <n v="20388"/>
  </r>
  <r>
    <x v="144"/>
    <x v="7"/>
    <n v="42680"/>
    <x v="3367"/>
    <n v="29903"/>
    <n v="14727"/>
    <n v="16394"/>
  </r>
  <r>
    <x v="144"/>
    <x v="8"/>
    <n v="39304"/>
    <x v="3368"/>
    <n v="27385"/>
    <n v="15220"/>
    <n v="16905"/>
  </r>
  <r>
    <x v="144"/>
    <x v="9"/>
    <n v="34734"/>
    <x v="3369"/>
    <n v="24902"/>
    <n v="13811"/>
    <n v="15741"/>
  </r>
  <r>
    <x v="144"/>
    <x v="10"/>
    <n v="35497"/>
    <x v="2835"/>
    <n v="24244"/>
    <n v="13626"/>
    <n v="16209"/>
  </r>
  <r>
    <x v="144"/>
    <x v="11"/>
    <n v="37953"/>
    <x v="1031"/>
    <n v="25633"/>
    <n v="14526"/>
    <n v="16534"/>
  </r>
  <r>
    <x v="144"/>
    <x v="12"/>
    <n v="35214"/>
    <x v="3370"/>
    <n v="24000"/>
    <n v="10936"/>
    <n v="13582"/>
  </r>
  <r>
    <x v="144"/>
    <x v="13"/>
    <n v="32294"/>
    <x v="3371"/>
    <n v="22690"/>
    <n v="11511"/>
    <n v="13953"/>
  </r>
  <r>
    <x v="144"/>
    <x v="14"/>
    <n v="29363"/>
    <x v="3372"/>
    <n v="20404"/>
    <n v="9588"/>
    <n v="12384"/>
  </r>
  <r>
    <x v="144"/>
    <x v="15"/>
    <n v="24710"/>
    <x v="3373"/>
    <n v="19134"/>
    <n v="8036"/>
    <n v="11623"/>
  </r>
  <r>
    <x v="144"/>
    <x v="16"/>
    <n v="22487"/>
    <x v="2094"/>
    <n v="15385"/>
    <n v="7288"/>
    <n v="9305"/>
  </r>
  <r>
    <x v="144"/>
    <x v="17"/>
    <n v="20607"/>
    <x v="3374"/>
    <n v="13812"/>
    <n v="6545"/>
    <n v="8351"/>
  </r>
  <r>
    <x v="144"/>
    <x v="18"/>
    <n v="19629.039100000002"/>
    <x v="3375"/>
    <n v="13392"/>
    <n v="5900"/>
    <n v="8021"/>
  </r>
  <r>
    <x v="144"/>
    <x v="19"/>
    <n v="18256.949199999999"/>
    <x v="3376"/>
    <n v="11527.1104"/>
    <n v="4785.2430000000004"/>
    <n v="6568.0331000000006"/>
  </r>
  <r>
    <x v="144"/>
    <x v="20"/>
    <n v="16773.470700000002"/>
    <x v="3377"/>
    <n v="10648.21"/>
    <n v="4663.692"/>
    <n v="6038.2979999999998"/>
  </r>
  <r>
    <x v="144"/>
    <x v="21"/>
    <n v="15872.809600000001"/>
    <x v="3378"/>
    <n v="9686.0557000000008"/>
    <n v="3961.2260999999999"/>
    <n v="5603.9351999999999"/>
  </r>
  <r>
    <x v="144"/>
    <x v="22"/>
    <n v="14237.8896"/>
    <x v="3379"/>
    <n v="9044.3163999999997"/>
    <n v="3501.1608999999999"/>
    <n v="5455.7808999999997"/>
  </r>
  <r>
    <x v="144"/>
    <x v="23"/>
    <n v="10273.6191"/>
    <x v="3380"/>
    <n v="6698.9712"/>
    <n v="2576.1390000000001"/>
    <n v="3909.4250000000002"/>
  </r>
  <r>
    <x v="144"/>
    <x v="24"/>
    <n v="9392.0732000000007"/>
    <x v="3381"/>
    <n v="6433.3720999999996"/>
    <n v="2245.569"/>
    <n v="3825.7281000000003"/>
  </r>
  <r>
    <x v="144"/>
    <x v="25"/>
    <n v="8479.4560999999994"/>
    <x v="2395"/>
    <n v="5992.4979999999996"/>
    <n v="1924.7049999999999"/>
    <n v="3755.087"/>
  </r>
  <r>
    <x v="144"/>
    <x v="26"/>
    <n v="7808.0429999999997"/>
    <x v="3382"/>
    <n v="5793.0640000000003"/>
    <n v="1671.3810000000001"/>
    <n v="3687.4571000000001"/>
  </r>
  <r>
    <x v="144"/>
    <x v="27"/>
    <n v="7550.0600999999997"/>
    <x v="3383"/>
    <n v="5463.1859999999997"/>
    <n v="1579.722"/>
    <n v="3532.8230000000003"/>
  </r>
  <r>
    <x v="144"/>
    <x v="28"/>
    <n v="7688.2959000000001"/>
    <x v="3384"/>
    <n v="5672.4609"/>
    <n v="1668.62"/>
    <n v="3698.0540000000001"/>
  </r>
  <r>
    <x v="144"/>
    <x v="29"/>
    <n v="7015.0688"/>
    <x v="3385"/>
    <n v="5675.0731999999998"/>
    <n v="1649.1869999999999"/>
    <n v="3867.4110999999998"/>
  </r>
  <r>
    <x v="144"/>
    <x v="30"/>
    <n v="5166.9668000000001"/>
    <x v="3386"/>
    <n v="5293.4219000000003"/>
    <n v="1493.5239999999999"/>
    <n v="3701.7128999999995"/>
  </r>
  <r>
    <x v="145"/>
    <x v="0"/>
    <n v="11035"/>
    <x v="3387"/>
    <n v="42301"/>
    <n v="6975"/>
    <n v="28246"/>
  </r>
  <r>
    <x v="145"/>
    <x v="1"/>
    <n v="11261"/>
    <x v="3388"/>
    <n v="40063"/>
    <n v="6814"/>
    <n v="26318"/>
  </r>
  <r>
    <x v="145"/>
    <x v="2"/>
    <n v="10928"/>
    <x v="3389"/>
    <n v="42257"/>
    <n v="3925"/>
    <n v="23470"/>
  </r>
  <r>
    <x v="145"/>
    <x v="3"/>
    <n v="10700"/>
    <x v="3390"/>
    <n v="43148"/>
    <n v="6241"/>
    <n v="28793"/>
  </r>
  <r>
    <x v="145"/>
    <x v="4"/>
    <n v="15026"/>
    <x v="3391"/>
    <n v="52187"/>
    <n v="12422"/>
    <n v="34488"/>
  </r>
  <r>
    <x v="145"/>
    <x v="5"/>
    <n v="15049"/>
    <x v="3392"/>
    <n v="51648"/>
    <n v="12422"/>
    <n v="34201"/>
  </r>
  <r>
    <x v="145"/>
    <x v="6"/>
    <n v="14892"/>
    <x v="3393"/>
    <n v="50424"/>
    <n v="12695"/>
    <n v="33345"/>
  </r>
  <r>
    <x v="145"/>
    <x v="7"/>
    <n v="15255"/>
    <x v="3394"/>
    <n v="50494"/>
    <n v="13093"/>
    <n v="32240"/>
  </r>
  <r>
    <x v="145"/>
    <x v="8"/>
    <n v="16105"/>
    <x v="3395"/>
    <n v="47326"/>
    <n v="13299"/>
    <n v="30636"/>
  </r>
  <r>
    <x v="145"/>
    <x v="9"/>
    <n v="13339"/>
    <x v="3396"/>
    <n v="35531"/>
    <n v="8952"/>
    <n v="23717"/>
  </r>
  <r>
    <x v="145"/>
    <x v="10"/>
    <n v="12973"/>
    <x v="3397"/>
    <n v="34304"/>
    <n v="8557"/>
    <n v="23480"/>
  </r>
  <r>
    <x v="145"/>
    <x v="11"/>
    <n v="13627"/>
    <x v="282"/>
    <n v="33521"/>
    <n v="8283"/>
    <n v="22256"/>
  </r>
  <r>
    <x v="145"/>
    <x v="12"/>
    <n v="12802"/>
    <x v="3398"/>
    <n v="32068"/>
    <n v="8977"/>
    <n v="20763"/>
  </r>
  <r>
    <x v="145"/>
    <x v="13"/>
    <n v="11501"/>
    <x v="3399"/>
    <n v="31196"/>
    <n v="9035"/>
    <n v="20545"/>
  </r>
  <r>
    <x v="145"/>
    <x v="14"/>
    <n v="11989"/>
    <x v="2507"/>
    <n v="31841"/>
    <n v="9372"/>
    <n v="20301"/>
  </r>
  <r>
    <x v="145"/>
    <x v="15"/>
    <n v="12060"/>
    <x v="2252"/>
    <n v="31035"/>
    <n v="8925"/>
    <n v="20049"/>
  </r>
  <r>
    <x v="145"/>
    <x v="16"/>
    <n v="11674.888000000001"/>
    <x v="3400"/>
    <n v="32909.947999999997"/>
    <n v="8624.4639999999999"/>
    <n v="20689.267"/>
  </r>
  <r>
    <x v="145"/>
    <x v="17"/>
    <n v="12152"/>
    <x v="3401"/>
    <n v="34386.35"/>
    <n v="7385.7839999999997"/>
    <n v="21482.023000000001"/>
  </r>
  <r>
    <x v="145"/>
    <x v="18"/>
    <n v="7999.3620000000001"/>
    <x v="3402"/>
    <n v="37351.51"/>
    <n v="8473.6489999999994"/>
    <n v="22388.913999999997"/>
  </r>
  <r>
    <x v="145"/>
    <x v="19"/>
    <n v="7028.9609"/>
    <x v="3403"/>
    <n v="17941.289100000002"/>
    <n v="5462.6260000000002"/>
    <n v="12440.9208"/>
  </r>
  <r>
    <x v="145"/>
    <x v="20"/>
    <n v="6319.6469999999999"/>
    <x v="3404"/>
    <n v="18224.050800000001"/>
    <n v="5468.5311000000002"/>
    <n v="12650.1343"/>
  </r>
  <r>
    <x v="145"/>
    <x v="21"/>
    <n v="5874.9058000000005"/>
    <x v="3405"/>
    <n v="18063.508000000002"/>
    <n v="5404.0630000000001"/>
    <n v="12887.362000000001"/>
  </r>
  <r>
    <x v="145"/>
    <x v="22"/>
    <n v="2961.125"/>
    <x v="3406"/>
    <n v="18080.794900000001"/>
    <n v="5176.0358999999999"/>
    <n v="12897.1569"/>
  </r>
  <r>
    <x v="145"/>
    <x v="23"/>
    <n v="2469.7849000000001"/>
    <x v="3407"/>
    <n v="9054.4570000000003"/>
    <n v="2875.2289999999998"/>
    <n v="6266.1360000000004"/>
  </r>
  <r>
    <x v="146"/>
    <x v="0"/>
    <n v="2242.4470000000001"/>
    <x v="3408"/>
    <n v="3390.2750000000001"/>
    <n v="1761.4970000000001"/>
    <n v="1761.4970000000001"/>
  </r>
  <r>
    <x v="146"/>
    <x v="1"/>
    <n v="2161.4070000000002"/>
    <x v="3409"/>
    <n v="2605.4760000000001"/>
    <n v="1285.492"/>
    <n v="1285.492"/>
  </r>
  <r>
    <x v="146"/>
    <x v="2"/>
    <n v="2090.0410000000002"/>
    <x v="3410"/>
    <n v="2476.489"/>
    <n v="1229.3920000000001"/>
    <n v="1229.3920000000001"/>
  </r>
  <r>
    <x v="146"/>
    <x v="3"/>
    <n v="1995.0340000000001"/>
    <x v="3411"/>
    <n v="2306.3229999999999"/>
    <n v="1185.2619999999999"/>
    <n v="1185.2619999999999"/>
  </r>
  <r>
    <x v="146"/>
    <x v="4"/>
    <n v="1919.8230000000001"/>
    <x v="3412"/>
    <n v="2312.29"/>
    <n v="1316.7280000000001"/>
    <n v="1316.7280000000001"/>
  </r>
  <r>
    <x v="146"/>
    <x v="5"/>
    <n v="1732.046"/>
    <x v="3413"/>
    <n v="2184.9499999999998"/>
    <n v="1369.31"/>
    <n v="1369.31"/>
  </r>
  <r>
    <x v="146"/>
    <x v="6"/>
    <n v="1481.3140000000001"/>
    <x v="3414"/>
    <n v="2230.5540000000001"/>
    <n v="1538.712"/>
    <n v="1538.712"/>
  </r>
  <r>
    <x v="146"/>
    <x v="7"/>
    <n v="1377.2470000000001"/>
    <x v="3415"/>
    <n v="1911.201"/>
    <n v="1329.4"/>
    <n v="1329.4"/>
  </r>
  <r>
    <x v="146"/>
    <x v="8"/>
    <n v="1151.8340000000001"/>
    <x v="3416"/>
    <n v="1568.549"/>
    <n v="1105.4359999999999"/>
    <n v="1105.4359999999999"/>
  </r>
  <r>
    <x v="146"/>
    <x v="9"/>
    <n v="881.97199999999998"/>
    <x v="3417"/>
    <n v="1362.192"/>
    <n v="1003.698"/>
    <n v="1003.698"/>
  </r>
  <r>
    <x v="146"/>
    <x v="10"/>
    <n v="653.07899999999995"/>
    <x v="3418"/>
    <n v="1068.645"/>
    <n v="799.02"/>
    <n v="799.02"/>
  </r>
  <r>
    <x v="146"/>
    <x v="11"/>
    <n v="650.173"/>
    <x v="3419"/>
    <n v="939.22299999999996"/>
    <n v="718.25900000000001"/>
    <n v="718.25900000000001"/>
  </r>
  <r>
    <x v="146"/>
    <x v="12"/>
    <n v="525.66700000000003"/>
    <x v="3420"/>
    <n v="944.28800000000001"/>
    <n v="770.577"/>
    <n v="770.577"/>
  </r>
  <r>
    <x v="146"/>
    <x v="13"/>
    <n v="394.04899999999998"/>
    <x v="3421"/>
    <n v="729.51099999999997"/>
    <n v="616.45799999999997"/>
    <n v="616.45799999999997"/>
  </r>
  <r>
    <x v="146"/>
    <x v="14"/>
    <n v="281.41000000000003"/>
    <x v="3422"/>
    <n v="537.73900000000003"/>
    <n v="460.16699999999997"/>
    <n v="460.16699999999997"/>
  </r>
  <r>
    <x v="146"/>
    <x v="15"/>
    <n v="171.19"/>
    <x v="3423"/>
    <n v="362.85899999999998"/>
    <n v="307.64499999999998"/>
    <n v="307.64499999999998"/>
  </r>
  <r>
    <x v="146"/>
    <x v="16"/>
    <n v="115.895"/>
    <x v="3424"/>
    <n v="148.173"/>
    <n v="110.429"/>
    <n v="110.429"/>
  </r>
  <r>
    <x v="146"/>
    <x v="17"/>
    <n v="108.26600000000001"/>
    <x v="3425"/>
    <n v="126.289"/>
    <n v="93.685000000000002"/>
    <n v="93.685000000000002"/>
  </r>
  <r>
    <x v="146"/>
    <x v="18"/>
    <n v="107.367"/>
    <x v="3426"/>
    <n v="124.663"/>
    <n v="96.488"/>
    <n v="96.488"/>
  </r>
  <r>
    <x v="146"/>
    <x v="19"/>
    <n v="108.645"/>
    <x v="3427"/>
    <n v="122.42"/>
    <n v="87.685000000000002"/>
    <n v="87.685000000000002"/>
  </r>
  <r>
    <x v="146"/>
    <x v="20"/>
    <n v="27.824999999999999"/>
    <x v="3428"/>
    <n v="42.845999999999997"/>
    <n v="31.972999999999999"/>
    <n v="31.972999999999999"/>
  </r>
  <r>
    <x v="146"/>
    <x v="21"/>
    <n v="4.8890000000000002"/>
    <x v="3429"/>
    <n v="9.4320000000000004"/>
    <n v="7.6079999999999997"/>
    <n v="7.6269999999999998"/>
  </r>
  <r>
    <x v="146"/>
    <x v="22"/>
    <n v="0.22900000000000001"/>
    <x v="3430"/>
    <n v="0.91900000000000004"/>
    <n v="-0.23100000000000001"/>
    <n v="0.504"/>
  </r>
  <r>
    <x v="147"/>
    <x v="0"/>
    <n v="10333"/>
    <x v="455"/>
    <n v="83806"/>
    <n v="49456"/>
    <n v="70372"/>
  </r>
  <r>
    <x v="147"/>
    <x v="1"/>
    <n v="8423"/>
    <x v="2507"/>
    <n v="23770"/>
    <n v="10222"/>
    <n v="19207"/>
  </r>
  <r>
    <x v="147"/>
    <x v="2"/>
    <n v="8668"/>
    <x v="3431"/>
    <n v="24526"/>
    <n v="10820"/>
    <n v="19583"/>
  </r>
  <r>
    <x v="147"/>
    <x v="3"/>
    <n v="8831"/>
    <x v="2101"/>
    <n v="26031"/>
    <n v="9845"/>
    <n v="20323"/>
  </r>
  <r>
    <x v="147"/>
    <x v="4"/>
    <n v="6596"/>
    <x v="2739"/>
    <n v="26200"/>
    <n v="9407"/>
    <n v="20851"/>
  </r>
  <r>
    <x v="147"/>
    <x v="5"/>
    <n v="6413.8"/>
    <x v="3432"/>
    <n v="14520.5"/>
    <n v="6691.5"/>
    <n v="11759.2"/>
  </r>
  <r>
    <x v="147"/>
    <x v="6"/>
    <n v="6063.4"/>
    <x v="3433"/>
    <n v="13960.1"/>
    <n v="6737.3"/>
    <n v="11205.900000000001"/>
  </r>
  <r>
    <x v="147"/>
    <x v="7"/>
    <n v="5807.6"/>
    <x v="3434"/>
    <n v="13549.7"/>
    <n v="6793.6"/>
    <n v="11179.1"/>
  </r>
  <r>
    <x v="147"/>
    <x v="8"/>
    <n v="5625.6"/>
    <x v="3435"/>
    <n v="13848.3"/>
    <n v="6651.2"/>
    <n v="11602.2"/>
  </r>
  <r>
    <x v="147"/>
    <x v="9"/>
    <n v="5269.5"/>
    <x v="2710"/>
    <n v="14176.3"/>
    <n v="6561.6"/>
    <n v="11894.3"/>
  </r>
  <r>
    <x v="147"/>
    <x v="10"/>
    <n v="3711.1"/>
    <x v="3436"/>
    <n v="13997.6"/>
    <n v="8518.6"/>
    <n v="11894.2"/>
  </r>
  <r>
    <x v="147"/>
    <x v="11"/>
    <n v="3427.7"/>
    <x v="3437"/>
    <n v="7500.4"/>
    <n v="3697"/>
    <n v="6294.8"/>
  </r>
  <r>
    <x v="147"/>
    <x v="12"/>
    <n v="2921"/>
    <x v="3438"/>
    <n v="9794.5830000000005"/>
    <n v="3795.373"/>
    <n v="8200.5689999999995"/>
  </r>
  <r>
    <x v="147"/>
    <x v="13"/>
    <n v="4042.163"/>
    <x v="3439"/>
    <n v="7630.56"/>
    <n v="3155.7139999999999"/>
    <n v="6209.1450000000004"/>
  </r>
  <r>
    <x v="147"/>
    <x v="14"/>
    <n v="2766.085"/>
    <x v="3440"/>
    <n v="4189.0209999999997"/>
    <n v="707.63"/>
    <n v="3271.7579999999998"/>
  </r>
  <r>
    <x v="147"/>
    <x v="15"/>
    <n v="1039.5060000000001"/>
    <x v="3441"/>
    <n v="922.20899999999995"/>
    <n v="300.06299999999999"/>
    <n v="574.03099999999995"/>
  </r>
  <r>
    <x v="147"/>
    <x v="16"/>
    <n v="1015.4640000000001"/>
    <x v="3442"/>
    <n v="785.04700000000003"/>
    <n v="261.13900000000001"/>
    <n v="483.53800000000001"/>
  </r>
  <r>
    <x v="147"/>
    <x v="17"/>
    <n v="1007.968"/>
    <x v="3443"/>
    <n v="702.14099999999996"/>
    <n v="198.44300000000001"/>
    <n v="412.64300000000003"/>
  </r>
  <r>
    <x v="147"/>
    <x v="18"/>
    <n v="935.971"/>
    <x v="3444"/>
    <n v="736.20299999999997"/>
    <n v="211.86500000000001"/>
    <n v="442.28800000000001"/>
  </r>
  <r>
    <x v="147"/>
    <x v="19"/>
    <n v="778.56200000000001"/>
    <x v="3445"/>
    <n v="502.44499999999999"/>
    <n v="329.524"/>
    <n v="330.07299999999998"/>
  </r>
  <r>
    <x v="147"/>
    <x v="20"/>
    <n v="681.17200000000003"/>
    <x v="3446"/>
    <n v="495.255"/>
    <n v="275.38"/>
    <n v="276.66800000000001"/>
  </r>
  <r>
    <x v="148"/>
    <x v="0"/>
    <n v="10187"/>
    <x v="3447"/>
    <n v="77539"/>
    <n v="34857"/>
    <n v="57499"/>
  </r>
  <r>
    <x v="148"/>
    <x v="1"/>
    <n v="5823"/>
    <x v="3448"/>
    <n v="11262"/>
    <n v="2293"/>
    <n v="8252"/>
  </r>
  <r>
    <x v="148"/>
    <x v="2"/>
    <n v="5696"/>
    <x v="3449"/>
    <n v="10289"/>
    <n v="2731"/>
    <n v="7631"/>
  </r>
  <r>
    <x v="148"/>
    <x v="3"/>
    <n v="5505"/>
    <x v="2380"/>
    <n v="9743"/>
    <n v="2541"/>
    <n v="7103"/>
  </r>
  <r>
    <x v="148"/>
    <x v="4"/>
    <n v="5254"/>
    <x v="3450"/>
    <n v="9340"/>
    <n v="2660"/>
    <n v="6953"/>
  </r>
  <r>
    <x v="148"/>
    <x v="5"/>
    <n v="5066"/>
    <x v="1516"/>
    <n v="9308"/>
    <n v="3295"/>
    <n v="7085"/>
  </r>
  <r>
    <x v="148"/>
    <x v="6"/>
    <n v="4814"/>
    <x v="1807"/>
    <n v="9513"/>
    <n v="3585"/>
    <n v="7433"/>
  </r>
  <r>
    <x v="148"/>
    <x v="7"/>
    <n v="4436"/>
    <x v="1950"/>
    <n v="8497"/>
    <n v="3417"/>
    <n v="6647"/>
  </r>
  <r>
    <x v="148"/>
    <x v="8"/>
    <n v="4289"/>
    <x v="1416"/>
    <n v="8548"/>
    <n v="3258"/>
    <n v="6653"/>
  </r>
  <r>
    <x v="148"/>
    <x v="9"/>
    <n v="4133"/>
    <x v="3451"/>
    <n v="8281"/>
    <n v="3229"/>
    <n v="6585"/>
  </r>
  <r>
    <x v="148"/>
    <x v="10"/>
    <n v="4077"/>
    <x v="796"/>
    <n v="8378"/>
    <n v="3026"/>
    <n v="6667"/>
  </r>
  <r>
    <x v="148"/>
    <x v="11"/>
    <n v="4587"/>
    <x v="3452"/>
    <n v="9331"/>
    <n v="2594"/>
    <n v="6699"/>
  </r>
  <r>
    <x v="148"/>
    <x v="12"/>
    <n v="3897"/>
    <x v="2216"/>
    <n v="11846"/>
    <n v="2467"/>
    <n v="7872"/>
  </r>
  <r>
    <x v="148"/>
    <x v="13"/>
    <n v="3566"/>
    <x v="1256"/>
    <n v="6252"/>
    <n v="2426"/>
    <n v="3171"/>
  </r>
  <r>
    <x v="148"/>
    <x v="14"/>
    <n v="4059.4780000000001"/>
    <x v="3453"/>
    <n v="6039.5159999999996"/>
    <n v="2465.7399999999998"/>
    <n v="3061.125"/>
  </r>
  <r>
    <x v="148"/>
    <x v="15"/>
    <n v="3729.7460000000001"/>
    <x v="3454"/>
    <n v="8383.3490000000002"/>
    <n v="2564.422"/>
    <n v="3169.7489999999998"/>
  </r>
  <r>
    <x v="148"/>
    <x v="16"/>
    <n v="3033.67"/>
    <x v="3455"/>
    <n v="7214.1750000000002"/>
    <n v="2199.808"/>
    <n v="3037.924"/>
  </r>
  <r>
    <x v="148"/>
    <x v="17"/>
    <n v="2496.9789999999998"/>
    <x v="3456"/>
    <n v="6438.7049999999999"/>
    <n v="1827.6690000000001"/>
    <n v="2410.4930000000004"/>
  </r>
  <r>
    <x v="148"/>
    <x v="18"/>
    <n v="2189.181"/>
    <x v="3457"/>
    <n v="5322.2420000000002"/>
    <n v="1604.826"/>
    <n v="2060.7190000000001"/>
  </r>
  <r>
    <x v="148"/>
    <x v="19"/>
    <n v="1653.606"/>
    <x v="3458"/>
    <n v="5586.32"/>
    <n v="1252.0719999999999"/>
    <n v="1606.7549999999999"/>
  </r>
  <r>
    <x v="148"/>
    <x v="20"/>
    <n v="1407.5450000000001"/>
    <x v="3459"/>
    <n v="5307.71"/>
    <n v="1091.0160000000001"/>
    <n v="1798.19"/>
  </r>
  <r>
    <x v="148"/>
    <x v="21"/>
    <n v="1233.67"/>
    <x v="3460"/>
    <n v="3958.3379"/>
    <n v="885.79700000000003"/>
    <n v="1313.769"/>
  </r>
  <r>
    <x v="148"/>
    <x v="22"/>
    <n v="974.43200000000002"/>
    <x v="3461"/>
    <n v="3636.491"/>
    <n v="769.255"/>
    <n v="1116.261"/>
  </r>
  <r>
    <x v="148"/>
    <x v="23"/>
    <n v="879.44899999999996"/>
    <x v="3462"/>
    <n v="2698.9789999999998"/>
    <n v="605.89800000000002"/>
    <n v="911.96199999999999"/>
  </r>
  <r>
    <x v="148"/>
    <x v="24"/>
    <n v="703.38"/>
    <x v="3463"/>
    <n v="1885.299"/>
    <n v="434.262"/>
    <n v="815.62300000000005"/>
  </r>
  <r>
    <x v="148"/>
    <x v="25"/>
    <n v="563.59"/>
    <x v="3464"/>
    <n v="1418.3579999999999"/>
    <n v="350.803"/>
    <n v="492.98099999999999"/>
  </r>
  <r>
    <x v="148"/>
    <x v="26"/>
    <n v="454.69200000000001"/>
    <x v="3465"/>
    <n v="1182.443"/>
    <n v="307.69600000000003"/>
    <n v="421.10300000000001"/>
  </r>
  <r>
    <x v="148"/>
    <x v="27"/>
    <n v="332.09"/>
    <x v="3466"/>
    <n v="898.23"/>
    <n v="192.47300000000001"/>
    <n v="245.71300000000002"/>
  </r>
  <r>
    <x v="148"/>
    <x v="28"/>
    <n v="281.33300000000003"/>
    <x v="3467"/>
    <n v="740.10699999999997"/>
    <n v="166.905"/>
    <n v="220.01900000000001"/>
  </r>
  <r>
    <x v="148"/>
    <x v="29"/>
    <n v="183.18"/>
    <x v="3468"/>
    <n v="565.19100000000003"/>
    <n v="99.677000000000007"/>
    <n v="137.65100000000001"/>
  </r>
  <r>
    <x v="148"/>
    <x v="30"/>
    <n v="164.035"/>
    <x v="3469"/>
    <n v="443.363"/>
    <n v="84.197000000000003"/>
    <n v="111.789"/>
  </r>
  <r>
    <x v="149"/>
    <x v="0"/>
    <n v="1887.0260000000001"/>
    <x v="3470"/>
    <n v="3137.5410000000002"/>
    <n v="1871.433"/>
    <n v="2587.587"/>
  </r>
  <r>
    <x v="149"/>
    <x v="1"/>
    <n v="1775.6859999999999"/>
    <x v="3471"/>
    <n v="2781.2420000000002"/>
    <n v="1876.7860000000001"/>
    <n v="2298.7339999999999"/>
  </r>
  <r>
    <x v="149"/>
    <x v="2"/>
    <n v="1800.434"/>
    <x v="3472"/>
    <n v="2810.0259999999998"/>
    <n v="1834.558"/>
    <n v="2255.2420000000002"/>
  </r>
  <r>
    <x v="149"/>
    <x v="3"/>
    <n v="1662.1669999999999"/>
    <x v="3473"/>
    <n v="2619.7060000000001"/>
    <n v="1678.326"/>
    <n v="2195.2470000000003"/>
  </r>
  <r>
    <x v="149"/>
    <x v="4"/>
    <n v="1557.067"/>
    <x v="3474"/>
    <n v="2406.4"/>
    <n v="1649.5150000000001"/>
    <n v="2007.9590000000001"/>
  </r>
  <r>
    <x v="149"/>
    <x v="5"/>
    <n v="1530.654"/>
    <x v="3475"/>
    <n v="2349.3110000000001"/>
    <n v="1609.7729999999999"/>
    <n v="1982.759"/>
  </r>
  <r>
    <x v="149"/>
    <x v="6"/>
    <n v="1496.3720000000001"/>
    <x v="3476"/>
    <n v="2343.3589999999999"/>
    <n v="1613.38"/>
    <n v="2000.9080000000001"/>
  </r>
  <r>
    <x v="149"/>
    <x v="7"/>
    <n v="1405.3579999999999"/>
    <x v="3477"/>
    <n v="2190.6550000000002"/>
    <n v="1599.9010000000001"/>
    <n v="1848.22"/>
  </r>
  <r>
    <x v="149"/>
    <x v="8"/>
    <n v="1544.0619999999999"/>
    <x v="3478"/>
    <n v="2149.114"/>
    <n v="1579.029"/>
    <n v="1826.8899999999999"/>
  </r>
  <r>
    <x v="149"/>
    <x v="9"/>
    <n v="1388.4369999999999"/>
    <x v="3479"/>
    <n v="1857.3520000000001"/>
    <n v="1522.548"/>
    <n v="1522.548"/>
  </r>
  <r>
    <x v="149"/>
    <x v="10"/>
    <n v="1147.087"/>
    <x v="3480"/>
    <n v="1494.5440000000001"/>
    <n v="1203.749"/>
    <n v="1261.74"/>
  </r>
  <r>
    <x v="149"/>
    <x v="11"/>
    <n v="1076.9739999999999"/>
    <x v="951"/>
    <n v="1241.077"/>
    <n v="844.72500000000002"/>
    <n v="1027.55"/>
  </r>
  <r>
    <x v="149"/>
    <x v="12"/>
    <n v="779.39700000000005"/>
    <x v="3481"/>
    <n v="1024.316"/>
    <n v="623.27499999999998"/>
    <n v="850.17100000000005"/>
  </r>
  <r>
    <x v="149"/>
    <x v="13"/>
    <n v="575"/>
    <x v="3482"/>
    <n v="798.14800000000002"/>
    <n v="398.75200000000001"/>
    <n v="651.28300000000002"/>
  </r>
  <r>
    <x v="149"/>
    <x v="14"/>
    <n v="508.56099999999998"/>
    <x v="3483"/>
    <n v="689.423"/>
    <n v="356.98099999999999"/>
    <n v="563.19200000000001"/>
  </r>
  <r>
    <x v="149"/>
    <x v="15"/>
    <n v="482.65100000000001"/>
    <x v="3484"/>
    <n v="619.44500000000005"/>
    <n v="313.173"/>
    <n v="518.61300000000006"/>
  </r>
  <r>
    <x v="149"/>
    <x v="16"/>
    <n v="311.97899999999998"/>
    <x v="3485"/>
    <n v="450.423"/>
    <n v="164.84200000000001"/>
    <n v="369.21100000000001"/>
  </r>
  <r>
    <x v="149"/>
    <x v="17"/>
    <n v="261.08"/>
    <x v="3486"/>
    <n v="233.822"/>
    <n v="172.327"/>
    <n v="172.327"/>
  </r>
  <r>
    <x v="149"/>
    <x v="18"/>
    <n v="214.37299999999999"/>
    <x v="3487"/>
    <n v="185.03800000000001"/>
    <n v="104.848"/>
    <n v="128.80199999999999"/>
  </r>
  <r>
    <x v="149"/>
    <x v="20"/>
    <n v="178.55600000000001"/>
    <x v="3488"/>
    <n v="196.48699999999999"/>
    <n v="56.22"/>
    <n v="140.05000000000001"/>
  </r>
  <r>
    <x v="149"/>
    <x v="21"/>
    <n v="196.86500000000001"/>
    <x v="3489"/>
    <n v="236.511"/>
    <n v="116.113"/>
    <n v="178.047"/>
  </r>
  <r>
    <x v="149"/>
    <x v="22"/>
    <n v="91.771000000000001"/>
    <x v="3490"/>
    <n v="153.857"/>
    <n v="75.188999999999993"/>
    <n v="108.69899999999998"/>
  </r>
  <r>
    <x v="149"/>
    <x v="23"/>
    <n v="66.016999999999996"/>
    <x v="3491"/>
    <n v="75.103999999999999"/>
    <n v="49.970999999999997"/>
    <n v="62.885999999999996"/>
  </r>
  <r>
    <x v="149"/>
    <x v="24"/>
    <n v="50.125"/>
    <x v="3492"/>
    <n v="56.917999999999999"/>
    <n v="43.47"/>
    <n v="47.135999999999996"/>
  </r>
  <r>
    <x v="149"/>
    <x v="25"/>
    <n v="48.976999999999997"/>
    <x v="3493"/>
    <n v="49.268999999999998"/>
    <n v="39.161999999999999"/>
    <n v="40.808"/>
  </r>
  <r>
    <x v="149"/>
    <x v="26"/>
    <n v="38.427999999999997"/>
    <x v="3494"/>
    <n v="39.765000000000001"/>
    <n v="32.658000000000001"/>
    <n v="34.161999999999999"/>
  </r>
  <r>
    <x v="149"/>
    <x v="27"/>
    <n v="31.184000000000001"/>
    <x v="3495"/>
    <n v="25.873999999999999"/>
    <n v="19.622"/>
    <n v="20.920999999999999"/>
  </r>
  <r>
    <x v="149"/>
    <x v="28"/>
    <n v="20.003"/>
    <x v="3496"/>
    <n v="21.678999999999998"/>
    <n v="17.146000000000001"/>
    <n v="18.327999999999999"/>
  </r>
  <r>
    <x v="150"/>
    <x v="0"/>
    <n v="3944.85"/>
    <x v="3497"/>
    <n v="4919.6419999999998"/>
    <n v="1815.9590000000001"/>
    <n v="3380.8389999999999"/>
  </r>
  <r>
    <x v="150"/>
    <x v="1"/>
    <n v="3832.6660000000002"/>
    <x v="3498"/>
    <n v="4616.277"/>
    <n v="1660.78"/>
    <n v="3143.8270000000002"/>
  </r>
  <r>
    <x v="150"/>
    <x v="2"/>
    <n v="3660.8310000000001"/>
    <x v="3499"/>
    <n v="4910.4740000000002"/>
    <n v="1670.954"/>
    <n v="3246.2109999999998"/>
  </r>
  <r>
    <x v="150"/>
    <x v="3"/>
    <n v="3990.4870000000001"/>
    <x v="3500"/>
    <n v="4708.9229999999998"/>
    <n v="1637.3879999999999"/>
    <n v="3208.011"/>
  </r>
  <r>
    <x v="150"/>
    <x v="4"/>
    <n v="4557.7910000000002"/>
    <x v="3501"/>
    <n v="4963.1059999999998"/>
    <n v="1664.3820000000001"/>
    <n v="3285.3779999999997"/>
  </r>
  <r>
    <x v="150"/>
    <x v="5"/>
    <n v="4877.8850000000002"/>
    <x v="3502"/>
    <n v="4968.0200000000004"/>
    <n v="1941.8430000000001"/>
    <n v="3096.7650000000003"/>
  </r>
  <r>
    <x v="150"/>
    <x v="6"/>
    <n v="4954.6189999999997"/>
    <x v="3503"/>
    <n v="5036.7330000000002"/>
    <n v="1877.1210000000001"/>
    <n v="3077.4180000000001"/>
  </r>
  <r>
    <x v="150"/>
    <x v="7"/>
    <n v="4751.3389999999999"/>
    <x v="3504"/>
    <n v="4810.9579999999996"/>
    <n v="1894.4749999999999"/>
    <n v="2823.069"/>
  </r>
  <r>
    <x v="150"/>
    <x v="8"/>
    <n v="4510.201"/>
    <x v="3505"/>
    <n v="4622.6139999999996"/>
    <n v="2278.23"/>
    <n v="2783.4459999999999"/>
  </r>
  <r>
    <x v="150"/>
    <x v="9"/>
    <n v="4032.0360000000001"/>
    <x v="3506"/>
    <n v="4459.91"/>
    <n v="2113.0329999999999"/>
    <n v="2640.7439999999997"/>
  </r>
  <r>
    <x v="150"/>
    <x v="10"/>
    <n v="4365.2619999999997"/>
    <x v="3507"/>
    <n v="4248.8940000000002"/>
    <n v="1801.7470000000001"/>
    <n v="2368.4750000000004"/>
  </r>
  <r>
    <x v="150"/>
    <x v="11"/>
    <n v="4473.473"/>
    <x v="3508"/>
    <n v="4023.694"/>
    <n v="1367.7670000000001"/>
    <n v="1941.115"/>
  </r>
  <r>
    <x v="150"/>
    <x v="12"/>
    <n v="3762.694"/>
    <x v="3509"/>
    <n v="3520.4209999999998"/>
    <n v="1292.9770000000001"/>
    <n v="1850.953"/>
  </r>
  <r>
    <x v="150"/>
    <x v="13"/>
    <n v="3061.0630000000001"/>
    <x v="3510"/>
    <n v="2869.2350000000001"/>
    <n v="1020.586"/>
    <n v="1585.155"/>
  </r>
  <r>
    <x v="150"/>
    <x v="14"/>
    <n v="2695.277"/>
    <x v="3511"/>
    <n v="2613.6640000000002"/>
    <n v="853.40599999999995"/>
    <n v="1518.5419999999999"/>
  </r>
  <r>
    <x v="150"/>
    <x v="15"/>
    <n v="2522.489"/>
    <x v="3512"/>
    <n v="2634.0349999999999"/>
    <n v="870.22500000000002"/>
    <n v="1572.069"/>
  </r>
  <r>
    <x v="150"/>
    <x v="16"/>
    <n v="2372.5590000000002"/>
    <x v="3513"/>
    <n v="2680.5120000000002"/>
    <n v="822.46299999999997"/>
    <n v="1773.2639999999999"/>
  </r>
  <r>
    <x v="150"/>
    <x v="17"/>
    <n v="2251.1478999999999"/>
    <x v="3514"/>
    <n v="2607.665"/>
    <n v="755.69"/>
    <n v="1850.048"/>
  </r>
  <r>
    <x v="150"/>
    <x v="18"/>
    <n v="1917.5070000000001"/>
    <x v="3515"/>
    <n v="2051.9751000000001"/>
    <n v="411.01900000000001"/>
    <n v="1451.7639999999999"/>
  </r>
  <r>
    <x v="150"/>
    <x v="19"/>
    <n v="1538.2929999999999"/>
    <x v="3516"/>
    <n v="2110.1430999999998"/>
    <n v="304.911"/>
    <n v="1434.117"/>
  </r>
  <r>
    <x v="150"/>
    <x v="20"/>
    <n v="1061.2719999999999"/>
    <x v="3517"/>
    <n v="838.15099999999995"/>
    <n v="308.274"/>
    <n v="510.14300000000003"/>
  </r>
  <r>
    <x v="150"/>
    <x v="21"/>
    <n v="1083.0861"/>
    <x v="2017"/>
    <n v="870.197"/>
    <n v="344.76400000000001"/>
    <n v="548.93700000000001"/>
  </r>
  <r>
    <x v="150"/>
    <x v="22"/>
    <n v="1152.1959999999999"/>
    <x v="3518"/>
    <n v="880.02499999999998"/>
    <n v="395.27300000000002"/>
    <n v="542.06200000000001"/>
  </r>
  <r>
    <x v="150"/>
    <x v="23"/>
    <n v="1097.645"/>
    <x v="3519"/>
    <n v="829.77599999999995"/>
    <n v="388.62400000000002"/>
    <n v="554.98199999999997"/>
  </r>
  <r>
    <x v="150"/>
    <x v="24"/>
    <n v="532.726"/>
    <x v="3520"/>
    <n v="395.37299999999999"/>
    <n v="195.77199999999999"/>
    <n v="257.84800000000001"/>
  </r>
  <r>
    <x v="150"/>
    <x v="25"/>
    <n v="460.50700000000001"/>
    <x v="3521"/>
    <n v="344.26600000000002"/>
    <n v="174.35300000000001"/>
    <n v="228.30700000000002"/>
  </r>
  <r>
    <x v="150"/>
    <x v="26"/>
    <n v="313.92"/>
    <x v="3522"/>
    <n v="247.94"/>
    <n v="127.571"/>
    <n v="168.49699999999999"/>
  </r>
  <r>
    <x v="150"/>
    <x v="27"/>
    <n v="300.35700000000003"/>
    <x v="3523"/>
    <n v="250.56"/>
    <n v="120.127"/>
    <n v="169.76999999999998"/>
  </r>
  <r>
    <x v="150"/>
    <x v="28"/>
    <n v="296.48899999999998"/>
    <x v="3524"/>
    <n v="213.38499999999999"/>
    <n v="136.73599999999999"/>
    <n v="166.41399999999999"/>
  </r>
  <r>
    <x v="150"/>
    <x v="29"/>
    <n v="296.78699999999998"/>
    <x v="3525"/>
    <n v="206.39500000000001"/>
    <n v="123.68300000000001"/>
    <n v="158.40700000000001"/>
  </r>
  <r>
    <x v="150"/>
    <x v="30"/>
    <n v="280.99599999999998"/>
    <x v="3526"/>
    <n v="194.4"/>
    <n v="107.02200000000001"/>
    <n v="148.142"/>
  </r>
  <r>
    <x v="151"/>
    <x v="0"/>
    <n v="2648.848"/>
    <x v="3527"/>
    <n v="12248.540999999999"/>
    <n v="3711.616"/>
    <n v="8847.0010000000002"/>
  </r>
  <r>
    <x v="151"/>
    <x v="1"/>
    <n v="2433.4920000000002"/>
    <x v="3528"/>
    <n v="11202.477000000001"/>
    <n v="3340.18"/>
    <n v="8159.2270000000008"/>
  </r>
  <r>
    <x v="151"/>
    <x v="2"/>
    <n v="2249.538"/>
    <x v="3529"/>
    <n v="11318.359"/>
    <n v="3676.5219999999999"/>
    <n v="8195.137999999999"/>
  </r>
  <r>
    <x v="151"/>
    <x v="3"/>
    <n v="1831.546"/>
    <x v="3530"/>
    <n v="9626.732"/>
    <n v="3084.038"/>
    <n v="6942.2710000000006"/>
  </r>
  <r>
    <x v="151"/>
    <x v="4"/>
    <n v="1702.865"/>
    <x v="3531"/>
    <n v="7889.8059999999996"/>
    <n v="2830.047"/>
    <n v="5765.0470000000005"/>
  </r>
  <r>
    <x v="151"/>
    <x v="5"/>
    <n v="1199.3900000000001"/>
    <x v="3532"/>
    <n v="8524.7009999999991"/>
    <n v="2618.5619999999999"/>
    <n v="6212.2789999999995"/>
  </r>
  <r>
    <x v="151"/>
    <x v="6"/>
    <n v="895.17100000000005"/>
    <x v="3533"/>
    <n v="3932.2350000000001"/>
    <n v="1243.893"/>
    <n v="2730.2709999999997"/>
  </r>
  <r>
    <x v="151"/>
    <x v="7"/>
    <n v="707.53399999999999"/>
    <x v="3534"/>
    <n v="2721.87"/>
    <n v="913.822"/>
    <n v="1859.213"/>
  </r>
  <r>
    <x v="151"/>
    <x v="8"/>
    <n v="519.59100000000001"/>
    <x v="3535"/>
    <n v="2324.4920000000002"/>
    <n v="811.43600000000004"/>
    <n v="1510.2190000000001"/>
  </r>
  <r>
    <x v="151"/>
    <x v="9"/>
    <n v="433.84100000000001"/>
    <x v="3536"/>
    <n v="1484.1179999999999"/>
    <n v="625.94500000000005"/>
    <n v="1095.3580000000002"/>
  </r>
  <r>
    <x v="151"/>
    <x v="10"/>
    <n v="354.07299999999998"/>
    <x v="3537"/>
    <n v="1209.5450000000001"/>
    <n v="474.04899999999998"/>
    <n v="825.59999999999991"/>
  </r>
  <r>
    <x v="151"/>
    <x v="11"/>
    <n v="341.053"/>
    <x v="3538"/>
    <n v="929.06200000000001"/>
    <n v="273.26400000000001"/>
    <n v="644.01099999999997"/>
  </r>
  <r>
    <x v="152"/>
    <x v="0"/>
    <n v="4609.8"/>
    <x v="3539"/>
    <n v="9872.7000000000007"/>
    <n v="2561.4"/>
    <n v="6014.9"/>
  </r>
  <r>
    <x v="152"/>
    <x v="1"/>
    <n v="4285.3"/>
    <x v="3540"/>
    <n v="9974.2999999999993"/>
    <n v="3210.4"/>
    <n v="5937.1"/>
  </r>
  <r>
    <x v="152"/>
    <x v="2"/>
    <n v="2531.1999999999998"/>
    <x v="3164"/>
    <n v="9206.2999999999993"/>
    <n v="2707.1"/>
    <n v="5892.7"/>
  </r>
  <r>
    <x v="152"/>
    <x v="3"/>
    <n v="2538.9"/>
    <x v="3541"/>
    <n v="6139.3"/>
    <n v="1993"/>
    <n v="3886"/>
  </r>
  <r>
    <x v="152"/>
    <x v="4"/>
    <n v="2491"/>
    <x v="3542"/>
    <n v="6325.9"/>
    <n v="1908.3"/>
    <n v="4057.2"/>
  </r>
  <r>
    <x v="152"/>
    <x v="5"/>
    <n v="3258.7"/>
    <x v="3543"/>
    <n v="5326"/>
    <n v="1564"/>
    <n v="3228.1000000000004"/>
  </r>
  <r>
    <x v="152"/>
    <x v="6"/>
    <n v="3130.7"/>
    <x v="3544"/>
    <n v="5235.2"/>
    <n v="1572.1"/>
    <n v="3424"/>
  </r>
  <r>
    <x v="152"/>
    <x v="7"/>
    <n v="3409.9"/>
    <x v="3545"/>
    <n v="4373.8999999999996"/>
    <n v="1554.8"/>
    <n v="2519.1999999999998"/>
  </r>
  <r>
    <x v="152"/>
    <x v="8"/>
    <n v="3036.3"/>
    <x v="3546"/>
    <n v="3743.5"/>
    <n v="1304.0999999999999"/>
    <n v="2129.6999999999998"/>
  </r>
  <r>
    <x v="152"/>
    <x v="9"/>
    <n v="3116.3"/>
    <x v="3547"/>
    <n v="3319.9"/>
    <n v="1189.2"/>
    <n v="1827.1"/>
  </r>
  <r>
    <x v="152"/>
    <x v="10"/>
    <n v="2826.2"/>
    <x v="3548"/>
    <n v="3136.2"/>
    <n v="1133.0999999999999"/>
    <n v="1777"/>
  </r>
  <r>
    <x v="152"/>
    <x v="11"/>
    <n v="3115.3"/>
    <x v="3549"/>
    <n v="2993.9"/>
    <n v="966.4"/>
    <n v="1590"/>
  </r>
  <r>
    <x v="152"/>
    <x v="12"/>
    <n v="2632.9"/>
    <x v="3550"/>
    <n v="2733.4"/>
    <n v="1122.7"/>
    <n v="1667.9"/>
  </r>
  <r>
    <x v="152"/>
    <x v="13"/>
    <n v="2345.9"/>
    <x v="3551"/>
    <n v="2740.7"/>
    <n v="1069.2"/>
    <n v="1698.9"/>
  </r>
  <r>
    <x v="152"/>
    <x v="14"/>
    <n v="2150.1999999999998"/>
    <x v="3552"/>
    <n v="2740"/>
    <n v="1010.8"/>
    <n v="1731"/>
  </r>
  <r>
    <x v="152"/>
    <x v="15"/>
    <n v="2051.1999999999998"/>
    <x v="3553"/>
    <n v="2978.4"/>
    <n v="927.3"/>
    <n v="1850.5"/>
  </r>
  <r>
    <x v="152"/>
    <x v="16"/>
    <n v="1921.4"/>
    <x v="3554"/>
    <n v="2828.8"/>
    <n v="636.6"/>
    <n v="1686.8000000000002"/>
  </r>
  <r>
    <x v="152"/>
    <x v="17"/>
    <n v="1852.9"/>
    <x v="3555"/>
    <n v="2872"/>
    <n v="450.8"/>
    <n v="1717.8"/>
  </r>
  <r>
    <x v="152"/>
    <x v="18"/>
    <n v="1943"/>
    <x v="3556"/>
    <n v="2477.1999999999998"/>
    <n v="263.60000000000002"/>
    <n v="1187.0999999999999"/>
  </r>
  <r>
    <x v="152"/>
    <x v="19"/>
    <n v="2050.3000000000002"/>
    <x v="3557"/>
    <n v="3061.7"/>
    <n v="846.9"/>
    <n v="1854.4"/>
  </r>
  <r>
    <x v="152"/>
    <x v="20"/>
    <n v="4273.6000000000004"/>
    <x v="3558"/>
    <n v="3995.8"/>
    <n v="789.8"/>
    <n v="2083.1999999999998"/>
  </r>
  <r>
    <x v="152"/>
    <x v="21"/>
    <n v="4378.3999000000003"/>
    <x v="3559"/>
    <n v="4166.3999000000003"/>
    <n v="802.9"/>
    <n v="2284.6"/>
  </r>
  <r>
    <x v="152"/>
    <x v="22"/>
    <n v="4259"/>
    <x v="3560"/>
    <n v="4113.1000999999997"/>
    <n v="818.6"/>
    <n v="2159.2000000000003"/>
  </r>
  <r>
    <x v="152"/>
    <x v="23"/>
    <n v="3950.7"/>
    <x v="3561"/>
    <n v="4467.3999000000003"/>
    <n v="913.3"/>
    <n v="2747.7"/>
  </r>
  <r>
    <x v="152"/>
    <x v="24"/>
    <n v="4450.7997999999998"/>
    <x v="3562"/>
    <n v="4232.5"/>
    <n v="771.9"/>
    <n v="2196.9"/>
  </r>
  <r>
    <x v="152"/>
    <x v="25"/>
    <n v="4010.8"/>
    <x v="3563"/>
    <n v="3351.5"/>
    <n v="516"/>
    <n v="1525.4"/>
  </r>
  <r>
    <x v="152"/>
    <x v="26"/>
    <n v="3753.9331000000002"/>
    <x v="3564"/>
    <n v="2813.1129999999998"/>
    <n v="260.262"/>
    <n v="1092.05"/>
  </r>
  <r>
    <x v="152"/>
    <x v="27"/>
    <n v="3973.6631000000002"/>
    <x v="3565"/>
    <n v="2826.6410999999998"/>
    <n v="274.86099999999999"/>
    <n v="1181.721"/>
  </r>
  <r>
    <x v="152"/>
    <x v="28"/>
    <n v="3899.4490000000001"/>
    <x v="3566"/>
    <n v="2815.5810999999999"/>
    <n v="372.62099999999998"/>
    <n v="1364.7759999999998"/>
  </r>
  <r>
    <x v="152"/>
    <x v="29"/>
    <n v="3722.241"/>
    <x v="3567"/>
    <n v="2959.1621"/>
    <n v="212.54300000000001"/>
    <n v="1470.81"/>
  </r>
  <r>
    <x v="152"/>
    <x v="30"/>
    <n v="3414.5210000000002"/>
    <x v="3568"/>
    <n v="2818.9670000000001"/>
    <n v="-44.48"/>
    <n v="1382.232"/>
  </r>
  <r>
    <x v="153"/>
    <x v="0"/>
    <n v="11389"/>
    <x v="278"/>
    <n v="19509"/>
    <n v="9958"/>
    <n v="16709"/>
  </r>
  <r>
    <x v="153"/>
    <x v="1"/>
    <n v="10153"/>
    <x v="3569"/>
    <n v="13121"/>
    <n v="9594"/>
    <n v="9594"/>
  </r>
  <r>
    <x v="153"/>
    <x v="2"/>
    <n v="9921"/>
    <x v="3570"/>
    <n v="10348"/>
    <n v="6093"/>
    <n v="6093"/>
  </r>
  <r>
    <x v="154"/>
    <x v="0"/>
    <n v="11389"/>
    <x v="278"/>
    <n v="19509"/>
    <n v="9958"/>
    <n v="16709"/>
  </r>
  <r>
    <x v="154"/>
    <x v="1"/>
    <n v="10153"/>
    <x v="3569"/>
    <n v="13121"/>
    <n v="9594"/>
    <n v="9594"/>
  </r>
  <r>
    <x v="154"/>
    <x v="2"/>
    <n v="9921"/>
    <x v="3570"/>
    <n v="10348"/>
    <n v="6093"/>
    <n v="6093"/>
  </r>
  <r>
    <x v="155"/>
    <x v="0"/>
    <n v="13409.1"/>
    <x v="3571"/>
    <n v="23518.799999999999"/>
    <n v="7729.2"/>
    <n v="13345"/>
  </r>
  <r>
    <x v="155"/>
    <x v="1"/>
    <n v="12552.9"/>
    <x v="3572"/>
    <n v="24784.5"/>
    <n v="10427.4"/>
    <n v="15037.3"/>
  </r>
  <r>
    <x v="155"/>
    <x v="2"/>
    <n v="15056.9"/>
    <x v="3573"/>
    <n v="28263.7"/>
    <n v="13409.4"/>
    <n v="17264.400000000001"/>
  </r>
  <r>
    <x v="155"/>
    <x v="3"/>
    <n v="9199.6"/>
    <x v="3574"/>
    <n v="18679.3"/>
    <n v="5044.1000000000004"/>
    <n v="7597"/>
  </r>
  <r>
    <x v="155"/>
    <x v="4"/>
    <n v="11471.9"/>
    <x v="3575"/>
    <n v="6419.4"/>
    <n v="2543.1999999999998"/>
    <n v="3699.2"/>
  </r>
  <r>
    <x v="155"/>
    <x v="5"/>
    <n v="7942.6"/>
    <x v="3576"/>
    <n v="7175.6"/>
    <n v="2477.6999999999998"/>
    <n v="3796.2999999999997"/>
  </r>
  <r>
    <x v="155"/>
    <x v="6"/>
    <n v="7126.2"/>
    <x v="3577"/>
    <n v="6605.6"/>
    <n v="2336.3000000000002"/>
    <n v="3708.6000000000004"/>
  </r>
  <r>
    <x v="155"/>
    <x v="7"/>
    <n v="6151.4"/>
    <x v="3578"/>
    <n v="5902.9"/>
    <n v="1853.2"/>
    <n v="3494"/>
  </r>
  <r>
    <x v="155"/>
    <x v="8"/>
    <n v="5099"/>
    <x v="3579"/>
    <n v="4271"/>
    <n v="1437.7"/>
    <n v="2061.3000000000002"/>
  </r>
  <r>
    <x v="155"/>
    <x v="9"/>
    <n v="4125.6000000000004"/>
    <x v="3580"/>
    <n v="3644.2"/>
    <n v="1322.3"/>
    <n v="1685.6"/>
  </r>
  <r>
    <x v="155"/>
    <x v="10"/>
    <n v="4405.3999999999996"/>
    <x v="3581"/>
    <n v="3556.4"/>
    <n v="1111.8"/>
    <n v="1531.9"/>
  </r>
  <r>
    <x v="155"/>
    <x v="11"/>
    <n v="4550.8999999999996"/>
    <x v="3582"/>
    <n v="3586.3"/>
    <n v="704.8"/>
    <n v="1199.8"/>
  </r>
  <r>
    <x v="155"/>
    <x v="12"/>
    <n v="3648.9"/>
    <x v="3583"/>
    <n v="3211.1"/>
    <n v="1029.3"/>
    <n v="1158.5999999999999"/>
  </r>
  <r>
    <x v="155"/>
    <x v="13"/>
    <n v="3755.6"/>
    <x v="3584"/>
    <n v="2487.8000000000002"/>
    <n v="894.3"/>
    <n v="1112.7"/>
  </r>
  <r>
    <x v="155"/>
    <x v="14"/>
    <n v="3139.3"/>
    <x v="3585"/>
    <n v="2095.6"/>
    <n v="706.7"/>
    <n v="962.6"/>
  </r>
  <r>
    <x v="155"/>
    <x v="15"/>
    <n v="2767.7"/>
    <x v="3586"/>
    <n v="1893.9"/>
    <n v="668.1"/>
    <n v="831.2"/>
  </r>
  <r>
    <x v="155"/>
    <x v="16"/>
    <n v="2307.1"/>
    <x v="3587"/>
    <n v="1590.6"/>
    <n v="435.9"/>
    <n v="657.4"/>
  </r>
  <r>
    <x v="155"/>
    <x v="17"/>
    <n v="2071.5"/>
    <x v="3588"/>
    <n v="1372.5"/>
    <n v="308.39999999999998"/>
    <n v="543.29999999999995"/>
  </r>
  <r>
    <x v="155"/>
    <x v="18"/>
    <n v="1927.9"/>
    <x v="3589"/>
    <n v="1437.9"/>
    <n v="421.6"/>
    <n v="694.6"/>
  </r>
  <r>
    <x v="155"/>
    <x v="19"/>
    <n v="1875.2"/>
    <x v="3590"/>
    <n v="1373.7"/>
    <n v="642"/>
    <n v="683.1"/>
  </r>
  <r>
    <x v="155"/>
    <x v="20"/>
    <n v="1953.1"/>
    <x v="3591"/>
    <n v="1473.2"/>
    <n v="726.6"/>
    <n v="738.6"/>
  </r>
  <r>
    <x v="156"/>
    <x v="0"/>
    <n v="2156.1999999999998"/>
    <x v="866"/>
    <n v="3885.5"/>
    <n v="1321.9"/>
    <n v="1368"/>
  </r>
  <r>
    <x v="156"/>
    <x v="1"/>
    <n v="1801.2"/>
    <x v="3592"/>
    <n v="3078"/>
    <n v="1010.2"/>
    <n v="1010.2"/>
  </r>
  <r>
    <x v="156"/>
    <x v="2"/>
    <n v="1494.93"/>
    <x v="3593"/>
    <n v="2257.9160000000002"/>
    <n v="589.37699999999995"/>
    <n v="589.37699999999995"/>
  </r>
  <r>
    <x v="156"/>
    <x v="3"/>
    <n v="1275.443"/>
    <x v="3594"/>
    <n v="2139.9409999999998"/>
    <n v="837.68100000000004"/>
    <n v="837.68100000000004"/>
  </r>
  <r>
    <x v="156"/>
    <x v="4"/>
    <n v="1009.268"/>
    <x v="3595"/>
    <n v="1790.51"/>
    <n v="755.37699999999995"/>
    <n v="755.37699999999995"/>
  </r>
  <r>
    <x v="156"/>
    <x v="5"/>
    <n v="770.36400000000003"/>
    <x v="3596"/>
    <n v="1424.7739999999999"/>
    <n v="675.96600000000001"/>
    <n v="675.96600000000001"/>
  </r>
  <r>
    <x v="156"/>
    <x v="6"/>
    <n v="615.29700000000003"/>
    <x v="2273"/>
    <n v="1168.4639999999999"/>
    <n v="585.76"/>
    <n v="585.76"/>
  </r>
  <r>
    <x v="156"/>
    <x v="7"/>
    <n v="533.63900000000001"/>
    <x v="3597"/>
    <n v="975.49699999999996"/>
    <n v="510.93400000000003"/>
    <n v="510.93400000000003"/>
  </r>
  <r>
    <x v="156"/>
    <x v="8"/>
    <n v="433.57600000000002"/>
    <x v="3598"/>
    <n v="734.74699999999996"/>
    <n v="358.35399999999998"/>
    <n v="358.35399999999998"/>
  </r>
  <r>
    <x v="156"/>
    <x v="9"/>
    <n v="324.69600000000003"/>
    <x v="3599"/>
    <n v="545.42200000000003"/>
    <n v="232.45400000000001"/>
    <n v="232.45400000000001"/>
  </r>
  <r>
    <x v="156"/>
    <x v="10"/>
    <n v="252.11500000000001"/>
    <x v="3600"/>
    <n v="387.21300000000002"/>
    <n v="142.452"/>
    <n v="142.452"/>
  </r>
  <r>
    <x v="156"/>
    <x v="11"/>
    <n v="211.791"/>
    <x v="3601"/>
    <n v="199.10499999999999"/>
    <n v="-5.2290000000000001"/>
    <n v="-5.2290000000000001"/>
  </r>
  <r>
    <x v="156"/>
    <x v="12"/>
    <n v="155.36600000000001"/>
    <x v="3602"/>
    <n v="145.19200000000001"/>
    <n v="-18.925000000000001"/>
    <n v="-18.925000000000001"/>
  </r>
  <r>
    <x v="157"/>
    <x v="0"/>
    <n v="7320"/>
    <x v="3163"/>
    <n v="17439"/>
    <n v="7400.2"/>
    <n v="13942.5"/>
  </r>
  <r>
    <x v="157"/>
    <x v="1"/>
    <n v="6452.7"/>
    <x v="3603"/>
    <n v="12905.6"/>
    <n v="6612.9"/>
    <n v="10043.199999999999"/>
  </r>
  <r>
    <x v="157"/>
    <x v="2"/>
    <n v="5756.1"/>
    <x v="3604"/>
    <n v="10500.6"/>
    <n v="3808.2"/>
    <n v="7864.4"/>
  </r>
  <r>
    <x v="157"/>
    <x v="3"/>
    <n v="5378.2"/>
    <x v="3605"/>
    <n v="8189.8"/>
    <n v="2691"/>
    <n v="6049"/>
  </r>
  <r>
    <x v="157"/>
    <x v="4"/>
    <n v="6178.8"/>
    <x v="3606"/>
    <n v="7210.6"/>
    <n v="5182.5"/>
    <n v="5182.5"/>
  </r>
  <r>
    <x v="157"/>
    <x v="5"/>
    <n v="6337.2"/>
    <x v="3607"/>
    <n v="7355.6"/>
    <n v="5232.5"/>
    <n v="5232.5"/>
  </r>
  <r>
    <x v="157"/>
    <x v="6"/>
    <n v="5961.9"/>
    <x v="3608"/>
    <n v="7240.1"/>
    <n v="5125.1000000000004"/>
    <n v="5125.1000000000004"/>
  </r>
  <r>
    <x v="158"/>
    <x v="0"/>
    <n v="39350"/>
    <x v="3609"/>
    <n v="48841"/>
    <n v="13577"/>
    <n v="27364"/>
  </r>
  <r>
    <x v="158"/>
    <x v="1"/>
    <n v="36193"/>
    <x v="3610"/>
    <n v="45408"/>
    <n v="11732"/>
    <n v="24468"/>
  </r>
  <r>
    <x v="158"/>
    <x v="2"/>
    <n v="30973"/>
    <x v="3611"/>
    <n v="35046"/>
    <n v="11435"/>
    <n v="15417"/>
  </r>
  <r>
    <x v="158"/>
    <x v="3"/>
    <n v="30561"/>
    <x v="1145"/>
    <n v="33172"/>
    <n v="10301"/>
    <n v="14189"/>
  </r>
  <r>
    <x v="158"/>
    <x v="4"/>
    <n v="31781"/>
    <x v="3612"/>
    <n v="31997"/>
    <n v="10738"/>
    <n v="14137"/>
  </r>
  <r>
    <x v="158"/>
    <x v="5"/>
    <n v="30852"/>
    <x v="1845"/>
    <n v="35337"/>
    <n v="11829"/>
    <n v="15722"/>
  </r>
  <r>
    <x v="158"/>
    <x v="6"/>
    <n v="30930"/>
    <x v="3613"/>
    <n v="35494"/>
    <n v="14501"/>
    <n v="18410"/>
  </r>
  <r>
    <x v="158"/>
    <x v="7"/>
    <n v="31513"/>
    <x v="3614"/>
    <n v="34309"/>
    <n v="11390"/>
    <n v="15298"/>
  </r>
  <r>
    <x v="158"/>
    <x v="8"/>
    <n v="32677"/>
    <x v="3615"/>
    <n v="34883"/>
    <n v="13232"/>
    <n v="17162"/>
  </r>
  <r>
    <x v="158"/>
    <x v="9"/>
    <n v="32466"/>
    <x v="3616"/>
    <n v="32545"/>
    <n v="13316"/>
    <n v="16519"/>
  </r>
  <r>
    <x v="158"/>
    <x v="10"/>
    <n v="31981"/>
    <x v="3617"/>
    <n v="31077"/>
    <n v="12423"/>
    <n v="16287"/>
  </r>
  <r>
    <x v="158"/>
    <x v="11"/>
    <n v="29300"/>
    <x v="3618"/>
    <n v="28373"/>
    <n v="10053"/>
    <n v="14077"/>
  </r>
  <r>
    <x v="158"/>
    <x v="12"/>
    <n v="27240"/>
    <x v="3619"/>
    <n v="25733"/>
    <n v="11768"/>
    <n v="14559"/>
  </r>
  <r>
    <x v="158"/>
    <x v="13"/>
    <n v="24063"/>
    <x v="3620"/>
    <n v="22376"/>
    <n v="9827"/>
    <n v="12608"/>
  </r>
  <r>
    <x v="158"/>
    <x v="14"/>
    <n v="20975"/>
    <x v="3621"/>
    <n v="19700"/>
    <n v="8145"/>
    <n v="11432"/>
  </r>
  <r>
    <x v="158"/>
    <x v="15"/>
    <n v="19119"/>
    <x v="3622"/>
    <n v="17544"/>
    <n v="7189"/>
    <n v="10486"/>
  </r>
  <r>
    <x v="158"/>
    <x v="16"/>
    <n v="16617"/>
    <x v="3623"/>
    <n v="16183"/>
    <n v="5921"/>
    <n v="9964"/>
  </r>
  <r>
    <x v="158"/>
    <x v="17"/>
    <n v="13829"/>
    <x v="3624"/>
    <n v="11731"/>
    <n v="5199"/>
    <n v="6670"/>
  </r>
  <r>
    <x v="158"/>
    <x v="18"/>
    <n v="12054"/>
    <x v="1853"/>
    <n v="11069"/>
    <n v="4528"/>
    <n v="6463"/>
  </r>
  <r>
    <x v="158"/>
    <x v="19"/>
    <n v="10356"/>
    <x v="3625"/>
    <n v="7987"/>
    <n v="3820"/>
    <n v="4322"/>
  </r>
  <r>
    <x v="158"/>
    <x v="20"/>
    <n v="8959"/>
    <x v="3626"/>
    <n v="7774"/>
    <n v="3171"/>
    <n v="4193"/>
  </r>
  <r>
    <x v="158"/>
    <x v="21"/>
    <n v="7398"/>
    <x v="3627"/>
    <n v="6196"/>
    <n v="2415"/>
    <n v="2945"/>
  </r>
  <r>
    <x v="158"/>
    <x v="22"/>
    <n v="4062"/>
    <x v="1"/>
    <n v="4091"/>
    <n v="1915"/>
    <n v="2280"/>
  </r>
  <r>
    <x v="158"/>
    <x v="23"/>
    <n v="3581"/>
    <x v="3628"/>
    <n v="3299"/>
    <n v="1714"/>
    <n v="1870"/>
  </r>
  <r>
    <x v="158"/>
    <x v="24"/>
    <n v="3067"/>
    <x v="3629"/>
    <n v="3164"/>
    <n v="1567"/>
    <n v="1737"/>
  </r>
  <r>
    <x v="158"/>
    <x v="25"/>
    <n v="3058"/>
    <x v="3630"/>
    <n v="2673"/>
    <n v="1316"/>
    <n v="1512"/>
  </r>
  <r>
    <x v="158"/>
    <x v="26"/>
    <n v="3187"/>
    <x v="3395"/>
    <n v="2635"/>
    <n v="1177"/>
    <n v="1378"/>
  </r>
  <r>
    <x v="158"/>
    <x v="27"/>
    <n v="3225"/>
    <x v="390"/>
    <n v="3530"/>
    <n v="1874"/>
    <n v="2057"/>
  </r>
  <r>
    <x v="158"/>
    <x v="28"/>
    <n v="3322"/>
    <x v="3631"/>
    <n v="4672"/>
    <n v="1980"/>
    <n v="2593"/>
  </r>
  <r>
    <x v="158"/>
    <x v="29"/>
    <n v="9457"/>
    <x v="3632"/>
    <n v="5830"/>
    <n v="1510"/>
    <n v="2459"/>
  </r>
  <r>
    <x v="158"/>
    <x v="30"/>
    <n v="10042.9004"/>
    <x v="3633"/>
    <n v="6548.6000999999997"/>
    <n v="2125.6"/>
    <n v="3309.1"/>
  </r>
  <r>
    <x v="159"/>
    <x v="0"/>
    <n v="95214"/>
    <x v="3634"/>
    <n v="266048"/>
    <n v="29861"/>
    <n v="123905"/>
  </r>
  <r>
    <x v="159"/>
    <x v="1"/>
    <n v="97012"/>
    <x v="3635"/>
    <n v="311072"/>
    <n v="51481"/>
    <n v="155081"/>
  </r>
  <r>
    <x v="159"/>
    <x v="2"/>
    <n v="99279"/>
    <x v="3636"/>
    <n v="369245"/>
    <n v="76890"/>
    <n v="211481"/>
  </r>
  <r>
    <x v="159"/>
    <x v="3"/>
    <n v="119687"/>
    <x v="3637"/>
    <n v="365183"/>
    <n v="80515"/>
    <n v="216726"/>
  </r>
  <r>
    <x v="159"/>
    <x v="4"/>
    <n v="115158"/>
    <x v="3638"/>
    <n v="493071"/>
    <n v="103110"/>
    <n v="300712"/>
  </r>
  <r>
    <x v="159"/>
    <x v="5"/>
    <n v="116406"/>
    <x v="3639"/>
    <n v="654954"/>
    <n v="136931"/>
    <n v="393952"/>
  </r>
  <r>
    <x v="159"/>
    <x v="6"/>
    <n v="110137"/>
    <x v="1832"/>
    <n v="656560"/>
    <n v="136783"/>
    <n v="436338"/>
  </r>
  <r>
    <x v="159"/>
    <x v="7"/>
    <n v="144121"/>
    <x v="3640"/>
    <n v="684999"/>
    <n v="128470"/>
    <n v="465946"/>
  </r>
  <r>
    <x v="159"/>
    <x v="8"/>
    <n v="141479"/>
    <x v="3641"/>
    <n v="718320"/>
    <n v="118134"/>
    <n v="499204"/>
  </r>
  <r>
    <x v="159"/>
    <x v="9"/>
    <n v="148442"/>
    <x v="3642"/>
    <n v="747793"/>
    <n v="124198"/>
    <n v="535480"/>
  </r>
  <r>
    <x v="159"/>
    <x v="10"/>
    <n v="154272"/>
    <x v="3643"/>
    <n v="781901"/>
    <n v="125136"/>
    <n v="591177"/>
  </r>
  <r>
    <x v="159"/>
    <x v="11"/>
    <n v="180929"/>
    <x v="3644"/>
    <n v="797769"/>
    <n v="113612"/>
    <n v="637374"/>
  </r>
  <r>
    <x v="159"/>
    <x v="12"/>
    <n v="169469"/>
    <x v="3645"/>
    <n v="795683"/>
    <n v="123563"/>
    <n v="637676"/>
  </r>
  <r>
    <x v="159"/>
    <x v="13"/>
    <n v="149689"/>
    <x v="3646"/>
    <n v="696683"/>
    <n v="119002"/>
    <n v="551954"/>
  </r>
  <r>
    <x v="159"/>
    <x v="14"/>
    <n v="146273"/>
    <x v="3647"/>
    <n v="673321"/>
    <n v="117405"/>
    <n v="487886"/>
  </r>
  <r>
    <x v="159"/>
    <x v="15"/>
    <n v="133417"/>
    <x v="3648"/>
    <n v="750507"/>
    <n v="123424"/>
    <n v="488490"/>
  </r>
  <r>
    <x v="159"/>
    <x v="16"/>
    <n v="133585"/>
    <x v="3649"/>
    <n v="647483"/>
    <n v="84960"/>
    <n v="389881"/>
  </r>
  <r>
    <x v="159"/>
    <x v="17"/>
    <n v="131197"/>
    <x v="3650"/>
    <n v="575244"/>
    <n v="69179"/>
    <n v="348586"/>
  </r>
  <r>
    <x v="159"/>
    <x v="18"/>
    <n v="125679"/>
    <x v="3651"/>
    <n v="495023"/>
    <n v="60039"/>
    <n v="292921"/>
  </r>
  <r>
    <x v="159"/>
    <x v="19"/>
    <n v="129417"/>
    <x v="3652"/>
    <n v="437006"/>
    <n v="55428"/>
    <n v="256740"/>
  </r>
  <r>
    <x v="159"/>
    <x v="20"/>
    <n v="110832"/>
    <x v="3653"/>
    <n v="405200"/>
    <n v="47771"/>
    <n v="249544"/>
  </r>
  <r>
    <x v="159"/>
    <x v="21"/>
    <n v="99820"/>
    <x v="3654"/>
    <n v="355935"/>
    <n v="43155"/>
    <n v="218196"/>
  </r>
  <r>
    <x v="159"/>
    <x v="22"/>
    <n v="88540"/>
    <x v="3655"/>
    <n v="304012"/>
    <n v="38120"/>
    <n v="182798"/>
  </r>
  <r>
    <x v="159"/>
    <x v="23"/>
    <n v="78541"/>
    <x v="3656"/>
    <n v="272402"/>
    <n v="34132"/>
    <n v="163578"/>
  </r>
  <r>
    <x v="159"/>
    <x v="24"/>
    <n v="69276"/>
    <x v="3657"/>
    <n v="228035"/>
    <n v="32565"/>
    <n v="148055"/>
  </r>
  <r>
    <x v="159"/>
    <x v="25"/>
    <n v="59316"/>
    <x v="3658"/>
    <n v="185871"/>
    <n v="28234"/>
    <n v="122994"/>
  </r>
  <r>
    <x v="159"/>
    <x v="26"/>
    <n v="54966"/>
    <x v="3659"/>
    <n v="251506"/>
    <n v="27480"/>
    <n v="113049"/>
  </r>
  <r>
    <x v="159"/>
    <x v="27"/>
    <n v="52252"/>
    <x v="3660"/>
    <n v="192876"/>
    <n v="24803"/>
    <n v="106568"/>
  </r>
  <r>
    <x v="159"/>
    <x v="28"/>
    <n v="53837"/>
    <x v="3661"/>
    <n v="168259"/>
    <n v="22902"/>
    <n v="96934"/>
  </r>
  <r>
    <x v="159"/>
    <x v="29"/>
    <n v="57662"/>
    <x v="3662"/>
    <n v="153884"/>
    <n v="22891"/>
    <n v="86854"/>
  </r>
  <r>
    <x v="159"/>
    <x v="30"/>
    <n v="53884"/>
    <x v="3663"/>
    <n v="128344"/>
    <n v="21891"/>
    <n v="75201"/>
  </r>
  <r>
    <x v="160"/>
    <x v="0"/>
    <n v="22449"/>
    <x v="3664"/>
    <n v="61627"/>
    <n v="22650"/>
    <n v="47968"/>
  </r>
  <r>
    <x v="160"/>
    <x v="1"/>
    <n v="22127"/>
    <x v="3665"/>
    <n v="63675"/>
    <n v="21534"/>
    <n v="48856"/>
  </r>
  <r>
    <x v="160"/>
    <x v="2"/>
    <n v="26107"/>
    <x v="3666"/>
    <n v="70283"/>
    <n v="20501"/>
    <n v="54043"/>
  </r>
  <r>
    <x v="160"/>
    <x v="3"/>
    <n v="30390"/>
    <x v="3667"/>
    <n v="56977"/>
    <n v="19363"/>
    <n v="45709"/>
  </r>
  <r>
    <x v="160"/>
    <x v="4"/>
    <n v="32639"/>
    <x v="3668"/>
    <n v="51716"/>
    <n v="19113"/>
    <n v="41170"/>
  </r>
  <r>
    <x v="160"/>
    <x v="5"/>
    <n v="24890"/>
    <x v="3669"/>
    <n v="34664"/>
    <n v="15819"/>
    <n v="28223"/>
  </r>
  <r>
    <x v="160"/>
    <x v="6"/>
    <n v="11202"/>
    <x v="3670"/>
    <n v="22579"/>
    <n v="11745"/>
    <n v="18381"/>
  </r>
  <r>
    <x v="160"/>
    <x v="7"/>
    <n v="9702.5169999999998"/>
    <x v="3671"/>
    <n v="21239.838"/>
    <n v="9543.7219999999998"/>
    <n v="17774.914000000001"/>
  </r>
  <r>
    <x v="160"/>
    <x v="8"/>
    <n v="8385.3850000000002"/>
    <x v="3672"/>
    <n v="17303.133999999998"/>
    <n v="6867.3490000000002"/>
    <n v="14473.083000000001"/>
  </r>
  <r>
    <x v="160"/>
    <x v="9"/>
    <n v="7949.42"/>
    <x v="3673"/>
    <n v="11592.63"/>
    <n v="6121.8370000000004"/>
    <n v="8960.41"/>
  </r>
  <r>
    <x v="160"/>
    <x v="10"/>
    <n v="7011.3829999999998"/>
    <x v="3674"/>
    <n v="9698.5589999999993"/>
    <n v="6505.1580000000004"/>
    <n v="7660.6010000000006"/>
  </r>
  <r>
    <x v="160"/>
    <x v="11"/>
    <n v="5335.75"/>
    <x v="3675"/>
    <n v="6936.8310000000001"/>
    <n v="4465.5829999999996"/>
    <n v="5563.6080000000002"/>
  </r>
  <r>
    <x v="160"/>
    <x v="12"/>
    <n v="4230.0450000000001"/>
    <x v="3676"/>
    <n v="5834.7160000000003"/>
    <n v="3600.2890000000002"/>
    <n v="4900.5750000000007"/>
  </r>
  <r>
    <x v="160"/>
    <x v="13"/>
    <n v="3026.1390000000001"/>
    <x v="3677"/>
    <n v="4085.9810000000002"/>
    <n v="1868.809"/>
    <n v="3187.556"/>
  </r>
  <r>
    <x v="160"/>
    <x v="14"/>
    <n v="2028.4"/>
    <x v="3678"/>
    <n v="3764.6509999999998"/>
    <n v="3035.9380000000001"/>
    <n v="3336.7939999999999"/>
  </r>
  <r>
    <x v="160"/>
    <x v="15"/>
    <n v="1324.6210000000001"/>
    <x v="3679"/>
    <n v="2155.9630000000002"/>
    <n v="1870.8720000000001"/>
    <n v="1871.287"/>
  </r>
  <r>
    <x v="160"/>
    <x v="16"/>
    <n v="867.86400000000003"/>
    <x v="3680"/>
    <n v="1554.722"/>
    <n v="1002.974"/>
    <n v="1348.4360000000001"/>
  </r>
  <r>
    <x v="160"/>
    <x v="17"/>
    <n v="466.79"/>
    <x v="3681"/>
    <n v="1288.183"/>
    <n v="571.34100000000001"/>
    <n v="1166.808"/>
  </r>
  <r>
    <x v="160"/>
    <x v="18"/>
    <n v="233.76900000000001"/>
    <x v="3682"/>
    <n v="794.78599999999994"/>
    <n v="452.43700000000001"/>
    <n v="704.31799999999998"/>
  </r>
  <r>
    <x v="160"/>
    <x v="19"/>
    <n v="195.55500000000001"/>
    <x v="3683"/>
    <n v="678.09900000000005"/>
    <n v="351.12400000000002"/>
    <n v="606.39599999999996"/>
  </r>
  <r>
    <x v="160"/>
    <x v="20"/>
    <n v="168.97900000000001"/>
    <x v="3684"/>
    <n v="436.80799999999999"/>
    <n v="297.29199999999997"/>
    <n v="385.26900000000001"/>
  </r>
  <r>
    <x v="160"/>
    <x v="21"/>
    <n v="151.119"/>
    <x v="3685"/>
    <n v="487.76400000000001"/>
    <n v="333.69900000000001"/>
    <n v="427.42399999999998"/>
  </r>
  <r>
    <x v="160"/>
    <x v="22"/>
    <n v="40.036999999999999"/>
    <x v="3686"/>
    <n v="352.06900000000002"/>
    <n v="317.34899999999999"/>
    <n v="320.53300000000002"/>
  </r>
  <r>
    <x v="160"/>
    <x v="23"/>
    <n v="33.42"/>
    <x v="3687"/>
    <n v="310.673"/>
    <n v="291.66000000000003"/>
    <n v="298.20500000000004"/>
  </r>
  <r>
    <x v="160"/>
    <x v="24"/>
    <n v="3.629"/>
    <x v="3688"/>
    <n v="166.65899999999999"/>
    <n v="151.499"/>
    <n v="157.887"/>
  </r>
  <r>
    <x v="160"/>
    <x v="25"/>
    <n v="4.085"/>
    <x v="3689"/>
    <n v="126.602"/>
    <n v="115.28"/>
    <n v="118.81"/>
  </r>
  <r>
    <x v="160"/>
    <x v="26"/>
    <n v="4.1769999999999996"/>
    <x v="3690"/>
    <n v="146.809"/>
    <n v="139.40199999999999"/>
    <n v="141.13999999999999"/>
  </r>
  <r>
    <x v="160"/>
    <x v="27"/>
    <n v="2.7890000000000001"/>
    <x v="3691"/>
    <n v="108.69"/>
    <n v="105.59099999999999"/>
    <n v="106.616"/>
  </r>
  <r>
    <x v="160"/>
    <x v="28"/>
    <n v="1.3332999999999999"/>
    <x v="3692"/>
    <n v="12.497999999999999"/>
    <n v="10.2087"/>
    <n v="11.0181"/>
  </r>
  <r>
    <x v="161"/>
    <x v="0"/>
    <n v="16865.2"/>
    <x v="3693"/>
    <n v="30111.200000000001"/>
    <n v="7919.4"/>
    <n v="22409.4"/>
  </r>
  <r>
    <x v="161"/>
    <x v="1"/>
    <n v="15740.4"/>
    <x v="3694"/>
    <n v="30624"/>
    <n v="7268.6"/>
    <n v="23087.200000000001"/>
  </r>
  <r>
    <x v="161"/>
    <x v="2"/>
    <n v="15619.8"/>
    <x v="3695"/>
    <n v="21812.6"/>
    <n v="5596.4"/>
    <n v="15078.099999999999"/>
  </r>
  <r>
    <x v="161"/>
    <x v="3"/>
    <n v="16563.099999999999"/>
    <x v="3696"/>
    <n v="21712.3"/>
    <n v="6152.7"/>
    <n v="14583.599999999999"/>
  </r>
  <r>
    <x v="161"/>
    <x v="4"/>
    <n v="17630.3"/>
    <x v="3697"/>
    <n v="21964.5"/>
    <n v="6171.6"/>
    <n v="15395.5"/>
  </r>
  <r>
    <x v="161"/>
    <x v="5"/>
    <n v="17909.599999999999"/>
    <x v="3698"/>
    <n v="23145.7"/>
    <n v="7989.5"/>
    <n v="16775.3"/>
  </r>
  <r>
    <x v="161"/>
    <x v="6"/>
    <n v="17774.099999999999"/>
    <x v="3699"/>
    <n v="22658"/>
    <n v="8096"/>
    <n v="16065.1"/>
  </r>
  <r>
    <x v="161"/>
    <x v="7"/>
    <n v="16657.900000000001"/>
    <x v="3700"/>
    <n v="21096.799999999999"/>
    <n v="7730.5"/>
    <n v="15160.099999999999"/>
  </r>
  <r>
    <x v="161"/>
    <x v="8"/>
    <n v="14880.2"/>
    <x v="3701"/>
    <n v="18674.5"/>
    <n v="6612.2"/>
    <n v="13497.3"/>
  </r>
  <r>
    <x v="161"/>
    <x v="9"/>
    <n v="14635.6"/>
    <x v="3702"/>
    <n v="17678.900000000001"/>
    <n v="5648"/>
    <n v="12073.9"/>
  </r>
  <r>
    <x v="161"/>
    <x v="10"/>
    <n v="14691.3"/>
    <x v="3703"/>
    <n v="17874.8"/>
    <n v="5416.5"/>
    <n v="12492"/>
  </r>
  <r>
    <x v="161"/>
    <x v="11"/>
    <n v="13652.1"/>
    <x v="3704"/>
    <n v="19041.599999999999"/>
    <n v="6458.1"/>
    <n v="13457.6"/>
  </r>
  <r>
    <x v="161"/>
    <x v="12"/>
    <n v="12442"/>
    <x v="3705"/>
    <n v="18184"/>
    <n v="6458"/>
    <n v="12664"/>
  </r>
  <r>
    <x v="161"/>
    <x v="13"/>
    <n v="11712"/>
    <x v="3706"/>
    <n v="18075"/>
    <n v="6908"/>
    <n v="12957"/>
  </r>
  <r>
    <x v="161"/>
    <x v="14"/>
    <n v="11244"/>
    <x v="3707"/>
    <n v="18066"/>
    <n v="6809"/>
    <n v="13001"/>
  </r>
  <r>
    <x v="161"/>
    <x v="15"/>
    <n v="11070"/>
    <x v="1551"/>
    <n v="18448"/>
    <n v="5547"/>
    <n v="13773"/>
  </r>
  <r>
    <x v="161"/>
    <x v="16"/>
    <n v="10506"/>
    <x v="3624"/>
    <n v="18227"/>
    <n v="4475"/>
    <n v="13332"/>
  </r>
  <r>
    <x v="161"/>
    <x v="17"/>
    <n v="7949"/>
    <x v="2092"/>
    <n v="16540"/>
    <n v="3729"/>
    <n v="13168"/>
  </r>
  <r>
    <x v="161"/>
    <x v="18"/>
    <n v="7077.7"/>
    <x v="3708"/>
    <n v="5091.2"/>
    <n v="52.2"/>
    <n v="3480.5"/>
  </r>
  <r>
    <x v="161"/>
    <x v="19"/>
    <n v="6700.2"/>
    <x v="3709"/>
    <n v="4573.7"/>
    <n v="-288.8"/>
    <n v="2970.7999999999997"/>
  </r>
  <r>
    <x v="161"/>
    <x v="20"/>
    <n v="6246.1"/>
    <x v="3710"/>
    <n v="4140.7"/>
    <n v="164.2047"/>
    <n v="2481.5047000000004"/>
  </r>
  <r>
    <x v="161"/>
    <x v="21"/>
    <n v="6033"/>
    <x v="3711"/>
    <n v="3861.3998999999999"/>
    <n v="190.2"/>
    <n v="2247.9"/>
  </r>
  <r>
    <x v="161"/>
    <x v="22"/>
    <n v="5609.2997999999998"/>
    <x v="3712"/>
    <n v="3902.3998999999999"/>
    <n v="494.6"/>
    <n v="2368.3000000000002"/>
  </r>
  <r>
    <x v="161"/>
    <x v="23"/>
    <n v="5416"/>
    <x v="3713"/>
    <n v="3294.7"/>
    <n v="307.7"/>
    <n v="1745.6000000000001"/>
  </r>
  <r>
    <x v="161"/>
    <x v="24"/>
    <n v="5026.7002000000002"/>
    <x v="2943"/>
    <n v="3358.2"/>
    <n v="141"/>
    <n v="1748.5"/>
  </r>
  <r>
    <x v="161"/>
    <x v="25"/>
    <n v="5327.2002000000002"/>
    <x v="3714"/>
    <n v="4804"/>
    <n v="1151.2"/>
    <n v="3112.8999999999996"/>
  </r>
  <r>
    <x v="161"/>
    <x v="26"/>
    <n v="8134.6000999999997"/>
    <x v="3715"/>
    <n v="4650.7997999999998"/>
    <n v="1218.5"/>
    <n v="2890.7"/>
  </r>
  <r>
    <x v="161"/>
    <x v="27"/>
    <n v="7777.7997999999998"/>
    <x v="3716"/>
    <n v="4305"/>
    <n v="1370.9001000000001"/>
    <n v="2493.3001000000004"/>
  </r>
  <r>
    <x v="161"/>
    <x v="28"/>
    <n v="7153.2002000000002"/>
    <x v="3717"/>
    <n v="3901.8"/>
    <n v="1113.5"/>
    <n v="2144.9"/>
  </r>
  <r>
    <x v="161"/>
    <x v="29"/>
    <n v="6448.2997999999998"/>
    <x v="3718"/>
    <n v="3289.5"/>
    <n v="809.7"/>
    <n v="1681.8000000000002"/>
  </r>
  <r>
    <x v="161"/>
    <x v="30"/>
    <n v="5620.6000999999997"/>
    <x v="3719"/>
    <n v="2888.1001000000001"/>
    <n v="731.9"/>
    <n v="1402"/>
  </r>
  <r>
    <x v="162"/>
    <x v="0"/>
    <n v="11503"/>
    <x v="3720"/>
    <n v="28898"/>
    <n v="12997"/>
    <n v="21529"/>
  </r>
  <r>
    <x v="162"/>
    <x v="1"/>
    <n v="11290"/>
    <x v="1165"/>
    <n v="27505"/>
    <n v="13886"/>
    <n v="19884"/>
  </r>
  <r>
    <x v="162"/>
    <x v="2"/>
    <n v="10116"/>
    <x v="3721"/>
    <n v="27494"/>
    <n v="15770"/>
    <n v="20898"/>
  </r>
  <r>
    <x v="162"/>
    <x v="3"/>
    <n v="9390"/>
    <x v="3722"/>
    <n v="27899"/>
    <n v="17960"/>
    <n v="21862"/>
  </r>
  <r>
    <x v="162"/>
    <x v="4"/>
    <n v="9111"/>
    <x v="3723"/>
    <n v="28527"/>
    <n v="18863"/>
    <n v="23325"/>
  </r>
  <r>
    <x v="162"/>
    <x v="5"/>
    <n v="9715"/>
    <x v="3724"/>
    <n v="30063"/>
    <n v="21652"/>
    <n v="24915"/>
  </r>
  <r>
    <x v="162"/>
    <x v="6"/>
    <n v="7819"/>
    <x v="3725"/>
    <n v="28478"/>
    <n v="21211"/>
    <n v="24504"/>
  </r>
  <r>
    <x v="162"/>
    <x v="7"/>
    <n v="8012"/>
    <x v="3726"/>
    <n v="29375"/>
    <n v="21533"/>
    <n v="24991"/>
  </r>
  <r>
    <x v="162"/>
    <x v="8"/>
    <n v="7890"/>
    <x v="3727"/>
    <n v="27848"/>
    <n v="21129"/>
    <n v="23520"/>
  </r>
  <r>
    <x v="162"/>
    <x v="9"/>
    <n v="6632"/>
    <x v="3728"/>
    <n v="25833"/>
    <n v="19426"/>
    <n v="21745"/>
  </r>
  <r>
    <x v="162"/>
    <x v="10"/>
    <n v="5395"/>
    <x v="3729"/>
    <n v="21295"/>
    <n v="15595"/>
    <n v="17599"/>
  </r>
  <r>
    <x v="162"/>
    <x v="11"/>
    <n v="5948"/>
    <x v="3730"/>
    <n v="19256"/>
    <n v="13491"/>
    <n v="15096"/>
  </r>
  <r>
    <x v="162"/>
    <x v="12"/>
    <n v="5860"/>
    <x v="3731"/>
    <n v="15215"/>
    <n v="9542"/>
    <n v="11079"/>
  </r>
  <r>
    <x v="162"/>
    <x v="13"/>
    <n v="5174"/>
    <x v="3732"/>
    <n v="13065"/>
    <n v="7291"/>
    <n v="9007"/>
  </r>
  <r>
    <x v="162"/>
    <x v="14"/>
    <n v="4579"/>
    <x v="3733"/>
    <n v="11207"/>
    <n v="5530"/>
    <n v="7337"/>
  </r>
  <r>
    <x v="162"/>
    <x v="15"/>
    <n v="3854"/>
    <x v="3734"/>
    <n v="9710"/>
    <n v="3845"/>
    <n v="6537"/>
  </r>
  <r>
    <x v="162"/>
    <x v="16"/>
    <n v="3090"/>
    <x v="3735"/>
    <n v="10752"/>
    <n v="5500"/>
    <n v="8314"/>
  </r>
  <r>
    <x v="162"/>
    <x v="17"/>
    <n v="3164"/>
    <x v="3736"/>
    <n v="11548"/>
    <n v="4750"/>
    <n v="8917"/>
  </r>
  <r>
    <x v="162"/>
    <x v="18"/>
    <n v="6047"/>
    <x v="3737"/>
    <n v="12793"/>
    <n v="5540"/>
    <n v="10478"/>
  </r>
  <r>
    <x v="162"/>
    <x v="19"/>
    <n v="7127.1000999999997"/>
    <x v="3738"/>
    <n v="17525.699199999999"/>
    <n v="10780.7"/>
    <n v="14875.499900000001"/>
  </r>
  <r>
    <x v="162"/>
    <x v="20"/>
    <n v="4741.1000999999997"/>
    <x v="3739"/>
    <n v="6526"/>
    <n v="2761.0001000000002"/>
    <n v="4672.1001000000006"/>
  </r>
  <r>
    <x v="162"/>
    <x v="21"/>
    <n v="3572.1"/>
    <x v="1820"/>
    <n v="4981.8999999999996"/>
    <n v="1505.6"/>
    <n v="3091.6"/>
  </r>
  <r>
    <x v="162"/>
    <x v="22"/>
    <n v="3516.8"/>
    <x v="3740"/>
    <n v="4691.8999000000003"/>
    <n v="1980.9"/>
    <n v="3319.7"/>
  </r>
  <r>
    <x v="162"/>
    <x v="23"/>
    <n v="3024"/>
    <x v="3741"/>
    <n v="4183.3999000000003"/>
    <n v="1658.3"/>
    <n v="2906.8999999999996"/>
  </r>
  <r>
    <x v="162"/>
    <x v="24"/>
    <n v="4770.5"/>
    <x v="3742"/>
    <n v="6022.7002000000002"/>
    <n v="2899.3"/>
    <n v="4372.5"/>
  </r>
  <r>
    <x v="162"/>
    <x v="24"/>
    <n v="3257.1001000000001"/>
    <x v="3743"/>
    <n v="5461.7002000000002"/>
    <n v="2761.4"/>
    <n v="4244.5"/>
  </r>
  <r>
    <x v="162"/>
    <x v="26"/>
    <n v="3708.7"/>
    <x v="3744"/>
    <n v="4286.2997999999998"/>
    <n v="2071.9"/>
    <n v="2991"/>
  </r>
  <r>
    <x v="162"/>
    <x v="26"/>
    <n v="4004.8"/>
    <x v="3745"/>
    <n v="5231.7002000000002"/>
    <n v="1957.2"/>
    <n v="3684.5"/>
  </r>
  <r>
    <x v="162"/>
    <x v="28"/>
    <n v="3259.2"/>
    <x v="3746"/>
    <n v="3852.6001000000001"/>
    <n v="2161.7999"/>
    <n v="2947.0999000000002"/>
  </r>
  <r>
    <x v="162"/>
    <x v="29"/>
    <n v="2940.5"/>
    <x v="3747"/>
    <n v="3512"/>
    <n v="1982.5998999999999"/>
    <n v="2646.5999000000002"/>
  </r>
  <r>
    <x v="162"/>
    <x v="30"/>
    <n v="2121.5"/>
    <x v="3561"/>
    <n v="2897.8998999999999"/>
    <n v="1596"/>
    <n v="2113.5"/>
  </r>
  <r>
    <x v="162"/>
    <x v="30"/>
    <n v="2439.1999999999998"/>
    <x v="3748"/>
    <n v="3360.7"/>
    <n v="1788.6"/>
    <n v="2453.5"/>
  </r>
  <r>
    <x v="163"/>
    <x v="0"/>
    <n v="137237"/>
    <x v="3749"/>
    <n v="228037"/>
    <n v="45957"/>
    <n v="150520"/>
  </r>
  <r>
    <x v="163"/>
    <x v="1"/>
    <n v="147049"/>
    <x v="3750"/>
    <n v="227339"/>
    <n v="42777"/>
    <n v="147728"/>
  </r>
  <r>
    <x v="163"/>
    <x v="2"/>
    <n v="145588"/>
    <x v="3751"/>
    <n v="212482"/>
    <n v="36200"/>
    <n v="130419"/>
  </r>
  <r>
    <x v="163"/>
    <x v="3"/>
    <n v="149184"/>
    <x v="3752"/>
    <n v="221690"/>
    <n v="44075"/>
    <n v="119198"/>
  </r>
  <r>
    <x v="163"/>
    <x v="4"/>
    <n v="135725"/>
    <x v="3753"/>
    <n v="194338"/>
    <n v="40323"/>
    <n v="103434"/>
  </r>
  <r>
    <x v="163"/>
    <x v="5"/>
    <n v="155929"/>
    <x v="3754"/>
    <n v="177501"/>
    <n v="36024"/>
    <n v="82689"/>
  </r>
  <r>
    <x v="163"/>
    <x v="6"/>
    <n v="155427"/>
    <x v="3755"/>
    <n v="166344"/>
    <n v="43174"/>
    <n v="79357"/>
  </r>
  <r>
    <x v="163"/>
    <x v="7"/>
    <n v="152256"/>
    <x v="3756"/>
    <n v="149422"/>
    <n v="37000"/>
    <n v="53050"/>
  </r>
  <r>
    <x v="163"/>
    <x v="8"/>
    <n v="150276"/>
    <x v="3757"/>
    <n v="144603"/>
    <n v="38991"/>
    <n v="52824"/>
  </r>
  <r>
    <x v="163"/>
    <x v="9"/>
    <n v="135592"/>
    <x v="3758"/>
    <n v="138898"/>
    <n v="37159"/>
    <n v="48749"/>
  </r>
  <r>
    <x v="163"/>
    <x v="10"/>
    <n v="104589"/>
    <x v="3759"/>
    <n v="136295"/>
    <n v="28955"/>
    <n v="44738"/>
  </r>
  <r>
    <x v="164"/>
    <x v="0"/>
    <n v="161857"/>
    <x v="3760"/>
    <n v="275909"/>
    <n v="201442"/>
    <n v="217409"/>
  </r>
  <r>
    <x v="164"/>
    <x v="1"/>
    <n v="136819"/>
    <x v="3761"/>
    <n v="232792"/>
    <n v="177628"/>
    <n v="181640"/>
  </r>
  <r>
    <x v="164"/>
    <x v="2"/>
    <n v="110855"/>
    <x v="3762"/>
    <n v="197295"/>
    <n v="152502"/>
    <n v="156471"/>
  </r>
  <r>
    <x v="164"/>
    <x v="3"/>
    <n v="90272"/>
    <x v="3763"/>
    <n v="167497"/>
    <n v="139036"/>
    <n v="142971"/>
  </r>
  <r>
    <x v="164"/>
    <x v="4"/>
    <n v="74989"/>
    <x v="3764"/>
    <n v="147461"/>
    <n v="120331"/>
    <n v="125551"/>
  </r>
  <r>
    <x v="164"/>
    <x v="5"/>
    <n v="66001"/>
    <x v="3765"/>
    <n v="129187"/>
    <n v="103860"/>
    <n v="109097"/>
  </r>
  <r>
    <x v="164"/>
    <x v="6"/>
    <n v="55519"/>
    <x v="3766"/>
    <n v="110920"/>
    <n v="87309"/>
    <n v="92554"/>
  </r>
  <r>
    <x v="164"/>
    <x v="7"/>
    <n v="46039"/>
    <x v="3767"/>
    <n v="93798"/>
    <n v="71715"/>
    <n v="77252"/>
  </r>
  <r>
    <x v="164"/>
    <x v="8"/>
    <n v="37905"/>
    <x v="3768"/>
    <n v="72574"/>
    <n v="58145"/>
    <n v="62349"/>
  </r>
  <r>
    <x v="164"/>
    <x v="9"/>
    <n v="29321"/>
    <x v="3769"/>
    <n v="57851"/>
    <n v="46241"/>
    <n v="49706"/>
  </r>
  <r>
    <x v="164"/>
    <x v="10"/>
    <n v="23650.562999999998"/>
    <x v="3770"/>
    <n v="40496.777999999998"/>
    <n v="36004.224000000002"/>
    <n v="36004.224000000002"/>
  </r>
  <r>
    <x v="164"/>
    <x v="11"/>
    <n v="21795.55"/>
    <x v="3771"/>
    <n v="31767.575000000001"/>
    <n v="28238.862000000001"/>
    <n v="28238.862000000001"/>
  </r>
  <r>
    <x v="164"/>
    <x v="12"/>
    <n v="16593.986000000001"/>
    <x v="3772"/>
    <n v="25335.806"/>
    <n v="22689.679"/>
    <n v="22689.679"/>
  </r>
  <r>
    <x v="164"/>
    <x v="13"/>
    <n v="10604.916999999999"/>
    <x v="3773"/>
    <n v="18473.350999999999"/>
    <n v="17039.84"/>
    <n v="17039.84"/>
  </r>
  <r>
    <x v="164"/>
    <x v="14"/>
    <n v="6138.56"/>
    <x v="3774"/>
    <n v="10271.813"/>
    <n v="9418.9570000000003"/>
    <n v="9418.9570000000003"/>
  </r>
  <r>
    <x v="164"/>
    <x v="15"/>
    <n v="3189.223"/>
    <x v="3775"/>
    <n v="3313.3510000000001"/>
    <n v="2929.056"/>
    <n v="2930.9580000000001"/>
  </r>
  <r>
    <x v="164"/>
    <x v="16"/>
    <n v="1465.934"/>
    <x v="3776"/>
    <n v="871.45799999999997"/>
    <n v="602.64099999999996"/>
    <n v="609.25"/>
  </r>
  <r>
    <x v="164"/>
    <x v="17"/>
    <n v="439.50799999999998"/>
    <x v="3777"/>
    <n v="286.892"/>
    <n v="187.82400000000001"/>
    <n v="198.68600000000001"/>
  </r>
  <r>
    <x v="165"/>
    <x v="0"/>
    <n v="161857"/>
    <x v="3760"/>
    <n v="275909"/>
    <n v="201442"/>
    <n v="217409"/>
  </r>
  <r>
    <x v="165"/>
    <x v="1"/>
    <n v="136819"/>
    <x v="3761"/>
    <n v="232792"/>
    <n v="177628"/>
    <n v="181640"/>
  </r>
  <r>
    <x v="165"/>
    <x v="2"/>
    <n v="110855"/>
    <x v="3762"/>
    <n v="197295"/>
    <n v="152502"/>
    <n v="156471"/>
  </r>
  <r>
    <x v="165"/>
    <x v="3"/>
    <n v="90272"/>
    <x v="3763"/>
    <n v="167497"/>
    <n v="139036"/>
    <n v="142971"/>
  </r>
  <r>
    <x v="165"/>
    <x v="4"/>
    <n v="74989"/>
    <x v="3764"/>
    <n v="147461"/>
    <n v="120331"/>
    <n v="125551"/>
  </r>
  <r>
    <x v="165"/>
    <x v="5"/>
    <n v="66001"/>
    <x v="3765"/>
    <n v="129187"/>
    <n v="103860"/>
    <n v="109097"/>
  </r>
  <r>
    <x v="165"/>
    <x v="6"/>
    <n v="55519"/>
    <x v="3766"/>
    <n v="110920"/>
    <n v="87309"/>
    <n v="92554"/>
  </r>
  <r>
    <x v="165"/>
    <x v="7"/>
    <n v="46039"/>
    <x v="3767"/>
    <n v="93798"/>
    <n v="71715"/>
    <n v="77252"/>
  </r>
  <r>
    <x v="165"/>
    <x v="8"/>
    <n v="37905"/>
    <x v="3768"/>
    <n v="72574"/>
    <n v="58145"/>
    <n v="62349"/>
  </r>
  <r>
    <x v="165"/>
    <x v="9"/>
    <n v="29321"/>
    <x v="3769"/>
    <n v="57851"/>
    <n v="46241"/>
    <n v="49706"/>
  </r>
  <r>
    <x v="165"/>
    <x v="10"/>
    <n v="23650.562999999998"/>
    <x v="3770"/>
    <n v="40496.777999999998"/>
    <n v="36004.224000000002"/>
    <n v="36004.224000000002"/>
  </r>
  <r>
    <x v="165"/>
    <x v="11"/>
    <n v="21795.55"/>
    <x v="3771"/>
    <n v="31767.575000000001"/>
    <n v="28238.862000000001"/>
    <n v="28238.862000000001"/>
  </r>
  <r>
    <x v="165"/>
    <x v="12"/>
    <n v="16593.986000000001"/>
    <x v="3772"/>
    <n v="25335.806"/>
    <n v="22689.679"/>
    <n v="22689.679"/>
  </r>
  <r>
    <x v="165"/>
    <x v="13"/>
    <n v="10604.916999999999"/>
    <x v="3773"/>
    <n v="18473.350999999999"/>
    <n v="17039.84"/>
    <n v="17039.84"/>
  </r>
  <r>
    <x v="165"/>
    <x v="14"/>
    <n v="6138.56"/>
    <x v="3774"/>
    <n v="10271.813"/>
    <n v="9418.9570000000003"/>
    <n v="9418.9570000000003"/>
  </r>
  <r>
    <x v="165"/>
    <x v="15"/>
    <n v="3189.223"/>
    <x v="3775"/>
    <n v="3313.3510000000001"/>
    <n v="2929.056"/>
    <n v="2930.9580000000001"/>
  </r>
  <r>
    <x v="165"/>
    <x v="16"/>
    <n v="1465.934"/>
    <x v="3776"/>
    <n v="871.45799999999997"/>
    <n v="602.64099999999996"/>
    <n v="609.25"/>
  </r>
  <r>
    <x v="165"/>
    <x v="17"/>
    <n v="439.50799999999998"/>
    <x v="3777"/>
    <n v="286.892"/>
    <n v="187.82400000000001"/>
    <n v="198.68600000000001"/>
  </r>
  <r>
    <x v="166"/>
    <x v="0"/>
    <n v="19392.305"/>
    <x v="3778"/>
    <n v="14645.629000000001"/>
    <n v="3695.5"/>
    <n v="8217.8970000000008"/>
  </r>
  <r>
    <x v="166"/>
    <x v="1"/>
    <n v="18735.073"/>
    <x v="3779"/>
    <n v="12683.04"/>
    <n v="3471.991"/>
    <n v="6615.2709999999997"/>
  </r>
  <r>
    <x v="166"/>
    <x v="2"/>
    <n v="16308.800999999999"/>
    <x v="3780"/>
    <n v="12412.380999999999"/>
    <n v="3464.1559999999999"/>
    <n v="6709.165"/>
  </r>
  <r>
    <x v="166"/>
    <x v="3"/>
    <n v="15339.713"/>
    <x v="3781"/>
    <n v="8859.4"/>
    <n v="3207.3560000000002"/>
    <n v="4082.3560000000002"/>
  </r>
  <r>
    <x v="166"/>
    <x v="4"/>
    <n v="15280.044"/>
    <x v="3782"/>
    <n v="8144.7709999999997"/>
    <n v="3159.2420000000002"/>
    <n v="3784.2420000000002"/>
  </r>
  <r>
    <x v="166"/>
    <x v="5"/>
    <n v="15341.647000000001"/>
    <x v="3783"/>
    <n v="8246.2379999999994"/>
    <n v="3312.364"/>
    <n v="4077.83"/>
  </r>
  <r>
    <x v="166"/>
    <x v="6"/>
    <n v="14077.843000000001"/>
    <x v="3784"/>
    <n v="7680.2969999999996"/>
    <n v="3358.768"/>
    <n v="4123.4260000000004"/>
  </r>
  <r>
    <x v="166"/>
    <x v="7"/>
    <n v="13013.868"/>
    <x v="3785"/>
    <n v="6807.0609999999997"/>
    <n v="3008.1790000000001"/>
    <n v="3508.1790000000001"/>
  </r>
  <r>
    <x v="166"/>
    <x v="8"/>
    <n v="12458.877"/>
    <x v="3786"/>
    <n v="6202.7740000000003"/>
    <n v="2753.5909999999999"/>
    <n v="3253.5909999999999"/>
  </r>
  <r>
    <x v="166"/>
    <x v="9"/>
    <n v="11207.589"/>
    <x v="3787"/>
    <n v="5465.0439999999999"/>
    <n v="2802.7139999999999"/>
    <n v="3302.7139999999999"/>
  </r>
  <r>
    <x v="166"/>
    <x v="10"/>
    <n v="10057.512000000001"/>
    <x v="3788"/>
    <n v="5004.6890000000003"/>
    <n v="2629.3719999999998"/>
    <n v="3129.3719999999998"/>
  </r>
  <r>
    <x v="166"/>
    <x v="11"/>
    <n v="11015.263000000001"/>
    <x v="3789"/>
    <n v="4786.3500000000004"/>
    <n v="2393.3780000000002"/>
    <n v="2893.3780000000002"/>
  </r>
  <r>
    <x v="166"/>
    <x v="12"/>
    <n v="10843.195"/>
    <x v="3790"/>
    <n v="4774.0690000000004"/>
    <n v="2782.9459999999999"/>
    <n v="3282.9459999999999"/>
  </r>
  <r>
    <x v="166"/>
    <x v="13"/>
    <n v="10457.941999999999"/>
    <x v="3791"/>
    <n v="4496.9840000000004"/>
    <n v="2610.7069999999999"/>
    <n v="3110.7069999999999"/>
  </r>
  <r>
    <x v="166"/>
    <x v="14"/>
    <n v="9783.0499999999993"/>
    <x v="3792"/>
    <n v="4771.5379999999996"/>
    <n v="2751.0039999999999"/>
    <n v="3251.8849999999998"/>
  </r>
  <r>
    <x v="166"/>
    <x v="15"/>
    <n v="9097.2669999999998"/>
    <x v="3793"/>
    <n v="4455.2470000000003"/>
    <n v="2596.7710000000002"/>
    <n v="3097.739"/>
  </r>
  <r>
    <x v="166"/>
    <x v="16"/>
    <n v="8449.2999999999993"/>
    <x v="3794"/>
    <n v="4116.4970000000003"/>
    <n v="2359.9250000000002"/>
    <n v="3037.558"/>
  </r>
  <r>
    <x v="166"/>
    <x v="17"/>
    <n v="8258.9267999999993"/>
    <x v="3795"/>
    <n v="4061.0549000000001"/>
    <n v="2177.4169999999999"/>
    <n v="2969.1179999999999"/>
  </r>
  <r>
    <x v="166"/>
    <x v="18"/>
    <n v="8220.6679999999997"/>
    <x v="3796"/>
    <n v="4206.6459999999997"/>
    <n v="2390.9000999999998"/>
    <n v="3283.6700999999998"/>
  </r>
  <r>
    <x v="166"/>
    <x v="19"/>
    <n v="8369.8574000000008"/>
    <x v="3797"/>
    <n v="4142.1138000000001"/>
    <n v="2305.4059999999999"/>
    <n v="3227.4389999999999"/>
  </r>
  <r>
    <x v="166"/>
    <x v="20"/>
    <n v="7950.8217999999997"/>
    <x v="3798"/>
    <n v="3929.6720999999998"/>
    <n v="2223.777"/>
    <n v="3059.25"/>
  </r>
  <r>
    <x v="166"/>
    <x v="21"/>
    <n v="6614.0321999999996"/>
    <x v="3799"/>
    <n v="3600.3798999999999"/>
    <n v="2098.375"/>
    <n v="2843.3310000000001"/>
  </r>
  <r>
    <x v="166"/>
    <x v="22"/>
    <n v="6005.2451000000001"/>
    <x v="3800"/>
    <n v="2754.3629999999998"/>
    <n v="1898.866"/>
    <n v="2145.0259999999998"/>
  </r>
  <r>
    <x v="166"/>
    <x v="23"/>
    <n v="5720.4741000000004"/>
    <x v="3801"/>
    <n v="2521.6311000000001"/>
    <n v="1767.623"/>
    <n v="1924.864"/>
  </r>
  <r>
    <x v="166"/>
    <x v="24"/>
    <n v="5261.9038"/>
    <x v="3802"/>
    <n v="2274.1320999999998"/>
    <n v="1679.3109999999999"/>
    <n v="1785.5079999999998"/>
  </r>
  <r>
    <x v="166"/>
    <x v="25"/>
    <n v="4858.415"/>
    <x v="3803"/>
    <n v="2029.4709"/>
    <n v="1551.0920000000001"/>
    <n v="1563.4560000000001"/>
  </r>
  <r>
    <x v="166"/>
    <x v="26"/>
    <n v="4384.2938999999997"/>
    <x v="3804"/>
    <n v="1870.7560000000001"/>
    <n v="1467.039"/>
    <n v="1480.1009999999999"/>
  </r>
  <r>
    <x v="166"/>
    <x v="27"/>
    <n v="4016.7510000000002"/>
    <x v="3805"/>
    <n v="1707.3030000000001"/>
    <n v="1335.2929999999999"/>
    <n v="1349.1589999999999"/>
  </r>
  <r>
    <x v="166"/>
    <x v="28"/>
    <n v="3434.6421"/>
    <x v="3806"/>
    <n v="1466.9739999999999"/>
    <n v="1143.28"/>
    <n v="1159.0249999999999"/>
  </r>
  <r>
    <x v="166"/>
    <x v="29"/>
    <n v="3319.3939999999998"/>
    <x v="3807"/>
    <n v="1351.91"/>
    <n v="1047.357"/>
    <n v="1090.4099999999999"/>
  </r>
  <r>
    <x v="166"/>
    <x v="30"/>
    <n v="3161.1979999999999"/>
    <x v="3808"/>
    <n v="1291.8510000000001"/>
    <n v="983.54700000000003"/>
    <n v="1027.643"/>
  </r>
  <r>
    <x v="167"/>
    <x v="0"/>
    <n v="4911.8919999999998"/>
    <x v="3809"/>
    <n v="44480.161999999997"/>
    <n v="28054.989000000001"/>
    <n v="38130.027000000002"/>
  </r>
  <r>
    <x v="167"/>
    <x v="1"/>
    <n v="3366.366"/>
    <x v="3810"/>
    <n v="13230.773999999999"/>
    <n v="4186.3429999999998"/>
    <n v="10017.072"/>
  </r>
  <r>
    <x v="167"/>
    <x v="2"/>
    <n v="3975.163"/>
    <x v="3811"/>
    <n v="12998.069"/>
    <n v="3965.2310000000002"/>
    <n v="9260.1130000000012"/>
  </r>
  <r>
    <x v="167"/>
    <x v="3"/>
    <n v="2898.15"/>
    <x v="3812"/>
    <n v="10664.35"/>
    <n v="2779.3420000000001"/>
    <n v="7610.0259999999998"/>
  </r>
  <r>
    <x v="167"/>
    <x v="4"/>
    <n v="2773.7179999999998"/>
    <x v="3813"/>
    <n v="5779.3010000000004"/>
    <n v="863.553"/>
    <n v="3196.2489999999998"/>
  </r>
  <r>
    <x v="167"/>
    <x v="5"/>
    <n v="2554.2359999999999"/>
    <x v="3814"/>
    <n v="4018.65"/>
    <n v="1132.799"/>
    <n v="2966.6059999999998"/>
  </r>
  <r>
    <x v="167"/>
    <x v="6"/>
    <n v="2375.9229999999998"/>
    <x v="3815"/>
    <n v="3125.056"/>
    <n v="1286.607"/>
    <n v="2437.5370000000003"/>
  </r>
  <r>
    <x v="167"/>
    <x v="7"/>
    <n v="2203.8470000000002"/>
    <x v="3816"/>
    <n v="2688.143"/>
    <n v="1445.3430000000001"/>
    <n v="1973.7190000000001"/>
  </r>
  <r>
    <x v="167"/>
    <x v="8"/>
    <n v="1859.8019999999999"/>
    <x v="3817"/>
    <n v="3350.5309999999999"/>
    <n v="1471.675"/>
    <n v="2096.4389999999999"/>
  </r>
  <r>
    <x v="167"/>
    <x v="9"/>
    <n v="1642.4680000000001"/>
    <x v="3818"/>
    <n v="2039.326"/>
    <n v="974.18899999999996"/>
    <n v="1474.51"/>
  </r>
  <r>
    <x v="167"/>
    <x v="10"/>
    <n v="1462.306"/>
    <x v="3819"/>
    <n v="1676.8209999999999"/>
    <n v="1077.6199999999999"/>
    <n v="1284.797"/>
  </r>
  <r>
    <x v="167"/>
    <x v="11"/>
    <n v="1274.229"/>
    <x v="3820"/>
    <n v="1445.9069999999999"/>
    <n v="1141.5419999999999"/>
    <n v="1143.069"/>
  </r>
  <r>
    <x v="167"/>
    <x v="12"/>
    <n v="1061.5229999999999"/>
    <x v="3821"/>
    <n v="1200.6289999999999"/>
    <n v="972.70899999999995"/>
    <n v="979.298"/>
  </r>
  <r>
    <x v="167"/>
    <x v="13"/>
    <n v="908.05600000000004"/>
    <x v="3822"/>
    <n v="1018.678"/>
    <n v="783.21900000000005"/>
    <n v="783.96500000000003"/>
  </r>
  <r>
    <x v="167"/>
    <x v="14"/>
    <n v="784.33100000000002"/>
    <x v="3823"/>
    <n v="853.505"/>
    <n v="594.69000000000005"/>
    <n v="657.08400000000006"/>
  </r>
  <r>
    <x v="167"/>
    <x v="15"/>
    <n v="629.32000000000005"/>
    <x v="3824"/>
    <n v="832.89499999999998"/>
    <n v="472.55200000000002"/>
    <n v="691.798"/>
  </r>
  <r>
    <x v="167"/>
    <x v="16"/>
    <n v="516.08399999999995"/>
    <x v="3825"/>
    <n v="484.23399999999998"/>
    <n v="389.66699999999997"/>
    <n v="396.99799999999999"/>
  </r>
  <r>
    <x v="167"/>
    <x v="17"/>
    <n v="462.82600000000002"/>
    <x v="3826"/>
    <n v="431.41800000000001"/>
    <n v="321.529"/>
    <n v="350.839"/>
  </r>
  <r>
    <x v="167"/>
    <x v="18"/>
    <n v="353.19499999999999"/>
    <x v="3827"/>
    <n v="458.60399999999998"/>
    <n v="309.87400000000002"/>
    <n v="387.58700000000005"/>
  </r>
  <r>
    <x v="167"/>
    <x v="19"/>
    <n v="340.03300000000002"/>
    <x v="3828"/>
    <n v="287.94600000000003"/>
    <n v="138.267"/>
    <n v="145.499"/>
  </r>
  <r>
    <x v="167"/>
    <x v="20"/>
    <n v="330.05099999999999"/>
    <x v="3829"/>
    <n v="289.66699999999997"/>
    <n v="125.655"/>
    <n v="141.429"/>
  </r>
  <r>
    <x v="168"/>
    <x v="0"/>
    <n v="16580"/>
    <x v="1199"/>
    <n v="8049"/>
    <n v="3553"/>
    <n v="4802"/>
  </r>
  <r>
    <x v="168"/>
    <x v="1"/>
    <n v="15855"/>
    <x v="574"/>
    <n v="7989"/>
    <n v="3144"/>
    <n v="4393"/>
  </r>
  <r>
    <x v="168"/>
    <x v="2"/>
    <n v="15516"/>
    <x v="3830"/>
    <n v="7610"/>
    <n v="2904"/>
    <n v="4217"/>
  </r>
  <r>
    <x v="168"/>
    <x v="3"/>
    <n v="15797"/>
    <x v="2594"/>
    <n v="7473"/>
    <n v="2545"/>
    <n v="4276"/>
  </r>
  <r>
    <x v="168"/>
    <x v="4"/>
    <n v="16435"/>
    <x v="3831"/>
    <n v="7690"/>
    <n v="2983"/>
    <n v="4336"/>
  </r>
  <r>
    <x v="168"/>
    <x v="5"/>
    <n v="16148"/>
    <x v="3832"/>
    <n v="7849"/>
    <n v="3062"/>
    <n v="4456"/>
  </r>
  <r>
    <x v="168"/>
    <x v="6"/>
    <n v="15651"/>
    <x v="3833"/>
    <n v="7470"/>
    <n v="2894"/>
    <n v="4145"/>
  </r>
  <r>
    <x v="168"/>
    <x v="7"/>
    <n v="14549"/>
    <x v="3834"/>
    <n v="7422"/>
    <n v="2755"/>
    <n v="4425"/>
  </r>
  <r>
    <x v="168"/>
    <x v="8"/>
    <n v="14664"/>
    <x v="3835"/>
    <n v="7065"/>
    <n v="4080"/>
    <n v="4080"/>
  </r>
  <r>
    <x v="168"/>
    <x v="9"/>
    <n v="14197"/>
    <x v="3836"/>
    <n v="7985"/>
    <n v="4891"/>
    <n v="4891"/>
  </r>
  <r>
    <x v="168"/>
    <x v="10"/>
    <n v="14526"/>
    <x v="2832"/>
    <n v="7564"/>
    <n v="4387"/>
    <n v="4437"/>
  </r>
  <r>
    <x v="168"/>
    <x v="11"/>
    <n v="15763"/>
    <x v="3834"/>
    <n v="7838"/>
    <n v="4274"/>
    <n v="4462"/>
  </r>
  <r>
    <x v="168"/>
    <x v="12"/>
    <n v="15923"/>
    <x v="1177"/>
    <n v="8544"/>
    <n v="5174"/>
    <n v="5687"/>
  </r>
  <r>
    <x v="168"/>
    <x v="13"/>
    <n v="16023"/>
    <x v="3837"/>
    <n v="8821"/>
    <n v="5425"/>
    <n v="5938"/>
  </r>
  <r>
    <x v="168"/>
    <x v="14"/>
    <n v="16267"/>
    <x v="3838"/>
    <n v="10048"/>
    <n v="4936"/>
    <n v="6822"/>
  </r>
  <r>
    <x v="168"/>
    <x v="15"/>
    <n v="15854"/>
    <x v="1221"/>
    <n v="10343"/>
    <n v="4783"/>
    <n v="7553"/>
  </r>
  <r>
    <x v="168"/>
    <x v="16"/>
    <n v="14455"/>
    <x v="165"/>
    <n v="9902"/>
    <n v="3659"/>
    <n v="7055"/>
  </r>
  <r>
    <x v="168"/>
    <x v="17"/>
    <n v="13848"/>
    <x v="3839"/>
    <n v="7682.8230000000003"/>
    <n v="3009.5810000000001"/>
    <n v="5012.8670000000002"/>
  </r>
  <r>
    <x v="168"/>
    <x v="18"/>
    <n v="13673.46"/>
    <x v="3840"/>
    <n v="7012.9080000000004"/>
    <n v="2928.239"/>
    <n v="4738.3890000000001"/>
  </r>
  <r>
    <x v="168"/>
    <x v="19"/>
    <n v="11635.397999999999"/>
    <x v="3841"/>
    <n v="5188.7560000000003"/>
    <n v="2233.0450000000001"/>
    <n v="3186.931"/>
  </r>
  <r>
    <x v="168"/>
    <x v="20"/>
    <n v="9054.4619000000002"/>
    <x v="3842"/>
    <n v="3963.9189000000001"/>
    <n v="1573.6790000000001"/>
    <n v="2160.8240000000001"/>
  </r>
  <r>
    <x v="168"/>
    <x v="21"/>
    <n v="6507.8252000000002"/>
    <x v="3843"/>
    <n v="3337.502"/>
    <n v="1583.9861000000001"/>
    <n v="2164.8240999999998"/>
  </r>
  <r>
    <x v="168"/>
    <x v="22"/>
    <n v="5284.3809000000001"/>
    <x v="3844"/>
    <n v="2626.9270000000001"/>
    <n v="1654.47"/>
    <n v="1694.52"/>
  </r>
  <r>
    <x v="168"/>
    <x v="23"/>
    <n v="4395.2529000000004"/>
    <x v="3845"/>
    <n v="2343.0681"/>
    <n v="1640.473"/>
    <n v="1662.288"/>
  </r>
  <r>
    <x v="168"/>
    <x v="24"/>
    <n v="3722.9398999999999"/>
    <x v="3846"/>
    <n v="2004.2439999999999"/>
    <n v="1375.232"/>
    <n v="1377.71"/>
  </r>
  <r>
    <x v="168"/>
    <x v="25"/>
    <n v="3295.6790000000001"/>
    <x v="3847"/>
    <n v="1763.1169"/>
    <n v="1126.4749999999999"/>
    <n v="1209.078"/>
  </r>
  <r>
    <x v="168"/>
    <x v="26"/>
    <n v="2960.4088999999999"/>
    <x v="3848"/>
    <n v="1379.248"/>
    <n v="887.83900000000006"/>
    <n v="962.83900000000006"/>
  </r>
  <r>
    <x v="168"/>
    <x v="27"/>
    <n v="2518.8930999999998"/>
    <x v="3849"/>
    <n v="1147.4139"/>
    <n v="677.78800000000001"/>
    <n v="757.78800000000001"/>
  </r>
  <r>
    <x v="168"/>
    <x v="28"/>
    <n v="1933.78"/>
    <x v="3850"/>
    <n v="776.9"/>
    <n v="465.733"/>
    <n v="483.233"/>
  </r>
  <r>
    <x v="168"/>
    <x v="29"/>
    <n v="1586.5959"/>
    <x v="3851"/>
    <n v="579.48299999999995"/>
    <n v="337.97199999999998"/>
    <n v="357.97199999999998"/>
  </r>
  <r>
    <x v="168"/>
    <x v="30"/>
    <n v="1252.097"/>
    <x v="3852"/>
    <n v="481.14800000000002"/>
    <n v="276.399"/>
    <n v="298.399"/>
  </r>
  <r>
    <x v="169"/>
    <x v="0"/>
    <n v="3757.5050000000001"/>
    <x v="3853"/>
    <n v="6166.799"/>
    <n v="4793.4960000000001"/>
    <n v="4857.4960000000001"/>
  </r>
  <r>
    <x v="169"/>
    <x v="1"/>
    <n v="3347.444"/>
    <x v="3854"/>
    <n v="5382.8580000000002"/>
    <n v="4162.9740000000002"/>
    <n v="4162.9740000000002"/>
  </r>
  <r>
    <x v="169"/>
    <x v="2"/>
    <n v="3121.56"/>
    <x v="3855"/>
    <n v="4948.2889999999998"/>
    <n v="3852.4189999999999"/>
    <n v="3852.4189999999999"/>
  </r>
  <r>
    <x v="169"/>
    <x v="3"/>
    <n v="3045.797"/>
    <x v="3856"/>
    <n v="4525.1329999999998"/>
    <n v="3418.0030000000002"/>
    <n v="3418.0030000000002"/>
  </r>
  <r>
    <x v="169"/>
    <x v="4"/>
    <n v="2820.27"/>
    <x v="3857"/>
    <n v="4499.3909999999996"/>
    <n v="3345.1260000000002"/>
    <n v="3345.1260000000002"/>
  </r>
  <r>
    <x v="169"/>
    <x v="5"/>
    <n v="2870.6579999999999"/>
    <x v="3858"/>
    <n v="4693.3029999999999"/>
    <n v="3403.3670000000002"/>
    <n v="3403.3670000000002"/>
  </r>
  <r>
    <x v="169"/>
    <x v="6"/>
    <n v="2631.8510000000001"/>
    <x v="3859"/>
    <n v="4879.6030000000001"/>
    <n v="3659.7060000000001"/>
    <n v="3659.7060000000001"/>
  </r>
  <r>
    <x v="169"/>
    <x v="7"/>
    <n v="2715.6750000000002"/>
    <x v="3860"/>
    <n v="4819.1239999999998"/>
    <n v="3531.7959999999998"/>
    <n v="3531.7959999999998"/>
  </r>
  <r>
    <x v="169"/>
    <x v="8"/>
    <n v="2758.569"/>
    <x v="3861"/>
    <n v="4471.3379999999997"/>
    <n v="3256.5810000000001"/>
    <n v="3256.5810000000001"/>
  </r>
  <r>
    <x v="169"/>
    <x v="9"/>
    <n v="2689.9110000000001"/>
    <x v="3862"/>
    <n v="3988.6880000000001"/>
    <n v="3049.5619999999999"/>
    <n v="3049.5619999999999"/>
  </r>
  <r>
    <x v="169"/>
    <x v="10"/>
    <n v="2946.44"/>
    <x v="3863"/>
    <n v="3825.8739999999998"/>
    <n v="2836.4470000000001"/>
    <n v="2836.4470000000001"/>
  </r>
  <r>
    <x v="169"/>
    <x v="11"/>
    <n v="3494.0770000000002"/>
    <x v="3864"/>
    <n v="2934.4209999999998"/>
    <n v="2225.8539999999998"/>
    <n v="2225.8539999999998"/>
  </r>
  <r>
    <x v="169"/>
    <x v="12"/>
    <n v="3180.319"/>
    <x v="3865"/>
    <n v="3291.46"/>
    <n v="2350.614"/>
    <n v="2350.614"/>
  </r>
  <r>
    <x v="169"/>
    <x v="13"/>
    <n v="1774"/>
    <x v="3866"/>
    <n v="1897.02"/>
    <n v="1557.8989999999999"/>
    <n v="1558.1469999999999"/>
  </r>
  <r>
    <x v="169"/>
    <x v="14"/>
    <n v="1027.7729999999999"/>
    <x v="3867"/>
    <n v="1362.2349999999999"/>
    <n v="1157.2639999999999"/>
    <n v="1157.2639999999999"/>
  </r>
  <r>
    <x v="169"/>
    <x v="15"/>
    <n v="762.54899999999998"/>
    <x v="3868"/>
    <n v="1117.3910000000001"/>
    <n v="935.85699999999997"/>
    <n v="935.85699999999997"/>
  </r>
  <r>
    <x v="169"/>
    <x v="16"/>
    <n v="572.98900000000003"/>
    <x v="3869"/>
    <n v="856.94500000000005"/>
    <n v="749.69"/>
    <n v="749.69"/>
  </r>
  <r>
    <x v="169"/>
    <x v="17"/>
    <n v="465.14400000000001"/>
    <x v="3870"/>
    <n v="705.88800000000003"/>
    <n v="602.49900000000002"/>
    <n v="622.49900000000002"/>
  </r>
  <r>
    <x v="169"/>
    <x v="18"/>
    <n v="369.11900000000003"/>
    <x v="3871"/>
    <n v="532.15499999999997"/>
    <n v="453.96899999999999"/>
    <n v="486.15699999999998"/>
  </r>
  <r>
    <x v="169"/>
    <x v="19"/>
    <n v="345.74099999999999"/>
    <x v="3872"/>
    <n v="463.34699999999998"/>
    <n v="365.23899999999998"/>
    <n v="412.185"/>
  </r>
  <r>
    <x v="169"/>
    <x v="21"/>
    <n v="169.03"/>
    <x v="3873"/>
    <n v="174.53200000000001"/>
    <n v="135.94"/>
    <n v="145.648"/>
  </r>
  <r>
    <x v="170"/>
    <x v="0"/>
    <n v="11486"/>
    <x v="3874"/>
    <n v="6005"/>
    <n v="2060"/>
    <n v="4504"/>
  </r>
  <r>
    <x v="170"/>
    <x v="1"/>
    <n v="11221"/>
    <x v="3875"/>
    <n v="5873"/>
    <n v="2093"/>
    <n v="4313"/>
  </r>
  <r>
    <x v="170"/>
    <x v="2"/>
    <n v="10425"/>
    <x v="3876"/>
    <n v="5804"/>
    <n v="1828"/>
    <n v="4171"/>
  </r>
  <r>
    <x v="170"/>
    <x v="3"/>
    <n v="10137.204"/>
    <x v="3877"/>
    <n v="5694.3069999999998"/>
    <n v="1905.768"/>
    <n v="4152.82"/>
  </r>
  <r>
    <x v="170"/>
    <x v="4"/>
    <n v="9973.384"/>
    <x v="3878"/>
    <n v="5857.7550000000001"/>
    <n v="2352.7139999999999"/>
    <n v="4341.5460000000003"/>
  </r>
  <r>
    <x v="170"/>
    <x v="5"/>
    <n v="9964.9529999999995"/>
    <x v="3879"/>
    <n v="5283.049"/>
    <n v="3284.1010000000001"/>
    <n v="3767.7340000000004"/>
  </r>
  <r>
    <x v="170"/>
    <x v="6"/>
    <n v="9437.7579999999998"/>
    <x v="3880"/>
    <n v="5266.3280000000004"/>
    <n v="3326.8359999999998"/>
    <n v="3869.6349999999998"/>
  </r>
  <r>
    <x v="170"/>
    <x v="7"/>
    <n v="8950.0450000000001"/>
    <x v="3881"/>
    <n v="5014.598"/>
    <n v="3117.366"/>
    <n v="3682.01"/>
  </r>
  <r>
    <x v="170"/>
    <x v="8"/>
    <n v="8078.1850000000004"/>
    <x v="3882"/>
    <n v="4716.0619999999999"/>
    <n v="2724.279"/>
    <n v="3240.8429999999998"/>
  </r>
  <r>
    <x v="170"/>
    <x v="9"/>
    <n v="7182.1580000000004"/>
    <x v="3883"/>
    <n v="3904.377"/>
    <n v="2287.67"/>
    <n v="2781.944"/>
  </r>
  <r>
    <x v="170"/>
    <x v="10"/>
    <n v="6221.991"/>
    <x v="3884"/>
    <n v="3726.3319999999999"/>
    <n v="2227.1990000000001"/>
    <n v="2752.607"/>
  </r>
  <r>
    <x v="170"/>
    <x v="11"/>
    <n v="6850.0320000000002"/>
    <x v="3885"/>
    <n v="3515.4169999999999"/>
    <n v="2033.8050000000001"/>
    <n v="2563.25"/>
  </r>
  <r>
    <x v="170"/>
    <x v="12"/>
    <n v="6418.0140000000001"/>
    <x v="3886"/>
    <n v="3094.0279999999998"/>
    <n v="2098.1080000000002"/>
    <n v="2209.6530000000002"/>
  </r>
  <r>
    <x v="170"/>
    <x v="13"/>
    <n v="5883.6540000000005"/>
    <x v="3887"/>
    <n v="3046.0880000000002"/>
    <n v="2177.6149999999998"/>
    <n v="2187.1"/>
  </r>
  <r>
    <x v="170"/>
    <x v="14"/>
    <n v="5526.6360000000004"/>
    <x v="3888"/>
    <n v="3107.9209999999998"/>
    <n v="2288.9760000000001"/>
    <n v="2298.4610000000002"/>
  </r>
  <r>
    <x v="170"/>
    <x v="15"/>
    <n v="5049.7849999999999"/>
    <x v="3889"/>
    <n v="2809.5729999999999"/>
    <n v="2067.9699999999998"/>
    <n v="2077.4549999999999"/>
  </r>
  <r>
    <x v="170"/>
    <x v="16"/>
    <n v="4667.0140000000001"/>
    <x v="3890"/>
    <n v="2624.6779999999999"/>
    <n v="1845.135"/>
    <n v="1994.165"/>
  </r>
  <r>
    <x v="170"/>
    <x v="17"/>
    <n v="4643.8980000000001"/>
    <x v="3891"/>
    <n v="2437.4479999999999"/>
    <n v="1667.6980000000001"/>
    <n v="1796.8630000000001"/>
  </r>
  <r>
    <x v="170"/>
    <x v="19"/>
    <n v="4977.0439999999999"/>
    <x v="3892"/>
    <n v="2459.6010000000001"/>
    <n v="1537.482"/>
    <n v="1859.048"/>
  </r>
  <r>
    <x v="170"/>
    <x v="20"/>
    <n v="4636.2749999999996"/>
    <x v="3893"/>
    <n v="2564.826"/>
    <n v="1480.529"/>
    <n v="1930.0140000000001"/>
  </r>
  <r>
    <x v="170"/>
    <x v="21"/>
    <n v="4341.2690000000002"/>
    <x v="3894"/>
    <n v="2103.9659999999999"/>
    <n v="1278.741"/>
    <n v="1512.5149999999999"/>
  </r>
  <r>
    <x v="170"/>
    <x v="22"/>
    <n v="4136.5600000000004"/>
    <x v="3895"/>
    <n v="1997.82"/>
    <n v="1294.6610000000001"/>
    <n v="1452.6559999999999"/>
  </r>
  <r>
    <x v="170"/>
    <x v="23"/>
    <n v="3537.2069999999999"/>
    <x v="3896"/>
    <n v="2119.0210000000002"/>
    <n v="1462.662"/>
    <n v="1628.8420000000001"/>
  </r>
  <r>
    <x v="170"/>
    <x v="24"/>
    <n v="3276.9099000000001"/>
    <x v="3897"/>
    <n v="1669.2429999999999"/>
    <n v="1179.1089999999999"/>
    <n v="1234.6399999999999"/>
  </r>
  <r>
    <x v="170"/>
    <x v="25"/>
    <n v="3023.0758999999998"/>
    <x v="3898"/>
    <n v="1534.751"/>
    <n v="1032.8050000000001"/>
    <n v="1071.4110000000001"/>
  </r>
  <r>
    <x v="170"/>
    <x v="26"/>
    <n v="2628.3978999999999"/>
    <x v="3899"/>
    <n v="1376.6639"/>
    <n v="941.90499999999997"/>
    <n v="1004.079"/>
  </r>
  <r>
    <x v="170"/>
    <x v="27"/>
    <n v="2364.4209000000001"/>
    <x v="3900"/>
    <n v="1310.538"/>
    <n v="931.20899999999995"/>
    <n v="963.09899999999993"/>
  </r>
  <r>
    <x v="170"/>
    <x v="28"/>
    <n v="2077.2350999999999"/>
    <x v="3901"/>
    <n v="1216.5540000000001"/>
    <n v="860.43700000000001"/>
    <n v="891.18100000000004"/>
  </r>
  <r>
    <x v="170"/>
    <x v="29"/>
    <n v="1935.2090000000001"/>
    <x v="3902"/>
    <n v="1162.4369999999999"/>
    <n v="815.35299999999995"/>
    <n v="852.452"/>
  </r>
  <r>
    <x v="170"/>
    <x v="30"/>
    <n v="1727.454"/>
    <x v="3903"/>
    <n v="1065.2449999999999"/>
    <n v="731.66399999999999"/>
    <n v="761.08899999999994"/>
  </r>
  <r>
    <x v="171"/>
    <x v="0"/>
    <n v="22408"/>
    <x v="3904"/>
    <n v="25377"/>
    <n v="8025"/>
    <n v="19528"/>
  </r>
  <r>
    <x v="171"/>
    <x v="1"/>
    <n v="23995"/>
    <x v="3905"/>
    <n v="25982"/>
    <n v="9544"/>
    <n v="19888"/>
  </r>
  <r>
    <x v="171"/>
    <x v="2"/>
    <n v="20620"/>
    <x v="3906"/>
    <n v="25085"/>
    <n v="8349"/>
    <n v="19291"/>
  </r>
  <r>
    <x v="171"/>
    <x v="3"/>
    <n v="15887"/>
    <x v="3907"/>
    <n v="27000"/>
    <n v="9448"/>
    <n v="21832"/>
  </r>
  <r>
    <x v="171"/>
    <x v="4"/>
    <n v="23633"/>
    <x v="3908"/>
    <n v="36942"/>
    <n v="15495"/>
    <n v="30841"/>
  </r>
  <r>
    <x v="171"/>
    <x v="5"/>
    <n v="32870"/>
    <x v="3909"/>
    <n v="32240"/>
    <n v="16298"/>
    <n v="24152"/>
  </r>
  <r>
    <x v="171"/>
    <x v="6"/>
    <n v="29402"/>
    <x v="3910"/>
    <n v="29223"/>
    <n v="13615"/>
    <n v="21431"/>
  </r>
  <r>
    <x v="171"/>
    <x v="7"/>
    <n v="28503"/>
    <x v="3911"/>
    <n v="27410"/>
    <n v="15790"/>
    <n v="20610"/>
  </r>
  <r>
    <x v="171"/>
    <x v="8"/>
    <n v="24829"/>
    <x v="3912"/>
    <n v="23677"/>
    <n v="13216"/>
    <n v="18036"/>
  </r>
  <r>
    <x v="171"/>
    <x v="9"/>
    <n v="17973"/>
    <x v="3913"/>
    <n v="18297"/>
    <n v="10387"/>
    <n v="14211"/>
  </r>
  <r>
    <x v="171"/>
    <x v="10"/>
    <n v="14675"/>
    <x v="993"/>
    <n v="16538"/>
    <n v="8757"/>
    <n v="13331"/>
  </r>
  <r>
    <x v="171"/>
    <x v="11"/>
    <n v="18279"/>
    <x v="1169"/>
    <n v="14385"/>
    <n v="7744"/>
    <n v="10356"/>
  </r>
  <r>
    <x v="171"/>
    <x v="12"/>
    <n v="15264"/>
    <x v="3914"/>
    <n v="13135"/>
    <n v="6960"/>
    <n v="9746"/>
  </r>
  <r>
    <x v="171"/>
    <x v="13"/>
    <n v="12955"/>
    <x v="3915"/>
    <n v="16860"/>
    <n v="7445"/>
    <n v="10254"/>
  </r>
  <r>
    <x v="171"/>
    <x v="14"/>
    <n v="20266"/>
    <x v="3916"/>
    <n v="15048"/>
    <n v="6517"/>
    <n v="9691"/>
  </r>
  <r>
    <x v="171"/>
    <x v="15"/>
    <n v="20464"/>
    <x v="3917"/>
    <n v="15796"/>
    <n v="4040"/>
    <n v="7980"/>
  </r>
  <r>
    <x v="171"/>
    <x v="16"/>
    <n v="16246"/>
    <x v="3918"/>
    <n v="15499"/>
    <n v="2647"/>
    <n v="6084"/>
  </r>
  <r>
    <x v="171"/>
    <x v="17"/>
    <n v="12498"/>
    <x v="3919"/>
    <n v="12844"/>
    <n v="3629"/>
    <n v="5154"/>
  </r>
  <r>
    <x v="171"/>
    <x v="18"/>
    <n v="12939"/>
    <x v="3920"/>
    <n v="10966"/>
    <n v="4793"/>
    <n v="6321"/>
  </r>
  <r>
    <x v="171"/>
    <x v="19"/>
    <n v="11856"/>
    <x v="1816"/>
    <n v="10192"/>
    <n v="3966"/>
    <n v="6593"/>
  </r>
  <r>
    <x v="171"/>
    <x v="20"/>
    <n v="12214"/>
    <x v="3921"/>
    <n v="9639"/>
    <n v="4331"/>
    <n v="6634"/>
  </r>
  <r>
    <x v="171"/>
    <x v="21"/>
    <n v="17159.300800000001"/>
    <x v="3922"/>
    <n v="11112"/>
    <n v="4231.4000999999998"/>
    <n v="6174.6000999999997"/>
  </r>
  <r>
    <x v="171"/>
    <x v="22"/>
    <n v="16113.299800000001"/>
    <x v="3923"/>
    <n v="10701.799800000001"/>
    <n v="4480.2999"/>
    <n v="5835.0999000000002"/>
  </r>
  <r>
    <x v="171"/>
    <x v="23"/>
    <n v="7385.1000999999997"/>
    <x v="3924"/>
    <n v="4436.6000999999997"/>
    <n v="2159.1999999999998"/>
    <n v="2405.6"/>
  </r>
  <r>
    <x v="171"/>
    <x v="24"/>
    <n v="5882.8999000000003"/>
    <x v="3925"/>
    <n v="3862"/>
    <n v="1920.2"/>
    <n v="2130.1999999999998"/>
  </r>
  <r>
    <x v="171"/>
    <x v="25"/>
    <n v="5510.2002000000002"/>
    <x v="3926"/>
    <n v="4005.3998999999999"/>
    <n v="1942.2"/>
    <n v="2616"/>
  </r>
  <r>
    <x v="171"/>
    <x v="26"/>
    <n v="6350.7997999999998"/>
    <x v="3927"/>
    <n v="5403.1000999999997"/>
    <n v="1891.2"/>
    <n v="2607.1"/>
  </r>
  <r>
    <x v="171"/>
    <x v="27"/>
    <n v="6565.8999000000003"/>
    <x v="3928"/>
    <n v="5565.6000999999997"/>
    <n v="1919.2"/>
    <n v="2576.6000000000004"/>
  </r>
  <r>
    <x v="171"/>
    <x v="28"/>
    <n v="6975.5"/>
    <x v="3929"/>
    <n v="5017.2002000000002"/>
    <n v="2183.1"/>
    <n v="2847.1"/>
  </r>
  <r>
    <x v="171"/>
    <x v="29"/>
    <n v="6905.2002000000002"/>
    <x v="3930"/>
    <n v="4543.8999000000003"/>
    <n v="2267.1999999999998"/>
    <n v="2462.8999999999996"/>
  </r>
  <r>
    <x v="171"/>
    <x v="30"/>
    <n v="5659.5"/>
    <x v="3931"/>
    <n v="4263"/>
    <n v="2145.4"/>
    <n v="2345.9"/>
  </r>
  <r>
    <x v="172"/>
    <x v="0"/>
    <n v="4720.2269999999999"/>
    <x v="3932"/>
    <n v="8855.6280000000006"/>
    <n v="2995.53"/>
    <n v="7186.5450000000001"/>
  </r>
  <r>
    <x v="172"/>
    <x v="1"/>
    <n v="4579.6459999999997"/>
    <x v="3933"/>
    <n v="5262.9880000000003"/>
    <n v="1754.4860000000001"/>
    <n v="3459.3180000000002"/>
  </r>
  <r>
    <x v="172"/>
    <x v="2"/>
    <n v="5209.7820000000002"/>
    <x v="3934"/>
    <n v="5289.9830000000002"/>
    <n v="1829.9570000000001"/>
    <n v="3678.5230000000001"/>
  </r>
  <r>
    <x v="172"/>
    <x v="3"/>
    <n v="5019.8220000000001"/>
    <x v="3935"/>
    <n v="5091.366"/>
    <n v="1885.44"/>
    <n v="3606.4140000000002"/>
  </r>
  <r>
    <x v="172"/>
    <x v="4"/>
    <n v="4447.509"/>
    <x v="3936"/>
    <n v="4720.7169999999996"/>
    <n v="1704.0719999999999"/>
    <n v="3415.75"/>
  </r>
  <r>
    <x v="172"/>
    <x v="5"/>
    <n v="4277.2070000000003"/>
    <x v="3937"/>
    <n v="4532.1419999999998"/>
    <n v="1508.394"/>
    <n v="3320.77"/>
  </r>
  <r>
    <x v="172"/>
    <x v="6"/>
    <n v="4082.1570000000002"/>
    <x v="3938"/>
    <n v="4402.2669999999998"/>
    <n v="1727.788"/>
    <n v="3124.4049999999997"/>
  </r>
  <r>
    <x v="172"/>
    <x v="7"/>
    <n v="4088.9830000000002"/>
    <x v="3939"/>
    <n v="4325.3869999999997"/>
    <n v="1507.3789999999999"/>
    <n v="3128.165"/>
  </r>
  <r>
    <x v="172"/>
    <x v="8"/>
    <n v="4285.5889999999999"/>
    <x v="3940"/>
    <n v="4130.7740000000003"/>
    <n v="1417.5150000000001"/>
    <n v="2998.817"/>
  </r>
  <r>
    <x v="172"/>
    <x v="9"/>
    <n v="4002.1610000000001"/>
    <x v="3941"/>
    <n v="4093.2260000000001"/>
    <n v="1615.42"/>
    <n v="3027.6689999999999"/>
  </r>
  <r>
    <x v="172"/>
    <x v="10"/>
    <n v="4067.9470000000001"/>
    <x v="3942"/>
    <n v="3896.8919999999998"/>
    <n v="1594.7719999999999"/>
    <n v="2740.8829999999998"/>
  </r>
  <r>
    <x v="172"/>
    <x v="11"/>
    <n v="4021.52"/>
    <x v="3943"/>
    <n v="3168.797"/>
    <n v="1390.7860000000001"/>
    <n v="2108.0950000000003"/>
  </r>
  <r>
    <x v="172"/>
    <x v="12"/>
    <n v="3837.5569999999998"/>
    <x v="3944"/>
    <n v="3237.0630000000001"/>
    <n v="1385.0920000000001"/>
    <n v="2240.364"/>
  </r>
  <r>
    <x v="172"/>
    <x v="13"/>
    <n v="3151.4810000000002"/>
    <x v="3945"/>
    <n v="3096.9050000000002"/>
    <n v="1537.89"/>
    <n v="2043.3890000000001"/>
  </r>
  <r>
    <x v="172"/>
    <x v="14"/>
    <n v="3087.627"/>
    <x v="3946"/>
    <n v="3301.143"/>
    <n v="1723.4760000000001"/>
    <n v="2266.5410000000002"/>
  </r>
  <r>
    <x v="172"/>
    <x v="15"/>
    <n v="2997.51"/>
    <x v="3947"/>
    <n v="3240.66"/>
    <n v="1639.7239999999999"/>
    <n v="2284.5050000000001"/>
  </r>
  <r>
    <x v="172"/>
    <x v="16"/>
    <n v="3138.6570000000002"/>
    <x v="3948"/>
    <n v="3163.3760000000002"/>
    <n v="1405.24"/>
    <n v="2116.7979999999998"/>
  </r>
  <r>
    <x v="172"/>
    <x v="17"/>
    <n v="2816.23"/>
    <x v="3949"/>
    <n v="3142.8809999999999"/>
    <n v="1191.366"/>
    <n v="2271.5320000000002"/>
  </r>
  <r>
    <x v="172"/>
    <x v="18"/>
    <n v="2856.3389999999999"/>
    <x v="3950"/>
    <n v="3368.9789999999998"/>
    <n v="1352.864"/>
    <n v="2554.8409999999999"/>
  </r>
  <r>
    <x v="172"/>
    <x v="19"/>
    <n v="3787.2150000000001"/>
    <x v="3951"/>
    <n v="3828.4589999999998"/>
    <n v="1327.4059999999999"/>
    <n v="2723.3289999999997"/>
  </r>
  <r>
    <x v="172"/>
    <x v="20"/>
    <n v="4232.2629999999999"/>
    <x v="3952"/>
    <n v="4463.348"/>
    <n v="1878.9749999999999"/>
    <n v="3014.2979999999998"/>
  </r>
  <r>
    <x v="172"/>
    <x v="21"/>
    <n v="3304.4540999999999"/>
    <x v="3953"/>
    <n v="3793.8449999999998"/>
    <n v="1944.7950000000001"/>
    <n v="2724.2240000000002"/>
  </r>
  <r>
    <x v="172"/>
    <x v="22"/>
    <n v="3188.5590999999999"/>
    <x v="3954"/>
    <n v="2899.7170000000001"/>
    <n v="1838.117"/>
    <n v="1960.1410000000001"/>
  </r>
  <r>
    <x v="172"/>
    <x v="23"/>
    <n v="3002.3701000000001"/>
    <x v="3955"/>
    <n v="2701.509"/>
    <n v="1652.046"/>
    <n v="1922.164"/>
  </r>
  <r>
    <x v="172"/>
    <x v="24"/>
    <n v="2858.21"/>
    <x v="3956"/>
    <n v="2616.3879000000002"/>
    <n v="1525.6120000000001"/>
    <n v="1795.5900000000001"/>
  </r>
  <r>
    <x v="172"/>
    <x v="25"/>
    <n v="2670.2620000000002"/>
    <x v="3957"/>
    <n v="2378.375"/>
    <n v="1395.4169999999999"/>
    <n v="1627.222"/>
  </r>
  <r>
    <x v="172"/>
    <x v="26"/>
    <n v="2747.1759999999999"/>
    <x v="3958"/>
    <n v="2293.0180999999998"/>
    <n v="1276.683"/>
    <n v="1542.671"/>
  </r>
  <r>
    <x v="172"/>
    <x v="27"/>
    <n v="2541.0549000000001"/>
    <x v="3959"/>
    <n v="2082.7660999999998"/>
    <n v="1105.6210000000001"/>
    <n v="1387.8050000000001"/>
  </r>
  <r>
    <x v="172"/>
    <x v="28"/>
    <n v="2141.0958999999998"/>
    <x v="3960"/>
    <n v="1950.127"/>
    <n v="955.26900000000001"/>
    <n v="1373.251"/>
  </r>
  <r>
    <x v="172"/>
    <x v="29"/>
    <n v="1520.0319999999999"/>
    <x v="3961"/>
    <n v="1284.7650000000001"/>
    <n v="867.827"/>
    <n v="954.46500000000003"/>
  </r>
  <r>
    <x v="172"/>
    <x v="30"/>
    <n v="1409.6780000000001"/>
    <x v="3962"/>
    <n v="1246.4849999999999"/>
    <n v="802.32399999999996"/>
    <n v="950.346"/>
  </r>
  <r>
    <x v="173"/>
    <x v="0"/>
    <n v="6966.9229999999998"/>
    <x v="3963"/>
    <n v="7353.9859999999999"/>
    <n v="1236.595"/>
    <n v="5132.9949999999999"/>
  </r>
  <r>
    <x v="173"/>
    <x v="1"/>
    <n v="6803.9549999999999"/>
    <x v="3964"/>
    <n v="7238.24"/>
    <n v="872.12599999999998"/>
    <n v="4852.7169999999996"/>
  </r>
  <r>
    <x v="173"/>
    <x v="2"/>
    <n v="6471.41"/>
    <x v="3965"/>
    <n v="6894.7749999999996"/>
    <n v="686.202"/>
    <n v="4649.7179999999998"/>
  </r>
  <r>
    <x v="173"/>
    <x v="3"/>
    <n v="5731.549"/>
    <x v="3966"/>
    <n v="5597.59"/>
    <n v="1275.8910000000001"/>
    <n v="3879.2069999999999"/>
  </r>
  <r>
    <x v="173"/>
    <x v="3"/>
    <n v="6028.1989999999996"/>
    <x v="3967"/>
    <n v="6930.48"/>
    <n v="1223.914"/>
    <n v="4966.3589999999995"/>
  </r>
  <r>
    <x v="173"/>
    <x v="4"/>
    <n v="5324.7460000000001"/>
    <x v="3968"/>
    <n v="5208.1930000000002"/>
    <n v="1386.7719999999999"/>
    <n v="3370.5239999999999"/>
  </r>
  <r>
    <x v="173"/>
    <x v="6"/>
    <n v="4627.8019999999997"/>
    <x v="3969"/>
    <n v="4090.0479999999998"/>
    <n v="1230.623"/>
    <n v="2915.605"/>
  </r>
  <r>
    <x v="173"/>
    <x v="7"/>
    <n v="4525.7209999999995"/>
    <x v="3970"/>
    <n v="3631.7"/>
    <n v="886.86599999999999"/>
    <n v="2404.4179999999997"/>
  </r>
  <r>
    <x v="173"/>
    <x v="8"/>
    <n v="4146.0119999999997"/>
    <x v="3971"/>
    <n v="3790.002"/>
    <n v="562.67399999999998"/>
    <n v="2694.087"/>
  </r>
  <r>
    <x v="173"/>
    <x v="8"/>
    <n v="4434.2910000000002"/>
    <x v="3972"/>
    <n v="4034.6689999999999"/>
    <n v="681.06100000000004"/>
    <n v="2718.846"/>
  </r>
  <r>
    <x v="173"/>
    <x v="9"/>
    <n v="3891.2750000000001"/>
    <x v="3973"/>
    <n v="3326.5639999999999"/>
    <n v="334.71899999999999"/>
    <n v="2293.6349999999998"/>
  </r>
  <r>
    <x v="173"/>
    <x v="10"/>
    <n v="4248.7700000000004"/>
    <x v="3974"/>
    <n v="3534.049"/>
    <n v="185.155"/>
    <n v="2423.4360000000001"/>
  </r>
  <r>
    <x v="173"/>
    <x v="12"/>
    <n v="4474.5370000000003"/>
    <x v="3975"/>
    <n v="3439.4830000000002"/>
    <n v="288.904"/>
    <n v="2623.7310000000002"/>
  </r>
  <r>
    <x v="173"/>
    <x v="16"/>
    <n v="4669.665"/>
    <x v="3976"/>
    <n v="3915.5729999999999"/>
    <n v="2237.4479999999999"/>
    <n v="3196.9870000000001"/>
  </r>
  <r>
    <x v="174"/>
    <x v="0"/>
    <n v="51336"/>
    <x v="3977"/>
    <n v="45058"/>
    <n v="-565"/>
    <n v="35093"/>
  </r>
  <r>
    <x v="174"/>
    <x v="1"/>
    <n v="46677"/>
    <x v="3978"/>
    <n v="39207"/>
    <n v="-2918"/>
    <n v="29903"/>
  </r>
  <r>
    <x v="174"/>
    <x v="2"/>
    <n v="43614"/>
    <x v="3979"/>
    <n v="36593"/>
    <n v="-4995"/>
    <n v="28063"/>
  </r>
  <r>
    <x v="174"/>
    <x v="3"/>
    <n v="41490"/>
    <x v="3980"/>
    <n v="33758"/>
    <n v="-5633"/>
    <n v="25743"/>
  </r>
  <r>
    <x v="174"/>
    <x v="4"/>
    <n v="39678"/>
    <x v="3981"/>
    <n v="32744"/>
    <n v="-6046"/>
    <n v="24442"/>
  </r>
  <r>
    <x v="174"/>
    <x v="5"/>
    <n v="36918"/>
    <x v="3982"/>
    <n v="30980"/>
    <n v="-6498"/>
    <n v="22928"/>
  </r>
  <r>
    <x v="174"/>
    <x v="6"/>
    <n v="34182"/>
    <x v="3983"/>
    <n v="28831"/>
    <n v="-6928"/>
    <n v="21448"/>
  </r>
  <r>
    <x v="174"/>
    <x v="7"/>
    <n v="33013"/>
    <x v="3984"/>
    <n v="28075"/>
    <n v="-8341"/>
    <n v="20589"/>
  </r>
  <r>
    <x v="174"/>
    <x v="8"/>
    <n v="29682"/>
    <x v="3985"/>
    <n v="26898"/>
    <n v="-7014"/>
    <n v="20038"/>
  </r>
  <r>
    <x v="174"/>
    <x v="9"/>
    <n v="28035"/>
    <x v="1620"/>
    <n v="23852"/>
    <n v="-10794"/>
    <n v="17431"/>
  </r>
  <r>
    <x v="174"/>
    <x v="10"/>
    <n v="26776"/>
    <x v="3986"/>
    <n v="24131"/>
    <n v="-7978"/>
    <n v="17692"/>
  </r>
  <r>
    <x v="175"/>
    <x v="0"/>
    <n v="108203"/>
    <x v="3987"/>
    <n v="44003"/>
    <n v="-1878"/>
    <n v="27324"/>
  </r>
  <r>
    <x v="175"/>
    <x v="1"/>
    <n v="100904"/>
    <x v="3988"/>
    <n v="44529"/>
    <n v="1454"/>
    <n v="28482"/>
  </r>
  <r>
    <x v="175"/>
    <x v="2"/>
    <n v="94595"/>
    <x v="3989"/>
    <n v="42966"/>
    <n v="4333"/>
    <n v="27934"/>
  </r>
  <r>
    <x v="175"/>
    <x v="3"/>
    <n v="88519"/>
    <x v="3990"/>
    <n v="42549"/>
    <n v="6316"/>
    <n v="27631"/>
  </r>
  <r>
    <x v="175"/>
    <x v="4"/>
    <n v="83176"/>
    <x v="3991"/>
    <n v="39946"/>
    <n v="9322"/>
    <n v="26519"/>
  </r>
  <r>
    <x v="175"/>
    <x v="5"/>
    <n v="78812"/>
    <x v="3992"/>
    <n v="40518"/>
    <n v="12522"/>
    <n v="27246"/>
  </r>
  <r>
    <x v="175"/>
    <x v="6"/>
    <n v="74754"/>
    <x v="3993"/>
    <n v="41084"/>
    <n v="17777"/>
    <n v="28573"/>
  </r>
  <r>
    <x v="175"/>
    <x v="7"/>
    <n v="70395"/>
    <x v="3994"/>
    <n v="40518"/>
    <n v="17898"/>
    <n v="28686"/>
  </r>
  <r>
    <x v="175"/>
    <x v="8"/>
    <n v="67997"/>
    <x v="3995"/>
    <n v="40125"/>
    <n v="18889"/>
    <n v="28638"/>
  </r>
  <r>
    <x v="175"/>
    <x v="9"/>
    <n v="66176"/>
    <x v="3996"/>
    <n v="40877"/>
    <n v="19393"/>
    <n v="29075"/>
  </r>
  <r>
    <x v="175"/>
    <x v="10"/>
    <n v="71288"/>
    <x v="1880"/>
    <n v="41164"/>
    <n v="17777"/>
    <n v="29211"/>
  </r>
  <r>
    <x v="175"/>
    <x v="11"/>
    <n v="77349"/>
    <x v="3997"/>
    <n v="44324"/>
    <n v="17714"/>
    <n v="31144"/>
  </r>
  <r>
    <x v="175"/>
    <x v="12"/>
    <n v="79022"/>
    <x v="3998"/>
    <n v="52263"/>
    <n v="25030"/>
    <n v="36691"/>
  </r>
  <r>
    <x v="175"/>
    <x v="13"/>
    <n v="81511"/>
    <x v="3999"/>
    <n v="44405"/>
    <n v="26909"/>
    <n v="30994"/>
  </r>
  <r>
    <x v="175"/>
    <x v="14"/>
    <n v="73094"/>
    <x v="4000"/>
    <n v="39020"/>
    <n v="24158"/>
    <n v="26317"/>
  </r>
  <r>
    <x v="175"/>
    <x v="15"/>
    <n v="64816"/>
    <x v="4001"/>
    <n v="34437"/>
    <n v="22407"/>
    <n v="23772"/>
  </r>
  <r>
    <x v="175"/>
    <x v="16"/>
    <n v="58247"/>
    <x v="4002"/>
    <n v="30011"/>
    <n v="19802"/>
    <n v="21123"/>
  </r>
  <r>
    <x v="175"/>
    <x v="17"/>
    <n v="53553"/>
    <x v="4003"/>
    <n v="26394"/>
    <n v="18082"/>
    <n v="19337"/>
  </r>
  <r>
    <x v="175"/>
    <x v="18"/>
    <n v="45738"/>
    <x v="4004"/>
    <n v="21385"/>
    <n v="15015"/>
    <n v="16564"/>
  </r>
  <r>
    <x v="175"/>
    <x v="20"/>
    <n v="30219"/>
    <x v="4005"/>
    <n v="13465"/>
    <n v="8749"/>
    <n v="10329"/>
  </r>
  <r>
    <x v="175"/>
    <x v="21"/>
    <n v="24156"/>
    <x v="4006"/>
    <n v="11229"/>
    <n v="7214"/>
    <n v="8525"/>
  </r>
  <r>
    <x v="175"/>
    <x v="22"/>
    <n v="19535.5"/>
    <x v="4007"/>
    <n v="9341.7099999999991"/>
    <n v="6052.9368000000004"/>
    <n v="7302.0488000000005"/>
  </r>
  <r>
    <x v="175"/>
    <x v="23"/>
    <n v="15470.3604"/>
    <x v="4008"/>
    <n v="7354.0331999999999"/>
    <n v="5064.3289000000004"/>
    <n v="5786.7359000000006"/>
  </r>
  <r>
    <x v="175"/>
    <x v="24"/>
    <n v="12476.700199999999"/>
    <x v="4009"/>
    <n v="5778.0410000000002"/>
    <n v="3493.2220000000002"/>
    <n v="4499.2830000000004"/>
  </r>
  <r>
    <x v="175"/>
    <x v="25"/>
    <n v="9238.7626999999993"/>
    <x v="4010"/>
    <n v="4700.8891999999996"/>
    <n v="2814.1"/>
    <n v="3657.64"/>
  </r>
  <r>
    <x v="175"/>
    <x v="26"/>
    <n v="7148.4359999999997"/>
    <x v="4011"/>
    <n v="3931.79"/>
    <n v="2304.0810000000001"/>
    <n v="3149.5810000000001"/>
  </r>
  <r>
    <x v="175"/>
    <x v="27"/>
    <n v="5136.6737999999996"/>
    <x v="4012"/>
    <n v="2510.2919999999999"/>
    <n v="1691.212"/>
    <n v="1963.6289999999999"/>
  </r>
  <r>
    <x v="175"/>
    <x v="28"/>
    <n v="3815.3560000000002"/>
    <x v="4013"/>
    <n v="1639.5030999999999"/>
    <n v="683.40200000000004"/>
    <n v="1216.0819999999999"/>
  </r>
  <r>
    <x v="175"/>
    <x v="29"/>
    <n v="2758.5349000000001"/>
    <x v="4014"/>
    <n v="1117.5341000000001"/>
    <n v="512.12900000000002"/>
    <n v="816.47700000000009"/>
  </r>
  <r>
    <x v="175"/>
    <x v="30"/>
    <n v="1999.5139999999999"/>
    <x v="4015"/>
    <n v="699.17899999999997"/>
    <n v="382.93799999999999"/>
    <n v="490.67899999999997"/>
  </r>
  <r>
    <x v="176"/>
    <x v="0"/>
    <n v="6495"/>
    <x v="4016"/>
    <n v="21782"/>
    <n v="9706"/>
    <n v="17638"/>
  </r>
  <r>
    <x v="176"/>
    <x v="1"/>
    <n v="6323"/>
    <x v="4017"/>
    <n v="21433"/>
    <n v="10888"/>
    <n v="17560"/>
  </r>
  <r>
    <x v="176"/>
    <x v="2"/>
    <n v="5466"/>
    <x v="4018"/>
    <n v="23112"/>
    <n v="12354"/>
    <n v="19331"/>
  </r>
  <r>
    <x v="176"/>
    <x v="3"/>
    <n v="4762"/>
    <x v="4019"/>
    <n v="28621"/>
    <n v="15591"/>
    <n v="22397"/>
  </r>
  <r>
    <x v="176"/>
    <x v="4"/>
    <n v="6636"/>
    <x v="4020"/>
    <n v="34157"/>
    <n v="20401"/>
    <n v="26993"/>
  </r>
  <r>
    <x v="176"/>
    <x v="5"/>
    <n v="10737"/>
    <x v="4021"/>
    <n v="38407"/>
    <n v="22320"/>
    <n v="28307"/>
  </r>
  <r>
    <x v="176"/>
    <x v="6"/>
    <n v="11905"/>
    <x v="4022"/>
    <n v="42754"/>
    <n v="24784"/>
    <n v="30582"/>
  </r>
  <r>
    <x v="176"/>
    <x v="7"/>
    <n v="12245"/>
    <x v="4023"/>
    <n v="43441"/>
    <n v="21203"/>
    <n v="29314"/>
  </r>
  <r>
    <x v="176"/>
    <x v="8"/>
    <n v="38466"/>
    <x v="4024"/>
    <n v="39136"/>
    <n v="18592"/>
    <n v="24649"/>
  </r>
  <r>
    <x v="176"/>
    <x v="9"/>
    <n v="33862"/>
    <x v="3910"/>
    <n v="35396"/>
    <n v="16809"/>
    <n v="22392"/>
  </r>
  <r>
    <x v="176"/>
    <x v="10"/>
    <n v="29614"/>
    <x v="1178"/>
    <n v="29465"/>
    <n v="13528"/>
    <n v="17995"/>
  </r>
  <r>
    <x v="176"/>
    <x v="11"/>
    <n v="41134"/>
    <x v="4025"/>
    <n v="28589"/>
    <n v="12307"/>
    <n v="16262"/>
  </r>
  <r>
    <x v="176"/>
    <x v="12"/>
    <n v="31647"/>
    <x v="4026"/>
    <n v="26131"/>
    <n v="9774"/>
    <n v="13754"/>
  </r>
  <r>
    <x v="176"/>
    <x v="13"/>
    <n v="28067"/>
    <x v="4027"/>
    <n v="22442"/>
    <n v="8147"/>
    <n v="11919"/>
  </r>
  <r>
    <x v="176"/>
    <x v="14"/>
    <n v="22747"/>
    <x v="1561"/>
    <n v="19115"/>
    <n v="6286"/>
    <n v="10071"/>
  </r>
  <r>
    <x v="176"/>
    <x v="15"/>
    <n v="16733"/>
    <x v="2921"/>
    <n v="16312"/>
    <n v="5597"/>
    <n v="9432"/>
  </r>
  <r>
    <x v="176"/>
    <x v="16"/>
    <n v="14311"/>
    <x v="11"/>
    <n v="13983"/>
    <n v="5340"/>
    <n v="9281"/>
  </r>
  <r>
    <x v="176"/>
    <x v="17"/>
    <n v="11551"/>
    <x v="4028"/>
    <n v="13262"/>
    <n v="4249"/>
    <n v="9241"/>
  </r>
  <r>
    <x v="176"/>
    <x v="18"/>
    <n v="13413"/>
    <x v="4029"/>
    <n v="15369"/>
    <n v="4907"/>
    <n v="10572"/>
  </r>
  <r>
    <x v="176"/>
    <x v="19"/>
    <n v="11993"/>
    <x v="4030"/>
    <n v="10274"/>
    <n v="3883"/>
    <n v="5933"/>
  </r>
  <r>
    <x v="176"/>
    <x v="20"/>
    <n v="7039.1379999999999"/>
    <x v="4031"/>
    <n v="7727.7120000000004"/>
    <n v="3038.192"/>
    <n v="5347.8729999999996"/>
  </r>
  <r>
    <x v="176"/>
    <x v="21"/>
    <n v="6579.8919999999998"/>
    <x v="4032"/>
    <n v="7882.9829"/>
    <n v="2643.4119000000001"/>
    <n v="5295.8769000000002"/>
  </r>
  <r>
    <x v="176"/>
    <x v="22"/>
    <n v="8233.7227000000003"/>
    <x v="4033"/>
    <n v="7934.6190999999999"/>
    <n v="3215.6988999999999"/>
    <n v="5321.2419"/>
  </r>
  <r>
    <x v="176"/>
    <x v="23"/>
    <n v="8272.1854999999996"/>
    <x v="4034"/>
    <n v="7784.4809999999998"/>
    <n v="3383.6309999999999"/>
    <n v="5303.1319999999996"/>
  </r>
  <r>
    <x v="176"/>
    <x v="24"/>
    <n v="7302.3071"/>
    <x v="4035"/>
    <n v="7756.3701000000001"/>
    <n v="2660.3960999999999"/>
    <n v="5442.4642000000003"/>
  </r>
  <r>
    <x v="176"/>
    <x v="25"/>
    <n v="6601.9839000000002"/>
    <x v="4036"/>
    <n v="8337.9403999999995"/>
    <n v="3099.6289999999999"/>
    <n v="6520.3451000000005"/>
  </r>
  <r>
    <x v="176"/>
    <x v="26"/>
    <n v="5879.5209999999997"/>
    <x v="4037"/>
    <n v="8641.5458999999992"/>
    <n v="3028.9110999999998"/>
    <n v="6807.9269999999997"/>
  </r>
  <r>
    <x v="176"/>
    <x v="27"/>
    <n v="5875"/>
    <x v="4038"/>
    <n v="8721.7559000000001"/>
    <n v="3387.5989"/>
    <n v="6677.0630000000001"/>
  </r>
  <r>
    <x v="176"/>
    <x v="28"/>
    <n v="6266.8451999999997"/>
    <x v="4039"/>
    <n v="8841.4346000000005"/>
    <n v="3131.982"/>
    <n v="6398.1770999999999"/>
  </r>
  <r>
    <x v="176"/>
    <x v="29"/>
    <n v="6947.5048999999999"/>
    <x v="4040"/>
    <n v="9056.6357000000007"/>
    <n v="3106.029"/>
    <n v="6031.3140999999996"/>
  </r>
  <r>
    <x v="176"/>
    <x v="30"/>
    <n v="5588.9540999999999"/>
    <x v="4041"/>
    <n v="6867.4111000000003"/>
    <n v="2560.6280999999999"/>
    <n v="5257.8119999999999"/>
  </r>
  <r>
    <x v="177"/>
    <x v="0"/>
    <n v="17486.578000000001"/>
    <x v="4042"/>
    <n v="12164.841"/>
    <n v="6509.4260000000004"/>
    <n v="9440.6310000000012"/>
  </r>
  <r>
    <x v="177"/>
    <x v="1"/>
    <n v="17714.666000000001"/>
    <x v="4043"/>
    <n v="10994.601000000001"/>
    <n v="6459.0590000000002"/>
    <n v="8870.5990000000002"/>
  </r>
  <r>
    <x v="177"/>
    <x v="2"/>
    <n v="14251.299000000001"/>
    <x v="4044"/>
    <n v="10692.154"/>
    <n v="5896.94"/>
    <n v="8395.9329999999991"/>
  </r>
  <r>
    <x v="177"/>
    <x v="3"/>
    <n v="10535.7"/>
    <x v="4045"/>
    <n v="9435.6610000000001"/>
    <n v="5301.9849999999997"/>
    <n v="7537.1219999999994"/>
  </r>
  <r>
    <x v="177"/>
    <x v="4"/>
    <n v="13237.92"/>
    <x v="4046"/>
    <n v="8388.2990000000009"/>
    <n v="5809.7730000000001"/>
    <n v="6849.8130000000001"/>
  </r>
  <r>
    <x v="177"/>
    <x v="5"/>
    <n v="19764.327000000001"/>
    <x v="4047"/>
    <n v="9230.0470000000005"/>
    <n v="6100.7190000000001"/>
    <n v="7155.0159999999996"/>
  </r>
  <r>
    <x v="177"/>
    <x v="6"/>
    <n v="20160.560000000001"/>
    <x v="4048"/>
    <n v="10056.739"/>
    <n v="6609.3980000000001"/>
    <n v="7606.9170000000004"/>
  </r>
  <r>
    <x v="177"/>
    <x v="7"/>
    <n v="20090.723999999998"/>
    <x v="4049"/>
    <n v="10328.996999999999"/>
    <n v="6642.6580000000004"/>
    <n v="7978.8960000000006"/>
  </r>
  <r>
    <x v="177"/>
    <x v="8"/>
    <n v="15439.528"/>
    <x v="4050"/>
    <n v="9576.2430000000004"/>
    <n v="5835.9"/>
    <n v="7050.6419999999998"/>
  </r>
  <r>
    <x v="177"/>
    <x v="9"/>
    <n v="8322.9290000000001"/>
    <x v="4051"/>
    <n v="3701.4749999999999"/>
    <n v="1288.1389999999999"/>
    <n v="2098.6999999999998"/>
  </r>
  <r>
    <x v="177"/>
    <x v="10"/>
    <n v="4834.268"/>
    <x v="4052"/>
    <n v="3145.9389999999999"/>
    <n v="1207.7809999999999"/>
    <n v="1915.239"/>
  </r>
  <r>
    <x v="177"/>
    <x v="11"/>
    <n v="5860.357"/>
    <x v="4053"/>
    <n v="1874.2249999999999"/>
    <n v="936.33199999999999"/>
    <n v="1307.2460000000001"/>
  </r>
  <r>
    <x v="177"/>
    <x v="12"/>
    <n v="4791.7420000000002"/>
    <x v="4054"/>
    <n v="1663.9449999999999"/>
    <n v="602.12699999999995"/>
    <n v="602.12699999999995"/>
  </r>
  <r>
    <x v="177"/>
    <x v="13"/>
    <n v="4023.2170000000001"/>
    <x v="4055"/>
    <n v="1237.8689999999999"/>
    <n v="466.09399999999999"/>
    <n v="466.09399999999999"/>
  </r>
  <r>
    <x v="177"/>
    <x v="15"/>
    <n v="2246.373"/>
    <x v="4056"/>
    <n v="982.71299999999997"/>
    <n v="497.46600000000001"/>
    <n v="531.03800000000001"/>
  </r>
  <r>
    <x v="177"/>
    <x v="16"/>
    <n v="1403.2439999999999"/>
    <x v="4057"/>
    <n v="706.55799999999999"/>
    <n v="283.084"/>
    <n v="350.226"/>
  </r>
  <r>
    <x v="177"/>
    <x v="17"/>
    <n v="888.90599999999995"/>
    <x v="4058"/>
    <n v="515.79300000000001"/>
    <n v="228.494"/>
    <n v="254.208"/>
  </r>
  <r>
    <x v="177"/>
    <x v="18"/>
    <n v="1142.1300000000001"/>
    <x v="4059"/>
    <n v="490.42899999999997"/>
    <n v="201.73400000000001"/>
    <n v="244.59100000000001"/>
  </r>
  <r>
    <x v="177"/>
    <x v="19"/>
    <n v="965.94600000000003"/>
    <x v="4060"/>
    <n v="464.36200000000002"/>
    <n v="129.58099999999999"/>
    <n v="186.17599999999999"/>
  </r>
  <r>
    <x v="177"/>
    <x v="20"/>
    <n v="597.98599999999999"/>
    <x v="4061"/>
    <n v="390.98200000000003"/>
    <n v="128.88"/>
    <n v="199.221"/>
  </r>
  <r>
    <x v="177"/>
    <x v="21"/>
    <n v="590.29899999999998"/>
    <x v="4062"/>
    <n v="349.85700000000003"/>
    <n v="114.349"/>
    <n v="201.46499999999997"/>
  </r>
  <r>
    <x v="177"/>
    <x v="22"/>
    <n v="719.39300000000003"/>
    <x v="4063"/>
    <n v="349.803"/>
    <n v="105.121"/>
    <n v="191.41200000000001"/>
  </r>
  <r>
    <x v="177"/>
    <x v="23"/>
    <n v="675.45899999999995"/>
    <x v="4064"/>
    <n v="351.27100000000002"/>
    <n v="96.242999999999995"/>
    <n v="193.30799999999999"/>
  </r>
  <r>
    <x v="177"/>
    <x v="24"/>
    <n v="613.40200000000004"/>
    <x v="4065"/>
    <n v="287.38400000000001"/>
    <n v="80.043000000000006"/>
    <n v="148.88300000000001"/>
  </r>
  <r>
    <x v="177"/>
    <x v="25"/>
    <n v="550.90300000000002"/>
    <x v="4066"/>
    <n v="281.81400000000002"/>
    <n v="64.772000000000006"/>
    <n v="139.22000000000003"/>
  </r>
  <r>
    <x v="177"/>
    <x v="26"/>
    <n v="629.88400000000001"/>
    <x v="4067"/>
    <n v="249.80699999999999"/>
    <n v="46.478000000000002"/>
    <n v="126.53399999999999"/>
  </r>
  <r>
    <x v="177"/>
    <x v="27"/>
    <n v="506.66800000000001"/>
    <x v="4068"/>
    <n v="245.46199999999999"/>
    <n v="29.504999999999999"/>
    <n v="120.169"/>
  </r>
  <r>
    <x v="177"/>
    <x v="28"/>
    <n v="489.33300000000003"/>
    <x v="4069"/>
    <n v="212.095"/>
    <n v="29.811"/>
    <n v="110.44900000000001"/>
  </r>
  <r>
    <x v="177"/>
    <x v="29"/>
    <n v="438.88200000000001"/>
    <x v="4070"/>
    <n v="149.50299999999999"/>
    <n v="21.370999999999999"/>
    <n v="56.307000000000002"/>
  </r>
  <r>
    <x v="177"/>
    <x v="30"/>
    <n v="381.38499999999999"/>
    <x v="4071"/>
    <n v="157.65600000000001"/>
    <n v="0.32800000000000001"/>
    <n v="53.478000000000002"/>
  </r>
  <r>
    <x v="178"/>
    <x v="0"/>
    <n v="8899"/>
    <x v="5"/>
    <n v="7031"/>
    <n v="1588"/>
    <n v="3089"/>
  </r>
  <r>
    <x v="178"/>
    <x v="1"/>
    <n v="8176"/>
    <x v="4072"/>
    <n v="6383"/>
    <n v="1516"/>
    <n v="2799"/>
  </r>
  <r>
    <x v="178"/>
    <x v="2"/>
    <n v="7441"/>
    <x v="4073"/>
    <n v="6374"/>
    <n v="1758"/>
    <n v="3037"/>
  </r>
  <r>
    <x v="178"/>
    <x v="3"/>
    <n v="7068"/>
    <x v="1255"/>
    <n v="6352"/>
    <n v="1653"/>
    <n v="2931"/>
  </r>
  <r>
    <x v="178"/>
    <x v="4"/>
    <n v="7020"/>
    <x v="4074"/>
    <n v="6024"/>
    <n v="1490"/>
    <n v="2763"/>
  </r>
  <r>
    <x v="178"/>
    <x v="5"/>
    <n v="6957"/>
    <x v="4075"/>
    <n v="6239"/>
    <n v="1365"/>
    <n v="3035"/>
  </r>
  <r>
    <x v="178"/>
    <x v="6"/>
    <n v="6820"/>
    <x v="2088"/>
    <n v="6225"/>
    <n v="1521"/>
    <n v="3300"/>
  </r>
  <r>
    <x v="178"/>
    <x v="7"/>
    <n v="6708"/>
    <x v="4076"/>
    <n v="6392"/>
    <n v="667"/>
    <n v="2497"/>
  </r>
  <r>
    <x v="178"/>
    <x v="8"/>
    <n v="6575"/>
    <x v="4077"/>
    <n v="6069"/>
    <n v="859"/>
    <n v="2718"/>
  </r>
  <r>
    <x v="178"/>
    <x v="9"/>
    <n v="6723"/>
    <x v="3931"/>
    <n v="5203"/>
    <n v="1418"/>
    <n v="2238"/>
  </r>
  <r>
    <x v="178"/>
    <x v="10"/>
    <n v="6292"/>
    <x v="4078"/>
    <n v="5036"/>
    <n v="1437"/>
    <n v="2257"/>
  </r>
  <r>
    <x v="179"/>
    <x v="0"/>
    <n v="9452"/>
    <x v="1028"/>
    <n v="14957"/>
    <n v="-472"/>
    <n v="8936"/>
  </r>
  <r>
    <x v="179"/>
    <x v="1"/>
    <n v="8906"/>
    <x v="4079"/>
    <n v="13995"/>
    <n v="558"/>
    <n v="7840"/>
  </r>
  <r>
    <x v="179"/>
    <x v="2"/>
    <n v="8131"/>
    <x v="4080"/>
    <n v="14228"/>
    <n v="1691"/>
    <n v="8293"/>
  </r>
  <r>
    <x v="179"/>
    <x v="3"/>
    <n v="6576"/>
    <x v="4075"/>
    <n v="26211"/>
    <n v="5849"/>
    <n v="12465"/>
  </r>
  <r>
    <x v="179"/>
    <x v="4"/>
    <n v="7133"/>
    <x v="4081"/>
    <n v="25622"/>
    <n v="5951"/>
    <n v="16404"/>
  </r>
  <r>
    <x v="179"/>
    <x v="5"/>
    <n v="10502"/>
    <x v="4082"/>
    <n v="26125"/>
    <n v="4714"/>
    <n v="16406"/>
  </r>
  <r>
    <x v="179"/>
    <x v="6"/>
    <n v="9735"/>
    <x v="1055"/>
    <n v="26562"/>
    <n v="4276"/>
    <n v="16999"/>
  </r>
  <r>
    <x v="179"/>
    <x v="7"/>
    <n v="9276"/>
    <x v="4083"/>
    <n v="27066"/>
    <n v="2155"/>
    <n v="18150"/>
  </r>
  <r>
    <x v="179"/>
    <x v="8"/>
    <n v="8783"/>
    <x v="4084"/>
    <n v="27312"/>
    <n v="1702"/>
    <n v="18494"/>
  </r>
  <r>
    <x v="180"/>
    <x v="0"/>
    <n v="5361.7889999999998"/>
    <x v="4085"/>
    <n v="10528.159"/>
    <n v="1803.999"/>
    <n v="9312.389000000001"/>
  </r>
  <r>
    <x v="180"/>
    <x v="1"/>
    <n v="5716.875"/>
    <x v="4086"/>
    <n v="10665.664000000001"/>
    <n v="1773.9490000000001"/>
    <n v="9373.2250000000004"/>
  </r>
  <r>
    <x v="180"/>
    <x v="2"/>
    <n v="5647.2240000000002"/>
    <x v="4087"/>
    <n v="9972.6720000000005"/>
    <n v="1844.277"/>
    <n v="8832.2860000000001"/>
  </r>
  <r>
    <x v="180"/>
    <x v="3"/>
    <n v="5996.4579999999996"/>
    <x v="4088"/>
    <n v="9890.24"/>
    <n v="1920.1579999999999"/>
    <n v="8727.7250000000004"/>
  </r>
  <r>
    <x v="180"/>
    <x v="4"/>
    <n v="5995.402"/>
    <x v="4089"/>
    <n v="9972.9770000000008"/>
    <n v="1839.654"/>
    <n v="8711.8520000000008"/>
  </r>
  <r>
    <x v="180"/>
    <x v="5"/>
    <n v="6228.5079999999998"/>
    <x v="4090"/>
    <n v="9528.0969999999998"/>
    <n v="2909.2860000000001"/>
    <n v="8413.9150000000009"/>
  </r>
  <r>
    <x v="180"/>
    <x v="6"/>
    <n v="5899.8720000000003"/>
    <x v="4091"/>
    <n v="9405.0400000000009"/>
    <n v="3009.4859999999999"/>
    <n v="8268.655999999999"/>
  </r>
  <r>
    <x v="180"/>
    <x v="7"/>
    <n v="5580.5060000000003"/>
    <x v="4092"/>
    <n v="9170.7729999999992"/>
    <n v="2557.6239999999998"/>
    <n v="7660.2729999999992"/>
  </r>
  <r>
    <x v="180"/>
    <x v="8"/>
    <n v="5311.7129999999997"/>
    <x v="4093"/>
    <n v="9674.1640000000007"/>
    <n v="2420.2559999999999"/>
    <n v="8142.875"/>
  </r>
  <r>
    <x v="180"/>
    <x v="9"/>
    <n v="4859.3360000000002"/>
    <x v="4094"/>
    <n v="9430.74"/>
    <n v="2206.866"/>
    <n v="7959.2220000000007"/>
  </r>
  <r>
    <x v="180"/>
    <x v="10"/>
    <n v="4781.9089999999997"/>
    <x v="4095"/>
    <n v="9155.518"/>
    <n v="2108.1179999999999"/>
    <n v="7744.2469999999994"/>
  </r>
  <r>
    <x v="180"/>
    <x v="11"/>
    <n v="5955.384"/>
    <x v="4096"/>
    <n v="7828.625"/>
    <n v="2115.6030000000001"/>
    <n v="6030.49"/>
  </r>
  <r>
    <x v="180"/>
    <x v="12"/>
    <n v="6143.0439999999999"/>
    <x v="4097"/>
    <n v="5656.6059999999998"/>
    <n v="2375.491"/>
    <n v="4475.4459999999999"/>
  </r>
  <r>
    <x v="180"/>
    <x v="13"/>
    <n v="6185.5770000000002"/>
    <x v="4098"/>
    <n v="5532.15"/>
    <n v="2756.7370000000001"/>
    <n v="4459.2280000000001"/>
  </r>
  <r>
    <x v="180"/>
    <x v="14"/>
    <n v="5673.8320000000003"/>
    <x v="4099"/>
    <n v="5255.2089999999998"/>
    <n v="3083.6048999999998"/>
    <n v="4288.5779000000002"/>
  </r>
  <r>
    <x v="180"/>
    <x v="15"/>
    <n v="5320.4521000000004"/>
    <x v="4100"/>
    <n v="5483.2929999999997"/>
    <n v="3218.471"/>
    <n v="4513.9120000000003"/>
  </r>
  <r>
    <x v="180"/>
    <x v="16"/>
    <n v="4903.7330000000002"/>
    <x v="4101"/>
    <n v="4923.0879999999997"/>
    <n v="2957.692"/>
    <n v="3951.9970000000003"/>
  </r>
  <r>
    <x v="180"/>
    <x v="17"/>
    <n v="4302.47"/>
    <x v="4102"/>
    <n v="3861.2170000000001"/>
    <n v="2232.915"/>
    <n v="2995.4939999999997"/>
  </r>
  <r>
    <x v="180"/>
    <x v="18"/>
    <n v="3588.3310000000001"/>
    <x v="4103"/>
    <n v="3118.4949999999999"/>
    <n v="1756.2829999999999"/>
    <n v="2353.3339999999998"/>
  </r>
  <r>
    <x v="180"/>
    <x v="19"/>
    <n v="3083.4810000000002"/>
    <x v="4104"/>
    <n v="2436.404"/>
    <n v="1405.655"/>
    <n v="1850.164"/>
  </r>
  <r>
    <x v="180"/>
    <x v="20"/>
    <n v="2452.9389999999999"/>
    <x v="4105"/>
    <n v="2112.0770000000002"/>
    <n v="1161.08"/>
    <n v="1622.2429999999999"/>
  </r>
  <r>
    <x v="180"/>
    <x v="21"/>
    <n v="2063.9560999999999"/>
    <x v="4106"/>
    <n v="1920.2090000000001"/>
    <n v="1029.9110000000001"/>
    <n v="1456.653"/>
  </r>
  <r>
    <x v="180"/>
    <x v="22"/>
    <n v="1762.569"/>
    <x v="4107"/>
    <n v="1598.9010000000001"/>
    <n v="826.66800000000001"/>
    <n v="1197.306"/>
  </r>
  <r>
    <x v="180"/>
    <x v="23"/>
    <n v="1531.2271000000001"/>
    <x v="4108"/>
    <n v="1299.9849999999999"/>
    <n v="662.72"/>
    <n v="920.78500000000008"/>
  </r>
  <r>
    <x v="180"/>
    <x v="24"/>
    <n v="1350.4658999999999"/>
    <x v="4109"/>
    <n v="1000.67"/>
    <n v="494.56900000000002"/>
    <n v="661.59"/>
  </r>
  <r>
    <x v="180"/>
    <x v="25"/>
    <n v="1158.8869999999999"/>
    <x v="4110"/>
    <n v="676.66300000000001"/>
    <n v="433.23200000000003"/>
    <n v="434.66300000000001"/>
  </r>
  <r>
    <x v="180"/>
    <x v="26"/>
    <n v="1217.4280000000001"/>
    <x v="4111"/>
    <n v="583.28499999999997"/>
    <n v="324.91199999999998"/>
    <n v="358.89299999999997"/>
  </r>
  <r>
    <x v="180"/>
    <x v="27"/>
    <n v="1105.2841000000001"/>
    <x v="4112"/>
    <n v="522.16399999999999"/>
    <n v="335.38"/>
    <n v="354.70499999999998"/>
  </r>
  <r>
    <x v="180"/>
    <x v="28"/>
    <n v="939.86300000000006"/>
    <x v="4113"/>
    <n v="474.233"/>
    <n v="238"/>
    <n v="325.995"/>
  </r>
  <r>
    <x v="180"/>
    <x v="29"/>
    <n v="864.6"/>
    <x v="4114"/>
    <n v="407.46699999999998"/>
    <n v="198.77500000000001"/>
    <n v="270.97300000000001"/>
  </r>
  <r>
    <x v="180"/>
    <x v="30"/>
    <n v="790.96699999999998"/>
    <x v="4115"/>
    <n v="378.92899999999997"/>
    <n v="156.24700000000001"/>
    <n v="257.97400000000005"/>
  </r>
  <r>
    <x v="181"/>
    <x v="0"/>
    <n v="3367.3"/>
    <x v="4116"/>
    <n v="6442.1"/>
    <n v="2115.6999999999998"/>
    <n v="5191.7"/>
  </r>
  <r>
    <x v="181"/>
    <x v="1"/>
    <n v="3217.9"/>
    <x v="4117"/>
    <n v="7230.9"/>
    <n v="2428.8000000000002"/>
    <n v="5755.7000000000007"/>
  </r>
  <r>
    <x v="181"/>
    <x v="2"/>
    <n v="3058.8"/>
    <x v="4118"/>
    <n v="7979.6"/>
    <n v="2784.7"/>
    <n v="6131.9"/>
  </r>
  <r>
    <x v="181"/>
    <x v="3"/>
    <n v="2832.7"/>
    <x v="4119"/>
    <n v="7317"/>
    <n v="2142.6999999999998"/>
    <n v="5488.1"/>
  </r>
  <r>
    <x v="181"/>
    <x v="4"/>
    <n v="2705"/>
    <x v="4120"/>
    <n v="7642.5"/>
    <n v="2079.1999999999998"/>
    <n v="5691.4"/>
  </r>
  <r>
    <x v="181"/>
    <x v="5"/>
    <n v="2530.6999999999998"/>
    <x v="592"/>
    <n v="8414.7000000000007"/>
    <n v="2063"/>
    <n v="6330.7"/>
  </r>
  <r>
    <x v="181"/>
    <x v="6"/>
    <n v="2492.279"/>
    <x v="4121"/>
    <n v="9000.8230000000003"/>
    <n v="1941.5129999999999"/>
    <n v="6747.4229999999998"/>
  </r>
  <r>
    <x v="181"/>
    <x v="7"/>
    <n v="2002.652"/>
    <x v="4122"/>
    <n v="10477.108"/>
    <n v="2961.0309999999999"/>
    <n v="7996.6450000000004"/>
  </r>
  <r>
    <x v="181"/>
    <x v="8"/>
    <n v="1789.3489999999999"/>
    <x v="4123"/>
    <n v="6008.78"/>
    <n v="2936.895"/>
    <n v="4425.4750000000004"/>
  </r>
  <r>
    <x v="181"/>
    <x v="9"/>
    <n v="1679.5519999999999"/>
    <x v="4124"/>
    <n v="5625.8339999999998"/>
    <n v="2698.549"/>
    <n v="4146.9639999999999"/>
  </r>
  <r>
    <x v="181"/>
    <x v="10"/>
    <n v="1637.134"/>
    <x v="4125"/>
    <n v="5684.2259999999997"/>
    <n v="2725.9769999999999"/>
    <n v="4278.2280000000001"/>
  </r>
  <r>
    <x v="181"/>
    <x v="11"/>
    <n v="1674.499"/>
    <x v="4126"/>
    <n v="8134.6319999999996"/>
    <n v="4642.2690000000002"/>
    <n v="6843.1689999999999"/>
  </r>
  <r>
    <x v="181"/>
    <x v="12"/>
    <n v="738.36800000000005"/>
    <x v="4127"/>
    <n v="1066.3489999999999"/>
    <n v="805.72299999999996"/>
    <n v="816.92199999999991"/>
  </r>
  <r>
    <x v="181"/>
    <x v="13"/>
    <n v="462.68"/>
    <x v="4128"/>
    <n v="856.20500000000004"/>
    <n v="605.75"/>
    <n v="669.83400000000006"/>
  </r>
  <r>
    <x v="181"/>
    <x v="14"/>
    <n v="287.68400000000003"/>
    <x v="4129"/>
    <n v="279.839"/>
    <n v="217.834"/>
    <n v="217.834"/>
  </r>
  <r>
    <x v="181"/>
    <x v="15"/>
    <n v="228.70500000000001"/>
    <x v="4130"/>
    <n v="211.751"/>
    <n v="166.27500000000001"/>
    <n v="167.22200000000001"/>
  </r>
  <r>
    <x v="181"/>
    <x v="16"/>
    <n v="204.035"/>
    <x v="4131"/>
    <n v="188.60300000000001"/>
    <n v="148.92699999999999"/>
    <n v="150.95699999999999"/>
  </r>
  <r>
    <x v="181"/>
    <x v="17"/>
    <n v="190.19200000000001"/>
    <x v="4132"/>
    <n v="184.27500000000001"/>
    <n v="142.40899999999999"/>
    <n v="145.15699999999998"/>
  </r>
  <r>
    <x v="181"/>
    <x v="18"/>
    <n v="178.49100000000001"/>
    <x v="4133"/>
    <n v="195.119"/>
    <n v="111.807"/>
    <n v="142.70600000000002"/>
  </r>
  <r>
    <x v="181"/>
    <x v="19"/>
    <n v="93.745999999999995"/>
    <x v="4134"/>
    <n v="219.655"/>
    <n v="131.572"/>
    <n v="156.96"/>
  </r>
  <r>
    <x v="181"/>
    <x v="20"/>
    <n v="84.14"/>
    <x v="4135"/>
    <n v="175.77"/>
    <n v="150.423"/>
    <n v="151.52600000000001"/>
  </r>
  <r>
    <x v="181"/>
    <x v="21"/>
    <n v="115.56399999999999"/>
    <x v="4136"/>
    <n v="172.59700000000001"/>
    <n v="140.38200000000001"/>
    <n v="144.18100000000001"/>
  </r>
  <r>
    <x v="181"/>
    <x v="22"/>
    <n v="106.68899999999999"/>
    <x v="4137"/>
    <n v="144.667"/>
    <n v="126.76600000000001"/>
    <n v="126.849"/>
  </r>
  <r>
    <x v="181"/>
    <x v="23"/>
    <n v="91.590999999999994"/>
    <x v="4138"/>
    <n v="123.107"/>
    <n v="107.27200000000001"/>
    <n v="109.807"/>
  </r>
  <r>
    <x v="181"/>
    <x v="24"/>
    <n v="56.546999999999997"/>
    <x v="4139"/>
    <n v="44.082999999999998"/>
    <n v="31.532"/>
    <n v="33.591000000000001"/>
  </r>
  <r>
    <x v="181"/>
    <x v="25"/>
    <n v="37.055999999999997"/>
    <x v="4140"/>
    <n v="28.497"/>
    <n v="19.872"/>
    <n v="22.289000000000001"/>
  </r>
  <r>
    <x v="181"/>
    <x v="26"/>
    <n v="24.138999999999999"/>
    <x v="4141"/>
    <n v="22.166"/>
    <n v="16.312000000000001"/>
    <n v="16.312000000000001"/>
  </r>
  <r>
    <x v="181"/>
    <x v="27"/>
    <n v="26.244"/>
    <x v="4142"/>
    <n v="22.695"/>
    <n v="18.117000000000001"/>
    <n v="18.117000000000001"/>
  </r>
  <r>
    <x v="181"/>
    <x v="28"/>
    <n v="17.058"/>
    <x v="4143"/>
    <n v="19.809000000000001"/>
    <n v="16.673999999999999"/>
    <n v="16.673999999999999"/>
  </r>
  <r>
    <x v="181"/>
    <x v="29"/>
    <n v="19.838999999999999"/>
    <x v="4144"/>
    <n v="20.303999999999998"/>
    <n v="15.663"/>
    <n v="15.663"/>
  </r>
  <r>
    <x v="182"/>
    <x v="0"/>
    <n v="36709"/>
    <x v="4145"/>
    <n v="58679"/>
    <n v="18713"/>
    <n v="35420"/>
  </r>
  <r>
    <x v="182"/>
    <x v="1"/>
    <n v="41802"/>
    <x v="4146"/>
    <n v="57773"/>
    <n v="18365"/>
    <n v="34579"/>
  </r>
  <r>
    <x v="182"/>
    <x v="2"/>
    <n v="40534"/>
    <x v="4147"/>
    <n v="59470"/>
    <n v="16670"/>
    <n v="34552"/>
  </r>
  <r>
    <x v="182"/>
    <x v="3"/>
    <n v="39302"/>
    <x v="4148"/>
    <n v="54146"/>
    <n v="19550"/>
    <n v="35325"/>
  </r>
  <r>
    <x v="182"/>
    <x v="4"/>
    <n v="38581"/>
    <x v="4149"/>
    <n v="49316"/>
    <n v="18708"/>
    <n v="30776"/>
  </r>
  <r>
    <x v="182"/>
    <x v="5"/>
    <n v="40306"/>
    <x v="4150"/>
    <n v="45451"/>
    <n v="17784"/>
    <n v="26467"/>
  </r>
  <r>
    <x v="182"/>
    <x v="6"/>
    <n v="39055"/>
    <x v="4151"/>
    <n v="45435"/>
    <n v="17579"/>
    <n v="26408"/>
  </r>
  <r>
    <x v="182"/>
    <x v="7"/>
    <n v="37665"/>
    <x v="4152"/>
    <n v="41853"/>
    <n v="13065"/>
    <n v="20561"/>
  </r>
  <r>
    <x v="182"/>
    <x v="8"/>
    <n v="36529"/>
    <x v="4153"/>
    <n v="39808"/>
    <n v="10902"/>
    <n v="18457"/>
  </r>
  <r>
    <x v="182"/>
    <x v="9"/>
    <n v="32350"/>
    <x v="4154"/>
    <n v="37834"/>
    <n v="10787"/>
    <n v="17431"/>
  </r>
  <r>
    <x v="182"/>
    <x v="10"/>
    <n v="29951"/>
    <x v="4155"/>
    <n v="35993"/>
    <n v="8971"/>
    <n v="16578"/>
  </r>
  <r>
    <x v="182"/>
    <x v="11"/>
    <n v="36556"/>
    <x v="4156"/>
    <n v="35490"/>
    <n v="7187"/>
    <n v="15562"/>
  </r>
  <r>
    <x v="182"/>
    <x v="12"/>
    <n v="34589"/>
    <x v="4157"/>
    <n v="33805"/>
    <n v="9222"/>
    <n v="16879"/>
  </r>
  <r>
    <x v="182"/>
    <x v="13"/>
    <n v="31367"/>
    <x v="4158"/>
    <n v="30941"/>
    <n v="9720"/>
    <n v="14783"/>
  </r>
  <r>
    <x v="182"/>
    <x v="14"/>
    <n v="27652"/>
    <x v="4159"/>
    <n v="31633"/>
    <n v="10762"/>
    <n v="15868"/>
  </r>
  <r>
    <x v="182"/>
    <x v="15"/>
    <n v="25593"/>
    <x v="3449"/>
    <n v="31062"/>
    <n v="11252"/>
    <n v="16525"/>
  </r>
  <r>
    <x v="182"/>
    <x v="16"/>
    <n v="23103"/>
    <x v="4160"/>
    <n v="29344"/>
    <n v="10729.0005"/>
    <n v="15889.0005"/>
  </r>
  <r>
    <x v="182"/>
    <x v="17"/>
    <n v="22274"/>
    <x v="4161"/>
    <n v="27565"/>
    <n v="8925"/>
    <n v="14014"/>
  </r>
  <r>
    <x v="182"/>
    <x v="18"/>
    <n v="23652"/>
    <x v="4162"/>
    <n v="24226"/>
    <n v="9170"/>
    <n v="14440"/>
  </r>
  <r>
    <x v="182"/>
    <x v="19"/>
    <n v="25023"/>
    <x v="4163"/>
    <n v="25175"/>
    <n v="9707"/>
    <n v="15330"/>
  </r>
  <r>
    <x v="182"/>
    <x v="20"/>
    <n v="23735"/>
    <x v="4164"/>
    <n v="23527"/>
    <n v="8599"/>
    <n v="13665"/>
  </r>
  <r>
    <x v="182"/>
    <x v="21"/>
    <n v="23555"/>
    <x v="4165"/>
    <n v="22738"/>
    <n v="8083"/>
    <n v="13049"/>
  </r>
  <r>
    <x v="182"/>
    <x v="22"/>
    <n v="14472"/>
    <x v="1226"/>
    <n v="13707"/>
    <n v="4386"/>
    <n v="6693"/>
  </r>
  <r>
    <x v="182"/>
    <x v="23"/>
    <n v="13971"/>
    <x v="2969"/>
    <n v="12829"/>
    <n v="4180"/>
    <n v="6111"/>
  </r>
  <r>
    <x v="182"/>
    <x v="24"/>
    <n v="14346"/>
    <x v="2834"/>
    <n v="12465"/>
    <n v="3592"/>
    <n v="5602"/>
  </r>
  <r>
    <x v="182"/>
    <x v="25"/>
    <n v="12817"/>
    <x v="2611"/>
    <n v="11321"/>
    <n v="2982"/>
    <n v="4669"/>
  </r>
  <r>
    <x v="182"/>
    <x v="26"/>
    <n v="11827"/>
    <x v="4166"/>
    <n v="10829"/>
    <n v="2390"/>
    <n v="4350"/>
  </r>
  <r>
    <x v="182"/>
    <x v="27"/>
    <n v="12042"/>
    <x v="4167"/>
    <n v="10756"/>
    <n v="2251"/>
    <n v="4364"/>
  </r>
  <r>
    <x v="182"/>
    <x v="28"/>
    <n v="11831"/>
    <x v="4168"/>
    <n v="10382"/>
    <n v="2983"/>
    <n v="5778"/>
  </r>
  <r>
    <x v="182"/>
    <x v="29"/>
    <n v="12343"/>
    <x v="3"/>
    <n v="10456"/>
    <n v="3380"/>
    <n v="6128"/>
  </r>
  <r>
    <x v="182"/>
    <x v="30"/>
    <n v="11942"/>
    <x v="2924"/>
    <n v="10132"/>
    <n v="3412"/>
    <n v="5794"/>
  </r>
  <r>
    <x v="183"/>
    <x v="0"/>
    <n v="2798.49"/>
    <x v="4169"/>
    <n v="5839.5150000000003"/>
    <n v="4012.223"/>
    <n v="4491.5789999999997"/>
  </r>
  <r>
    <x v="183"/>
    <x v="1"/>
    <n v="2487.268"/>
    <x v="4170"/>
    <n v="6214.8670000000002"/>
    <n v="4382.7349999999997"/>
    <n v="4876.7029999999995"/>
  </r>
  <r>
    <x v="183"/>
    <x v="2"/>
    <n v="1804.741"/>
    <x v="4171"/>
    <n v="6439.9880000000003"/>
    <n v="4164.5910000000003"/>
    <n v="4657.4930000000004"/>
  </r>
  <r>
    <x v="183"/>
    <x v="3"/>
    <n v="1624.232"/>
    <x v="4172"/>
    <n v="6832.0190000000002"/>
    <n v="4560.9250000000002"/>
    <n v="5052.7719999999999"/>
  </r>
  <r>
    <x v="183"/>
    <x v="4"/>
    <n v="3161.7020000000002"/>
    <x v="4173"/>
    <n v="7147.2420000000002"/>
    <n v="4895.8459999999995"/>
    <n v="5427.3829999999998"/>
  </r>
  <r>
    <x v="183"/>
    <x v="5"/>
    <n v="3715.9679999999998"/>
    <x v="4174"/>
    <n v="6720.9979999999996"/>
    <n v="4890.9769999999999"/>
    <n v="4970.1139999999996"/>
  </r>
  <r>
    <x v="183"/>
    <x v="6"/>
    <n v="3387.614"/>
    <x v="4175"/>
    <n v="6264.8270000000002"/>
    <n v="4443.7269999999999"/>
    <n v="4638.7269999999999"/>
  </r>
  <r>
    <x v="183"/>
    <x v="7"/>
    <n v="3151.8020000000001"/>
    <x v="4176"/>
    <n v="5721.085"/>
    <n v="3834.998"/>
    <n v="4069.998"/>
  </r>
  <r>
    <x v="183"/>
    <x v="8"/>
    <n v="2543.8939999999998"/>
    <x v="4177"/>
    <n v="5003.8909999999996"/>
    <n v="3270.047"/>
    <n v="3620.047"/>
  </r>
  <r>
    <x v="183"/>
    <x v="9"/>
    <n v="1875.162"/>
    <x v="4178"/>
    <n v="4265.37"/>
    <n v="2807.4650000000001"/>
    <n v="3167.4650000000001"/>
  </r>
  <r>
    <x v="183"/>
    <x v="10"/>
    <n v="1843.74"/>
    <x v="4179"/>
    <n v="4161.0240000000003"/>
    <n v="2683.009"/>
    <n v="3208.009"/>
  </r>
  <r>
    <x v="183"/>
    <x v="11"/>
    <n v="2036.5429999999999"/>
    <x v="4180"/>
    <n v="3588.0450000000001"/>
    <n v="2265.4740000000002"/>
    <n v="2767.2070000000003"/>
  </r>
  <r>
    <x v="183"/>
    <x v="12"/>
    <n v="1629.6579999999999"/>
    <x v="4181"/>
    <n v="2885.3690000000001"/>
    <n v="1815.5160000000001"/>
    <n v="2260.5160000000001"/>
  </r>
  <r>
    <x v="183"/>
    <x v="13"/>
    <n v="1224.8130000000001"/>
    <x v="4182"/>
    <n v="2134.712"/>
    <n v="1381.8920000000001"/>
    <n v="1585.6130000000001"/>
  </r>
  <r>
    <x v="183"/>
    <x v="14"/>
    <n v="800.726"/>
    <x v="4183"/>
    <n v="1663.35"/>
    <n v="1079.2380000000001"/>
    <n v="1279.2380000000001"/>
  </r>
  <r>
    <x v="183"/>
    <x v="15"/>
    <n v="589.05600000000004"/>
    <x v="4184"/>
    <n v="1406.8440000000001"/>
    <n v="914.11"/>
    <n v="1114.1100000000001"/>
  </r>
  <r>
    <x v="183"/>
    <x v="16"/>
    <n v="515.28399999999999"/>
    <x v="4185"/>
    <n v="1417.77"/>
    <n v="917.25099999999998"/>
    <n v="1147.251"/>
  </r>
  <r>
    <x v="183"/>
    <x v="17"/>
    <n v="482.48399999999998"/>
    <x v="4186"/>
    <n v="1227.3130000000001"/>
    <n v="895.17"/>
    <n v="995.17"/>
  </r>
  <r>
    <x v="183"/>
    <x v="18"/>
    <n v="816.26199999999994"/>
    <x v="4187"/>
    <n v="1364.5070000000001"/>
    <n v="1026.4770000000001"/>
    <n v="1076.4770000000001"/>
  </r>
  <r>
    <x v="183"/>
    <x v="19"/>
    <n v="599.12199999999996"/>
    <x v="4188"/>
    <n v="1259.492"/>
    <n v="955.70299999999997"/>
    <n v="1005.703"/>
  </r>
  <r>
    <x v="183"/>
    <x v="20"/>
    <n v="556.56200000000001"/>
    <x v="4189"/>
    <n v="1109.6990000000001"/>
    <n v="848.10900000000004"/>
    <n v="903.10900000000004"/>
  </r>
  <r>
    <x v="183"/>
    <x v="21"/>
    <n v="636.64"/>
    <x v="4190"/>
    <n v="1090.4301"/>
    <n v="793.14800000000002"/>
    <n v="887.94799999999998"/>
  </r>
  <r>
    <x v="183"/>
    <x v="22"/>
    <n v="406.42200000000003"/>
    <x v="4191"/>
    <n v="1033.595"/>
    <n v="780.58"/>
    <n v="785.58"/>
  </r>
  <r>
    <x v="183"/>
    <x v="23"/>
    <n v="387.47300000000001"/>
    <x v="4192"/>
    <n v="821.91399999999999"/>
    <n v="645.97"/>
    <n v="650.97"/>
  </r>
  <r>
    <x v="183"/>
    <x v="24"/>
    <n v="295.875"/>
    <x v="4193"/>
    <n v="707.06100000000004"/>
    <n v="562.43499999999995"/>
    <n v="584.13499999999999"/>
  </r>
  <r>
    <x v="183"/>
    <x v="25"/>
    <n v="322.69799999999998"/>
    <x v="4194"/>
    <n v="624.827"/>
    <n v="524.33399999999995"/>
    <n v="524.33399999999995"/>
  </r>
  <r>
    <x v="183"/>
    <x v="26"/>
    <n v="306.04700000000003"/>
    <x v="4195"/>
    <n v="610.93499999999995"/>
    <n v="508.92700000000002"/>
    <n v="518.20600000000002"/>
  </r>
  <r>
    <x v="183"/>
    <x v="27"/>
    <n v="230.49799999999999"/>
    <x v="4196"/>
    <n v="585.50400000000002"/>
    <n v="493.286"/>
    <n v="502.67500000000001"/>
  </r>
  <r>
    <x v="183"/>
    <x v="28"/>
    <n v="190.42500000000001"/>
    <x v="4197"/>
    <n v="575.16800000000001"/>
    <n v="491.13299999999998"/>
    <n v="498.71899999999999"/>
  </r>
  <r>
    <x v="183"/>
    <x v="29"/>
    <n v="199.20599999999999"/>
    <x v="4198"/>
    <n v="582.92700000000002"/>
    <n v="479.48500000000001"/>
    <n v="505.84300000000002"/>
  </r>
  <r>
    <x v="183"/>
    <x v="30"/>
    <n v="150.626"/>
    <x v="4199"/>
    <n v="591.22900000000004"/>
    <n v="443.39600000000002"/>
    <n v="514.31500000000005"/>
  </r>
  <r>
    <x v="184"/>
    <x v="0"/>
    <n v="29135"/>
    <x v="4200"/>
    <n v="51803"/>
    <n v="17149"/>
    <n v="30969"/>
  </r>
  <r>
    <x v="184"/>
    <x v="1"/>
    <n v="30852"/>
    <x v="4201"/>
    <n v="55493"/>
    <n v="21274"/>
    <n v="33415"/>
  </r>
  <r>
    <x v="184"/>
    <x v="2"/>
    <n v="28871"/>
    <x v="4202"/>
    <n v="61406"/>
    <n v="23505"/>
    <n v="37537"/>
  </r>
  <r>
    <x v="184"/>
    <x v="3"/>
    <n v="30280"/>
    <x v="4203"/>
    <n v="79629"/>
    <n v="31518"/>
    <n v="47211"/>
  </r>
  <r>
    <x v="184"/>
    <x v="4"/>
    <n v="52107"/>
    <x v="4204"/>
    <n v="79916"/>
    <n v="33918"/>
    <n v="49712"/>
  </r>
  <r>
    <x v="184"/>
    <x v="5"/>
    <n v="55123"/>
    <x v="4205"/>
    <n v="65071"/>
    <n v="37172"/>
    <n v="38551"/>
  </r>
  <r>
    <x v="184"/>
    <x v="6"/>
    <n v="57371"/>
    <x v="4206"/>
    <n v="68775"/>
    <n v="38375"/>
    <n v="40050"/>
  </r>
  <r>
    <x v="184"/>
    <x v="7"/>
    <n v="61042"/>
    <x v="4207"/>
    <n v="71702"/>
    <n v="0"/>
    <n v="702"/>
  </r>
  <r>
    <x v="185"/>
    <x v="0"/>
    <n v="58756"/>
    <x v="1546"/>
    <n v="33467"/>
    <n v="-1193"/>
    <n v="3944"/>
  </r>
  <r>
    <x v="185"/>
    <x v="1"/>
    <n v="58472"/>
    <x v="4208"/>
    <n v="34622"/>
    <n v="-639"/>
    <n v="5348"/>
  </r>
  <r>
    <x v="185"/>
    <x v="2"/>
    <n v="52056"/>
    <x v="3615"/>
    <n v="32913"/>
    <n v="-3408"/>
    <n v="4411"/>
  </r>
  <r>
    <x v="185"/>
    <x v="3"/>
    <n v="48238"/>
    <x v="4209"/>
    <n v="28987"/>
    <n v="-3889"/>
    <n v="2924"/>
  </r>
  <r>
    <x v="185"/>
    <x v="4"/>
    <n v="51463"/>
    <x v="4210"/>
    <n v="106882"/>
    <n v="28151"/>
    <n v="37022"/>
  </r>
  <r>
    <x v="185"/>
    <x v="5"/>
    <n v="56651"/>
    <x v="4211"/>
    <n v="103206"/>
    <n v="27127"/>
    <n v="46652"/>
  </r>
  <r>
    <x v="185"/>
    <x v="6"/>
    <n v="112298"/>
    <x v="4212"/>
    <n v="105676"/>
    <n v="27656"/>
    <n v="50243"/>
  </r>
  <r>
    <x v="185"/>
    <x v="7"/>
    <n v="120357"/>
    <x v="4213"/>
    <n v="108768"/>
    <n v="22833"/>
    <n v="51269"/>
  </r>
  <r>
    <x v="185"/>
    <x v="8"/>
    <n v="127245"/>
    <x v="4214"/>
    <n v="129517"/>
    <n v="39004"/>
    <n v="69638"/>
  </r>
  <r>
    <x v="185"/>
    <x v="9"/>
    <n v="126033"/>
    <x v="4215"/>
    <n v="124503"/>
    <n v="40781"/>
    <n v="63085"/>
  </r>
  <r>
    <x v="185"/>
    <x v="10"/>
    <n v="114552"/>
    <x v="4216"/>
    <n v="114799"/>
    <n v="40764"/>
    <n v="56594"/>
  </r>
  <r>
    <x v="185"/>
    <x v="11"/>
    <n v="118364"/>
    <x v="4217"/>
    <n v="113331"/>
    <n v="38942"/>
    <n v="56794"/>
  </r>
  <r>
    <x v="185"/>
    <x v="12"/>
    <n v="104286"/>
    <x v="4218"/>
    <n v="88699"/>
    <n v="38526"/>
    <n v="46709"/>
  </r>
  <r>
    <x v="185"/>
    <x v="13"/>
    <n v="91658"/>
    <x v="4219"/>
    <n v="81981"/>
    <n v="38144"/>
    <n v="43339"/>
  </r>
  <r>
    <x v="185"/>
    <x v="14"/>
    <n v="86696"/>
    <x v="4220"/>
    <n v="77317"/>
    <n v="37176"/>
    <n v="42399"/>
  </r>
  <r>
    <x v="185"/>
    <x v="15"/>
    <n v="79905"/>
    <x v="4221"/>
    <n v="76138"/>
    <n v="37564"/>
    <n v="44698"/>
  </r>
  <r>
    <x v="185"/>
    <x v="16"/>
    <n v="73061"/>
    <x v="2412"/>
    <n v="74716"/>
    <n v="37746"/>
    <n v="45320"/>
  </r>
  <r>
    <x v="185"/>
    <x v="17"/>
    <n v="56588"/>
    <x v="4222"/>
    <n v="70710"/>
    <n v="36262"/>
    <n v="44090"/>
  </r>
  <r>
    <x v="185"/>
    <x v="18"/>
    <n v="45226"/>
    <x v="4223"/>
    <n v="32584"/>
    <n v="13953"/>
    <n v="19404"/>
  </r>
  <r>
    <x v="185"/>
    <x v="19"/>
    <n v="48870"/>
    <x v="4224"/>
    <n v="34009"/>
    <n v="14209"/>
    <n v="19166"/>
  </r>
  <r>
    <x v="185"/>
    <x v="20"/>
    <n v="42370"/>
    <x v="4225"/>
    <n v="35297"/>
    <n v="18295"/>
    <n v="23164"/>
  </r>
  <r>
    <x v="185"/>
    <x v="21"/>
    <n v="39419"/>
    <x v="4226"/>
    <n v="31708"/>
    <n v="16919"/>
    <n v="20227"/>
  </r>
  <r>
    <x v="185"/>
    <x v="22"/>
    <n v="42895"/>
    <x v="4227"/>
    <n v="31749"/>
    <n v="16155"/>
    <n v="20539"/>
  </r>
  <r>
    <x v="185"/>
    <x v="23"/>
    <n v="38420"/>
    <x v="4228"/>
    <n v="27699"/>
    <n v="13438"/>
    <n v="18142"/>
  </r>
  <r>
    <x v="185"/>
    <x v="24"/>
    <n v="31519"/>
    <x v="4229"/>
    <n v="24427"/>
    <n v="11839"/>
    <n v="15716"/>
  </r>
  <r>
    <x v="185"/>
    <x v="25"/>
    <n v="24991"/>
    <x v="4230"/>
    <n v="19567"/>
    <n v="9926"/>
    <n v="12942"/>
  </r>
  <r>
    <x v="185"/>
    <x v="26"/>
    <n v="20317"/>
    <x v="4231"/>
    <n v="16736"/>
    <n v="8511"/>
    <n v="11368"/>
  </r>
  <r>
    <x v="185"/>
    <x v="27"/>
    <n v="16410"/>
    <x v="5"/>
    <n v="13700"/>
    <n v="7499"/>
    <n v="9308"/>
  </r>
  <r>
    <x v="185"/>
    <x v="28"/>
    <n v="14494"/>
    <x v="1890"/>
    <n v="11973"/>
    <n v="7269"/>
    <n v="8658"/>
  </r>
  <r>
    <x v="185"/>
    <x v="29"/>
    <n v="13233"/>
    <x v="1891"/>
    <n v="11395"/>
    <n v="6363"/>
    <n v="8398"/>
  </r>
  <r>
    <x v="185"/>
    <x v="30"/>
    <n v="11899"/>
    <x v="4232"/>
    <n v="10075"/>
    <n v="5446"/>
    <n v="7261"/>
  </r>
  <r>
    <x v="186"/>
    <x v="0"/>
    <n v="3094.8809999999999"/>
    <x v="4233"/>
    <n v="3299.9450000000002"/>
    <n v="541.52700000000004"/>
    <n v="2034.1559999999999"/>
  </r>
  <r>
    <x v="186"/>
    <x v="1"/>
    <n v="3159.931"/>
    <x v="4234"/>
    <n v="3140.9490000000001"/>
    <n v="393.71100000000001"/>
    <n v="1889.346"/>
  </r>
  <r>
    <x v="186"/>
    <x v="2"/>
    <n v="3036.3139999999999"/>
    <x v="4235"/>
    <n v="2694.1080000000002"/>
    <n v="-60.883000000000003"/>
    <n v="1433.115"/>
  </r>
  <r>
    <x v="186"/>
    <x v="3"/>
    <n v="3038.1529999999998"/>
    <x v="4236"/>
    <n v="2847.2249999999999"/>
    <n v="23.103000000000002"/>
    <n v="1515.3040000000001"/>
  </r>
  <r>
    <x v="186"/>
    <x v="4"/>
    <n v="3078.6579999999999"/>
    <x v="4237"/>
    <n v="4515.42"/>
    <n v="1832.9490000000001"/>
    <n v="2339.0370000000003"/>
  </r>
  <r>
    <x v="186"/>
    <x v="5"/>
    <n v="3024.2950000000001"/>
    <x v="4238"/>
    <n v="4693.5290000000005"/>
    <n v="1556.549"/>
    <n v="2463.0230000000001"/>
  </r>
  <r>
    <x v="186"/>
    <x v="6"/>
    <n v="2905.9430000000002"/>
    <x v="4239"/>
    <n v="4537.7790000000005"/>
    <n v="1263.547"/>
    <n v="2170.2269999999999"/>
  </r>
  <r>
    <x v="186"/>
    <x v="7"/>
    <n v="2893.7710000000002"/>
    <x v="4240"/>
    <n v="4649.567"/>
    <n v="1325.8920000000001"/>
    <n v="2366.4409999999998"/>
  </r>
  <r>
    <x v="186"/>
    <x v="8"/>
    <n v="2944.98"/>
    <x v="4241"/>
    <n v="5289.4530000000004"/>
    <n v="1449.5740000000001"/>
    <n v="2514.6580000000004"/>
  </r>
  <r>
    <x v="186"/>
    <x v="9"/>
    <n v="3014.835"/>
    <x v="4242"/>
    <n v="5234.3180000000002"/>
    <n v="1440.63"/>
    <n v="2554.4620000000004"/>
  </r>
  <r>
    <x v="186"/>
    <x v="10"/>
    <n v="4083.5770000000002"/>
    <x v="4243"/>
    <n v="5359.7219999999998"/>
    <n v="1405.8589999999999"/>
    <n v="2546.7629999999999"/>
  </r>
  <r>
    <x v="186"/>
    <x v="11"/>
    <n v="3935.0720000000001"/>
    <x v="4244"/>
    <n v="5623.4250000000002"/>
    <n v="987.81799999999998"/>
    <n v="2155.8879999999999"/>
  </r>
  <r>
    <x v="186"/>
    <x v="12"/>
    <n v="3886.2530000000002"/>
    <x v="4245"/>
    <n v="7499.4930000000004"/>
    <n v="1414.499"/>
    <n v="3510.692"/>
  </r>
  <r>
    <x v="186"/>
    <x v="13"/>
    <n v="3574.7530000000002"/>
    <x v="4246"/>
    <n v="5989.1350000000002"/>
    <n v="2147.799"/>
    <n v="3072.0529999999999"/>
  </r>
  <r>
    <x v="186"/>
    <x v="14"/>
    <n v="4420.0190000000002"/>
    <x v="4247"/>
    <n v="5538.0559999999996"/>
    <n v="1949.268"/>
    <n v="2897.886"/>
  </r>
  <r>
    <x v="186"/>
    <x v="15"/>
    <n v="4247.88"/>
    <x v="4248"/>
    <n v="5232.732"/>
    <n v="1819.8150000000001"/>
    <n v="2641.2950000000001"/>
  </r>
  <r>
    <x v="186"/>
    <x v="16"/>
    <n v="3746.4569999999999"/>
    <x v="4249"/>
    <n v="4767.308"/>
    <n v="1663.7090000000001"/>
    <n v="2541.6890000000003"/>
  </r>
  <r>
    <x v="186"/>
    <x v="17"/>
    <n v="3317.7359999999999"/>
    <x v="4250"/>
    <n v="4230.7910000000002"/>
    <n v="1369.42"/>
    <n v="2297.4629999999997"/>
  </r>
  <r>
    <x v="186"/>
    <x v="18"/>
    <n v="2981.337"/>
    <x v="4251"/>
    <n v="4113.7049999999999"/>
    <n v="1173.741"/>
    <n v="2096.4780000000001"/>
  </r>
  <r>
    <x v="186"/>
    <x v="19"/>
    <n v="2451.9431"/>
    <x v="4252"/>
    <n v="5712.8690999999999"/>
    <n v="1218.5889999999999"/>
    <n v="2442.7599999999998"/>
  </r>
  <r>
    <x v="186"/>
    <x v="20"/>
    <n v="1621.819"/>
    <x v="4253"/>
    <n v="1910.1759999999999"/>
    <n v="1061.9870000000001"/>
    <n v="1383.6510000000001"/>
  </r>
  <r>
    <x v="186"/>
    <x v="21"/>
    <n v="1262.04"/>
    <x v="4254"/>
    <n v="2904.0830000000001"/>
    <n v="1341.6320000000001"/>
    <n v="2234.3090000000002"/>
  </r>
  <r>
    <x v="186"/>
    <x v="22"/>
    <n v="1092.2889"/>
    <x v="4255"/>
    <n v="1707.058"/>
    <n v="999.09699999999998"/>
    <n v="1268.7159999999999"/>
  </r>
  <r>
    <x v="186"/>
    <x v="23"/>
    <n v="1642.8209999999999"/>
    <x v="4256"/>
    <n v="1755.8910000000001"/>
    <n v="1192.722"/>
    <n v="1265.373"/>
  </r>
  <r>
    <x v="186"/>
    <x v="24"/>
    <n v="782.55200000000002"/>
    <x v="4257"/>
    <n v="1078.038"/>
    <n v="685.86500000000001"/>
    <n v="735.28600000000006"/>
  </r>
  <r>
    <x v="186"/>
    <x v="25"/>
    <n v="1215.3320000000001"/>
    <x v="4258"/>
    <n v="1074.704"/>
    <n v="707.875"/>
    <n v="707.875"/>
  </r>
  <r>
    <x v="186"/>
    <x v="26"/>
    <n v="1049.0630000000001"/>
    <x v="4259"/>
    <n v="1005.8339999999999"/>
    <n v="650.48800000000006"/>
    <n v="650.48800000000006"/>
  </r>
  <r>
    <x v="186"/>
    <x v="27"/>
    <n v="1226.396"/>
    <x v="4260"/>
    <n v="962.66399999999999"/>
    <n v="613.71299999999997"/>
    <n v="715.04499999999996"/>
  </r>
  <r>
    <x v="186"/>
    <x v="28"/>
    <n v="1061.2429999999999"/>
    <x v="4261"/>
    <n v="1035.7809999999999"/>
    <n v="573.58900000000006"/>
    <n v="802.10800000000006"/>
  </r>
  <r>
    <x v="186"/>
    <x v="29"/>
    <n v="937.79600000000005"/>
    <x v="4262"/>
    <n v="941.53"/>
    <n v="503.34800000000001"/>
    <n v="748.899"/>
  </r>
  <r>
    <x v="186"/>
    <x v="30"/>
    <n v="799.22"/>
    <x v="4263"/>
    <n v="826.37599999999998"/>
    <n v="445.90699999999998"/>
    <n v="657.36299999999994"/>
  </r>
  <r>
    <x v="187"/>
    <x v="0"/>
    <n v="9497.3169999999991"/>
    <x v="4264"/>
    <n v="8109.0039999999999"/>
    <n v="5925.5349999999999"/>
    <n v="6175.5349999999999"/>
  </r>
  <r>
    <x v="187"/>
    <x v="1"/>
    <n v="9545.7000000000007"/>
    <x v="4265"/>
    <n v="8142.2920000000004"/>
    <n v="5604.8180000000002"/>
    <n v="6229.6580000000004"/>
  </r>
  <r>
    <x v="187"/>
    <x v="2"/>
    <n v="9167.5190000000002"/>
    <x v="4266"/>
    <n v="6975.9080000000004"/>
    <n v="4939.6970000000001"/>
    <n v="5189.6970000000001"/>
  </r>
  <r>
    <x v="187"/>
    <x v="3"/>
    <n v="9523.2240000000002"/>
    <x v="4267"/>
    <n v="6370.067"/>
    <n v="4451.4059999999999"/>
    <n v="4701.4059999999999"/>
  </r>
  <r>
    <x v="187"/>
    <x v="4"/>
    <n v="9263.8629999999994"/>
    <x v="4268"/>
    <n v="6139.8310000000001"/>
    <n v="4001.393"/>
    <n v="4436.393"/>
  </r>
  <r>
    <x v="187"/>
    <x v="5"/>
    <n v="9316.2559999999994"/>
    <x v="4269"/>
    <n v="5455.6189999999997"/>
    <n v="3612.056"/>
    <n v="3862.056"/>
  </r>
  <r>
    <x v="187"/>
    <x v="6"/>
    <n v="8751.6540000000005"/>
    <x v="4270"/>
    <n v="4915.88"/>
    <n v="3316.5790000000002"/>
    <n v="3566.5790000000002"/>
  </r>
  <r>
    <x v="187"/>
    <x v="7"/>
    <n v="8230.67"/>
    <x v="4271"/>
    <n v="4563.9660000000003"/>
    <n v="2824.9250000000002"/>
    <n v="3074.9250000000002"/>
  </r>
  <r>
    <x v="187"/>
    <x v="8"/>
    <n v="7895.0889999999999"/>
    <x v="4272"/>
    <n v="4244.3909999999996"/>
    <n v="2659.8159999999998"/>
    <n v="2909.8159999999998"/>
  </r>
  <r>
    <x v="187"/>
    <x v="9"/>
    <n v="7220.7190000000001"/>
    <x v="4273"/>
    <n v="4053.9180000000001"/>
    <n v="2406.6390000000001"/>
    <n v="2756.6390000000001"/>
  </r>
  <r>
    <x v="187"/>
    <x v="10"/>
    <n v="6533.6710000000003"/>
    <x v="4274"/>
    <n v="3692.0549999999998"/>
    <n v="2124.3209999999999"/>
    <n v="2474.3209999999999"/>
  </r>
  <r>
    <x v="187"/>
    <x v="11"/>
    <n v="6754.9030000000002"/>
    <x v="4275"/>
    <n v="3616.471"/>
    <n v="2007.5719999999999"/>
    <n v="2457.5720000000001"/>
  </r>
  <r>
    <x v="187"/>
    <x v="12"/>
    <n v="6193.0320000000002"/>
    <x v="4276"/>
    <n v="3393.65"/>
    <n v="1884.7829999999999"/>
    <n v="2304.837"/>
  </r>
  <r>
    <x v="187"/>
    <x v="13"/>
    <n v="5745.4809999999998"/>
    <x v="4277"/>
    <n v="3060.306"/>
    <n v="1802.912"/>
    <n v="2153.3319999999999"/>
  </r>
  <r>
    <x v="187"/>
    <x v="14"/>
    <n v="5413.9970000000003"/>
    <x v="4278"/>
    <n v="2846.56"/>
    <n v="1598.73"/>
    <n v="1960.2350000000001"/>
  </r>
  <r>
    <x v="187"/>
    <x v="15"/>
    <n v="4779.875"/>
    <x v="4279"/>
    <n v="2533.9679999999998"/>
    <n v="1399.248"/>
    <n v="1776.518"/>
  </r>
  <r>
    <x v="187"/>
    <x v="16"/>
    <n v="4200.3280999999997"/>
    <x v="4280"/>
    <n v="2393.1210999999998"/>
    <n v="1252.7349999999999"/>
    <n v="1662.3029999999999"/>
  </r>
  <r>
    <x v="187"/>
    <x v="17"/>
    <n v="3910.3139999999999"/>
    <x v="4281"/>
    <n v="2220.1959999999999"/>
    <n v="1115.2550000000001"/>
    <n v="1538.7230000000002"/>
  </r>
  <r>
    <x v="187"/>
    <x v="18"/>
    <n v="3885.2440000000001"/>
    <x v="4282"/>
    <n v="2162.6979999999999"/>
    <n v="995.88099999999997"/>
    <n v="1497.3219999999999"/>
  </r>
  <r>
    <x v="187"/>
    <x v="19"/>
    <n v="3675.1320999999998"/>
    <x v="4283"/>
    <n v="1641.9399000000001"/>
    <n v="873.87699999999995"/>
    <n v="1058.2439999999999"/>
  </r>
  <r>
    <x v="187"/>
    <x v="20"/>
    <n v="3357.7570999999998"/>
    <x v="4284"/>
    <n v="1685.585"/>
    <n v="841.14200000000005"/>
    <n v="1067.0790000000002"/>
  </r>
  <r>
    <x v="187"/>
    <x v="21"/>
    <n v="3261.0448999999999"/>
    <x v="4285"/>
    <n v="1555.8920000000001"/>
    <n v="813.31500000000005"/>
    <n v="1024.306"/>
  </r>
  <r>
    <x v="187"/>
    <x v="22"/>
    <n v="3256.5509999999999"/>
    <x v="4286"/>
    <n v="1528.5350000000001"/>
    <n v="802.202"/>
    <n v="1005.029"/>
  </r>
  <r>
    <x v="187"/>
    <x v="23"/>
    <n v="3098.6851000000001"/>
    <x v="4287"/>
    <n v="1436.1378999999999"/>
    <n v="785.55100000000004"/>
    <n v="915.10200000000009"/>
  </r>
  <r>
    <x v="187"/>
    <x v="24"/>
    <n v="3046.1950999999999"/>
    <x v="4288"/>
    <n v="1223.8599999999999"/>
    <n v="732.04700000000003"/>
    <n v="751.13700000000006"/>
  </r>
  <r>
    <x v="187"/>
    <x v="25"/>
    <n v="3064.7930000000001"/>
    <x v="4289"/>
    <n v="1196.7180000000001"/>
    <n v="661.08900000000006"/>
    <n v="671.7890000000001"/>
  </r>
  <r>
    <x v="187"/>
    <x v="26"/>
    <n v="2853.9971"/>
    <x v="4290"/>
    <n v="1093.559"/>
    <n v="570.88800000000003"/>
    <n v="576.58800000000008"/>
  </r>
  <r>
    <x v="187"/>
    <x v="27"/>
    <n v="2813.6509000000001"/>
    <x v="4291"/>
    <n v="913.01499999999999"/>
    <n v="644.28399999999999"/>
    <n v="652.125"/>
  </r>
  <r>
    <x v="187"/>
    <x v="28"/>
    <n v="2836.2219"/>
    <x v="4292"/>
    <n v="856.83500000000004"/>
    <n v="583.40800000000002"/>
    <n v="610.58900000000006"/>
  </r>
  <r>
    <x v="187"/>
    <x v="29"/>
    <n v="2681.1799000000001"/>
    <x v="4293"/>
    <n v="799.42200000000003"/>
    <n v="513.83199999999999"/>
    <n v="540.14400000000001"/>
  </r>
  <r>
    <x v="187"/>
    <x v="30"/>
    <n v="2340.5129000000002"/>
    <x v="4294"/>
    <n v="727.42899999999997"/>
    <n v="470.92899999999997"/>
    <n v="491.32"/>
  </r>
  <r>
    <x v="188"/>
    <x v="0"/>
    <n v="9985.8029999999999"/>
    <x v="4295"/>
    <n v="7151.1009999999997"/>
    <n v="3917.395"/>
    <n v="4915.7430000000004"/>
  </r>
  <r>
    <x v="188"/>
    <x v="1"/>
    <n v="9417.6029999999992"/>
    <x v="4296"/>
    <n v="8500.527"/>
    <n v="3853.944"/>
    <n v="5794.0259999999998"/>
  </r>
  <r>
    <x v="188"/>
    <x v="2"/>
    <n v="8883.4380000000001"/>
    <x v="4297"/>
    <n v="7863.9949999999999"/>
    <n v="3656.5479999999998"/>
    <n v="5322.616"/>
  </r>
  <r>
    <x v="188"/>
    <x v="3"/>
    <n v="11571.668"/>
    <x v="4298"/>
    <n v="6730.3959999999997"/>
    <n v="3408.44"/>
    <n v="4627.2960000000003"/>
  </r>
  <r>
    <x v="188"/>
    <x v="4"/>
    <n v="10629.718999999999"/>
    <x v="4299"/>
    <n v="6504.74"/>
    <n v="3429.0079999999998"/>
    <n v="4238.7219999999998"/>
  </r>
  <r>
    <x v="188"/>
    <x v="5"/>
    <n v="10371.39"/>
    <x v="4300"/>
    <n v="6138.8069999999998"/>
    <n v="3380.9720000000002"/>
    <n v="4112.4620000000004"/>
  </r>
  <r>
    <x v="188"/>
    <x v="6"/>
    <n v="9560.6470000000008"/>
    <x v="4301"/>
    <n v="5624.6360000000004"/>
    <n v="3285.54"/>
    <n v="3770.7219999999998"/>
  </r>
  <r>
    <x v="188"/>
    <x v="7"/>
    <n v="8939.9670000000006"/>
    <x v="4302"/>
    <n v="5333.9970000000003"/>
    <n v="3051.0390000000002"/>
    <n v="3584.3180000000002"/>
  </r>
  <r>
    <x v="188"/>
    <x v="8"/>
    <n v="8530.2420000000002"/>
    <x v="4303"/>
    <n v="4740.1440000000002"/>
    <n v="2835.6729999999998"/>
    <n v="3277.0299999999997"/>
  </r>
  <r>
    <x v="188"/>
    <x v="9"/>
    <n v="7526.79"/>
    <x v="4304"/>
    <n v="4547.4709999999995"/>
    <n v="2412.9569999999999"/>
    <n v="2854.261"/>
  </r>
  <r>
    <x v="188"/>
    <x v="10"/>
    <n v="6538.3360000000002"/>
    <x v="4305"/>
    <n v="3835.9850000000001"/>
    <n v="2161.5079999999998"/>
    <n v="2429.3729999999996"/>
  </r>
  <r>
    <x v="188"/>
    <x v="11"/>
    <n v="6380.4129999999996"/>
    <x v="4306"/>
    <n v="3599.21"/>
    <n v="2005.3889999999999"/>
    <n v="2423.3779999999997"/>
  </r>
  <r>
    <x v="188"/>
    <x v="12"/>
    <n v="5904.4160000000002"/>
    <x v="4307"/>
    <n v="3313.9839999999999"/>
    <n v="1815.905"/>
    <n v="2272.4749999999999"/>
  </r>
  <r>
    <x v="188"/>
    <x v="13"/>
    <n v="5048.1909999999998"/>
    <x v="4308"/>
    <n v="2881.1460000000002"/>
    <n v="1492.7090000000001"/>
    <n v="1992.0790000000002"/>
  </r>
  <r>
    <x v="188"/>
    <x v="14"/>
    <n v="4635.9290000000001"/>
    <x v="4309"/>
    <n v="2583.12"/>
    <n v="1261.5070000000001"/>
    <n v="1786.133"/>
  </r>
  <r>
    <x v="188"/>
    <x v="15"/>
    <n v="3898.4850000000001"/>
    <x v="4310"/>
    <n v="2433.67"/>
    <n v="1118.491"/>
    <n v="1654.048"/>
  </r>
  <r>
    <x v="188"/>
    <x v="16"/>
    <n v="3353.8049999999998"/>
    <x v="4311"/>
    <n v="1819.37"/>
    <n v="1015.65"/>
    <n v="1272.0619999999999"/>
  </r>
  <r>
    <x v="188"/>
    <x v="17"/>
    <n v="2825.0010000000002"/>
    <x v="4312"/>
    <n v="1558.0519999999999"/>
    <n v="867.96500000000003"/>
    <n v="1117.9780000000001"/>
  </r>
  <r>
    <x v="188"/>
    <x v="18"/>
    <n v="2558.2429999999999"/>
    <x v="4313"/>
    <n v="1385.4280000000001"/>
    <n v="687.24300000000005"/>
    <n v="948.66000000000008"/>
  </r>
  <r>
    <x v="188"/>
    <x v="19"/>
    <n v="2381.721"/>
    <x v="4314"/>
    <n v="1231.068"/>
    <n v="587.05600000000004"/>
    <n v="863.74900000000002"/>
  </r>
  <r>
    <x v="188"/>
    <x v="20"/>
    <n v="2284.5439999999999"/>
    <x v="4315"/>
    <n v="1204.1020000000001"/>
    <n v="525.72199999999998"/>
    <n v="889.346"/>
  </r>
  <r>
    <x v="188"/>
    <x v="21"/>
    <n v="1921.6850999999999"/>
    <x v="4316"/>
    <n v="962.04"/>
    <n v="468.93799999999999"/>
    <n v="678.38900000000001"/>
  </r>
  <r>
    <x v="188"/>
    <x v="22"/>
    <n v="1698.4960000000001"/>
    <x v="4317"/>
    <n v="803.94600000000003"/>
    <n v="426.44799999999998"/>
    <n v="575.13300000000004"/>
  </r>
  <r>
    <x v="188"/>
    <x v="23"/>
    <n v="1231.848"/>
    <x v="4318"/>
    <n v="628.94399999999996"/>
    <n v="404.80599999999998"/>
    <n v="453.69899999999996"/>
  </r>
  <r>
    <x v="188"/>
    <x v="24"/>
    <n v="616.20899999999995"/>
    <x v="4319"/>
    <n v="296.86700000000002"/>
    <n v="147.398"/>
    <n v="190.447"/>
  </r>
  <r>
    <x v="188"/>
    <x v="25"/>
    <n v="486.61"/>
    <x v="4320"/>
    <n v="190.02"/>
    <n v="56.134999999999998"/>
    <n v="117.273"/>
  </r>
  <r>
    <x v="189"/>
    <x v="0"/>
    <n v="7986.2520000000004"/>
    <x v="4321"/>
    <n v="8140.3950000000004"/>
    <n v="1744.9939999999999"/>
    <n v="6224.8509999999997"/>
  </r>
  <r>
    <x v="189"/>
    <x v="1"/>
    <n v="7791.0690000000004"/>
    <x v="4322"/>
    <n v="7703.02"/>
    <n v="1407.2660000000001"/>
    <n v="5864.862000000001"/>
  </r>
  <r>
    <x v="189"/>
    <x v="2"/>
    <n v="7515.4260000000004"/>
    <x v="4323"/>
    <n v="5553.7259999999997"/>
    <n v="931.56500000000005"/>
    <n v="3852.0450000000001"/>
  </r>
  <r>
    <x v="189"/>
    <x v="3"/>
    <n v="7440.1809999999996"/>
    <x v="4324"/>
    <n v="5524.3329999999996"/>
    <n v="827.68700000000001"/>
    <n v="3807.8559999999998"/>
  </r>
  <r>
    <x v="189"/>
    <x v="4"/>
    <n v="7386.6260000000002"/>
    <x v="4325"/>
    <n v="5344.3710000000001"/>
    <n v="1047.462"/>
    <n v="3467.989"/>
  </r>
  <r>
    <x v="189"/>
    <x v="5"/>
    <n v="7421.768"/>
    <x v="4326"/>
    <n v="5622.87"/>
    <n v="1519.53"/>
    <n v="3697.348"/>
  </r>
  <r>
    <x v="189"/>
    <x v="6"/>
    <n v="7146.0789999999997"/>
    <x v="4327"/>
    <n v="5357.4880000000003"/>
    <n v="1616.0519999999999"/>
    <n v="3577.8710000000001"/>
  </r>
  <r>
    <x v="189"/>
    <x v="7"/>
    <n v="6644.2520000000004"/>
    <x v="4328"/>
    <n v="4754.8389999999999"/>
    <n v="1048.373"/>
    <n v="2955.2380000000003"/>
  </r>
  <r>
    <x v="189"/>
    <x v="8"/>
    <n v="6080.7879999999996"/>
    <x v="4329"/>
    <n v="4407.0940000000001"/>
    <n v="880.94299999999998"/>
    <n v="2769.1040000000003"/>
  </r>
  <r>
    <x v="189"/>
    <x v="9"/>
    <n v="5671.009"/>
    <x v="4330"/>
    <n v="4272.732"/>
    <n v="937.601"/>
    <n v="2762.558"/>
  </r>
  <r>
    <x v="189"/>
    <x v="10"/>
    <n v="5298.6679999999997"/>
    <x v="4331"/>
    <n v="3675.0309999999999"/>
    <n v="760.33900000000006"/>
    <n v="2302.3820000000001"/>
  </r>
  <r>
    <x v="189"/>
    <x v="11"/>
    <n v="5132.768"/>
    <x v="4332"/>
    <n v="3634.7190000000001"/>
    <n v="349.94400000000002"/>
    <n v="2357.402"/>
  </r>
  <r>
    <x v="189"/>
    <x v="12"/>
    <n v="4946.7160000000003"/>
    <x v="4333"/>
    <n v="4247.1130000000003"/>
    <n v="623.52"/>
    <n v="2759.877"/>
  </r>
  <r>
    <x v="189"/>
    <x v="13"/>
    <n v="4944.2299999999996"/>
    <x v="4334"/>
    <n v="4157.5649999999996"/>
    <n v="683.423"/>
    <n v="2775.549"/>
  </r>
  <r>
    <x v="189"/>
    <x v="14"/>
    <n v="4819.8270000000002"/>
    <x v="4335"/>
    <n v="4262.6989999999996"/>
    <n v="1016.38"/>
    <n v="2778.25"/>
  </r>
  <r>
    <x v="189"/>
    <x v="15"/>
    <n v="4416.3890000000001"/>
    <x v="4336"/>
    <n v="3797.5309999999999"/>
    <n v="1089.3019999999999"/>
    <n v="2402.2240000000002"/>
  </r>
  <r>
    <x v="189"/>
    <x v="16"/>
    <n v="4172.5510000000004"/>
    <x v="4337"/>
    <n v="3582.54"/>
    <n v="1279.866"/>
    <n v="2260.8739999999998"/>
  </r>
  <r>
    <x v="189"/>
    <x v="17"/>
    <n v="4120.317"/>
    <x v="4338"/>
    <n v="3480.5509999999999"/>
    <n v="1371.703"/>
    <n v="2251.627"/>
  </r>
  <r>
    <x v="189"/>
    <x v="18"/>
    <n v="4137.2169999999996"/>
    <x v="4339"/>
    <n v="3247.43"/>
    <n v="1147.204"/>
    <n v="2032.1019999999999"/>
  </r>
  <r>
    <x v="189"/>
    <x v="19"/>
    <n v="4220.9759999999997"/>
    <x v="4340"/>
    <n v="3447.7640000000001"/>
    <n v="1175.0360000000001"/>
    <n v="2310.8130000000001"/>
  </r>
  <r>
    <x v="189"/>
    <x v="20"/>
    <n v="3970.924"/>
    <x v="4341"/>
    <n v="3346.652"/>
    <n v="1098.627"/>
    <n v="2188.4459999999999"/>
  </r>
  <r>
    <x v="189"/>
    <x v="21"/>
    <n v="4435.6152000000002"/>
    <x v="4342"/>
    <n v="3404.0979000000002"/>
    <n v="1042.3009999999999"/>
    <n v="2267.4009999999998"/>
  </r>
  <r>
    <x v="189"/>
    <x v="22"/>
    <n v="4302.2358000000004"/>
    <x v="4343"/>
    <n v="3291.2361000000001"/>
    <n v="852.80200000000002"/>
    <n v="2139.4839999999999"/>
  </r>
  <r>
    <x v="189"/>
    <x v="23"/>
    <n v="3989.3081000000002"/>
    <x v="4344"/>
    <n v="3184.7959000000001"/>
    <n v="1161.021"/>
    <n v="2131.2889999999998"/>
  </r>
  <r>
    <x v="189"/>
    <x v="24"/>
    <n v="3690.6669999999999"/>
    <x v="4345"/>
    <n v="2830.623"/>
    <n v="1082.9590000000001"/>
    <n v="1853.644"/>
  </r>
  <r>
    <x v="189"/>
    <x v="25"/>
    <n v="3606.2710000000002"/>
    <x v="4346"/>
    <n v="2890.9810000000002"/>
    <n v="1441.1"/>
    <n v="1923.0639999999999"/>
  </r>
  <r>
    <x v="189"/>
    <x v="26"/>
    <n v="3488.2489999999998"/>
    <x v="4347"/>
    <n v="2855.0911000000001"/>
    <n v="1412.3439000000001"/>
    <n v="1928.6959000000002"/>
  </r>
  <r>
    <x v="189"/>
    <x v="27"/>
    <n v="3219.8049000000001"/>
    <x v="4348"/>
    <n v="2672.9088999999999"/>
    <n v="1465.279"/>
    <n v="2002.8209999999999"/>
  </r>
  <r>
    <x v="189"/>
    <x v="28"/>
    <n v="2899.165"/>
    <x v="4349"/>
    <n v="2341.8220000000001"/>
    <n v="1335.251"/>
    <n v="1702.759"/>
  </r>
  <r>
    <x v="189"/>
    <x v="29"/>
    <n v="2715.6089000000002"/>
    <x v="4350"/>
    <n v="2078.8279000000002"/>
    <n v="1243.537"/>
    <n v="1541.335"/>
  </r>
  <r>
    <x v="189"/>
    <x v="30"/>
    <n v="2420.9879999999998"/>
    <x v="4351"/>
    <n v="1814.1010000000001"/>
    <n v="1117.05"/>
    <n v="1351.7159999999999"/>
  </r>
  <r>
    <x v="190"/>
    <x v="0"/>
    <n v="64888"/>
    <x v="3192"/>
    <n v="29074"/>
    <n v="12037"/>
    <n v="18376"/>
  </r>
  <r>
    <x v="190"/>
    <x v="1"/>
    <n v="56912"/>
    <x v="4352"/>
    <n v="25413"/>
    <n v="10161"/>
    <n v="16401"/>
  </r>
  <r>
    <x v="190"/>
    <x v="2"/>
    <n v="53767"/>
    <x v="4353"/>
    <n v="27178"/>
    <n v="9842"/>
    <n v="14903"/>
  </r>
  <r>
    <x v="190"/>
    <x v="3"/>
    <n v="54379"/>
    <x v="4354"/>
    <n v="25396"/>
    <n v="10685"/>
    <n v="14989"/>
  </r>
  <r>
    <x v="190"/>
    <x v="4"/>
    <n v="54289"/>
    <x v="4355"/>
    <n v="24678"/>
    <n v="10346"/>
    <n v="14740"/>
  </r>
  <r>
    <x v="190"/>
    <x v="5"/>
    <n v="48500"/>
    <x v="4356"/>
    <n v="23527"/>
    <n v="9646"/>
    <n v="13805"/>
  </r>
  <r>
    <x v="190"/>
    <x v="6"/>
    <n v="41313"/>
    <x v="2766"/>
    <n v="20735"/>
    <n v="9316"/>
    <n v="12319"/>
  </r>
  <r>
    <x v="190"/>
    <x v="7"/>
    <n v="39126"/>
    <x v="4357"/>
    <n v="19979"/>
    <n v="8847"/>
    <n v="11782"/>
  </r>
  <r>
    <x v="190"/>
    <x v="8"/>
    <n v="36832"/>
    <x v="4358"/>
    <n v="17708"/>
    <n v="8063"/>
    <n v="10028"/>
  </r>
  <r>
    <x v="190"/>
    <x v="9"/>
    <n v="33596"/>
    <x v="1530"/>
    <n v="16103"/>
    <n v="6924"/>
    <n v="9002"/>
  </r>
  <r>
    <x v="190"/>
    <x v="10"/>
    <n v="30743"/>
    <x v="1888"/>
    <n v="14153.494000000001"/>
    <n v="5776.0029999999997"/>
    <n v="7828.6329999999998"/>
  </r>
  <r>
    <x v="190"/>
    <x v="11"/>
    <n v="28946.371999999999"/>
    <x v="4359"/>
    <n v="13041.76"/>
    <n v="4457.1899999999996"/>
    <n v="6618.7639999999992"/>
  </r>
  <r>
    <x v="190"/>
    <x v="12"/>
    <n v="25289.989000000001"/>
    <x v="4360"/>
    <n v="12879.074000000001"/>
    <n v="4028.9369999999999"/>
    <n v="5985.9859999999999"/>
  </r>
  <r>
    <x v="190"/>
    <x v="13"/>
    <n v="21416.537"/>
    <x v="4361"/>
    <n v="10127.495999999999"/>
    <n v="3053.886"/>
    <n v="4616.5910000000003"/>
  </r>
  <r>
    <x v="190"/>
    <x v="14"/>
    <n v="14418.127"/>
    <x v="4362"/>
    <n v="6869.6139999999996"/>
    <n v="2474.105"/>
    <n v="3569.154"/>
  </r>
  <r>
    <x v="190"/>
    <x v="15"/>
    <n v="13104.325000000001"/>
    <x v="4363"/>
    <n v="5657.6170000000002"/>
    <n v="2090.1239999999998"/>
    <n v="2918.88"/>
  </r>
  <r>
    <x v="190"/>
    <x v="16"/>
    <n v="12226.311"/>
    <x v="4364"/>
    <n v="5293.3230000000003"/>
    <n v="1835.9490000000001"/>
    <n v="2697.6410000000001"/>
  </r>
  <r>
    <x v="190"/>
    <x v="17"/>
    <n v="11261.181"/>
    <x v="4365"/>
    <n v="4879.9369999999999"/>
    <n v="1606.4739999999999"/>
    <n v="2306.2690000000002"/>
  </r>
  <r>
    <x v="190"/>
    <x v="18"/>
    <n v="10194.886"/>
    <x v="4366"/>
    <n v="4403.6382000000003"/>
    <n v="1507.9490000000001"/>
    <n v="2239.1950000000002"/>
  </r>
  <r>
    <x v="190"/>
    <x v="19"/>
    <n v="10595.95"/>
    <x v="4367"/>
    <n v="4306.9780000000001"/>
    <n v="1360.421"/>
    <n v="2108.9360000000001"/>
  </r>
  <r>
    <x v="190"/>
    <x v="20"/>
    <n v="10113"/>
    <x v="4368"/>
    <n v="4900"/>
    <n v="1268"/>
    <n v="2169"/>
  </r>
  <r>
    <x v="190"/>
    <x v="21"/>
    <n v="9781"/>
    <x v="4369"/>
    <n v="5496"/>
    <n v="1688"/>
    <n v="2745"/>
  </r>
  <r>
    <x v="190"/>
    <x v="22"/>
    <n v="8036"/>
    <x v="3128"/>
    <n v="5418"/>
    <n v="1501"/>
    <n v="2390"/>
  </r>
  <r>
    <x v="190"/>
    <x v="23"/>
    <n v="6788"/>
    <x v="4370"/>
    <n v="3153"/>
    <n v="1292"/>
    <n v="1517"/>
  </r>
  <r>
    <x v="190"/>
    <x v="24"/>
    <n v="4702"/>
    <x v="797"/>
    <n v="2878"/>
    <n v="1287"/>
    <n v="1537"/>
  </r>
  <r>
    <x v="190"/>
    <x v="25"/>
    <n v="3654"/>
    <x v="4371"/>
    <n v="1957"/>
    <n v="1058"/>
    <n v="1141"/>
  </r>
  <r>
    <x v="190"/>
    <x v="26"/>
    <n v="3195"/>
    <x v="4372"/>
    <n v="1731"/>
    <n v="889"/>
    <n v="960"/>
  </r>
  <r>
    <x v="190"/>
    <x v="27"/>
    <n v="2921"/>
    <x v="4373"/>
    <n v="1202"/>
    <n v="376"/>
    <n v="396"/>
  </r>
  <r>
    <x v="191"/>
    <x v="0"/>
    <n v="14192"/>
    <x v="1333"/>
    <n v="17578"/>
    <n v="4621"/>
    <n v="10826"/>
  </r>
  <r>
    <x v="191"/>
    <x v="1"/>
    <n v="14014"/>
    <x v="4374"/>
    <n v="18693"/>
    <n v="5585"/>
    <n v="11915"/>
  </r>
  <r>
    <x v="191"/>
    <x v="2"/>
    <n v="12960"/>
    <x v="4375"/>
    <n v="18718"/>
    <n v="4924"/>
    <n v="11768"/>
  </r>
  <r>
    <x v="191"/>
    <x v="3"/>
    <n v="12394"/>
    <x v="4376"/>
    <n v="20038"/>
    <n v="5141"/>
    <n v="13225"/>
  </r>
  <r>
    <x v="191"/>
    <x v="4"/>
    <n v="12413"/>
    <x v="4377"/>
    <n v="36477"/>
    <n v="14131"/>
    <n v="22958"/>
  </r>
  <r>
    <x v="192"/>
    <x v="0"/>
    <n v="77147"/>
    <x v="4378"/>
    <n v="152186"/>
    <n v="20984"/>
    <n v="89142"/>
  </r>
  <r>
    <x v="192"/>
    <x v="1"/>
    <n v="79591"/>
    <x v="4379"/>
    <n v="123382"/>
    <n v="16930"/>
    <n v="56481"/>
  </r>
  <r>
    <x v="192"/>
    <x v="2"/>
    <n v="79139"/>
    <x v="4380"/>
    <n v="125356"/>
    <n v="17725"/>
    <n v="58078"/>
  </r>
  <r>
    <x v="192"/>
    <x v="3"/>
    <n v="79919"/>
    <x v="4381"/>
    <n v="117470"/>
    <n v="18392"/>
    <n v="52716"/>
  </r>
  <r>
    <x v="192"/>
    <x v="4"/>
    <n v="81741"/>
    <x v="4382"/>
    <n v="110495"/>
    <n v="14424"/>
    <n v="46368"/>
  </r>
  <r>
    <x v="192"/>
    <x v="5"/>
    <n v="92793"/>
    <x v="4383"/>
    <n v="117271"/>
    <n v="12014"/>
    <n v="44989"/>
  </r>
  <r>
    <x v="192"/>
    <x v="6"/>
    <n v="98367"/>
    <x v="4384"/>
    <n v="126223"/>
    <n v="22929"/>
    <n v="56536"/>
  </r>
  <r>
    <x v="192"/>
    <x v="7"/>
    <n v="102874"/>
    <x v="4385"/>
    <n v="119213"/>
    <n v="18984"/>
    <n v="49218"/>
  </r>
  <r>
    <x v="192"/>
    <x v="8"/>
    <n v="106916"/>
    <x v="4386"/>
    <n v="116433"/>
    <n v="20235"/>
    <n v="49671"/>
  </r>
  <r>
    <x v="192"/>
    <x v="9"/>
    <n v="99870"/>
    <x v="4387"/>
    <n v="113452"/>
    <n v="23172"/>
    <n v="50050"/>
  </r>
  <r>
    <x v="192"/>
    <x v="10"/>
    <n v="95758"/>
    <x v="4388"/>
    <n v="109022"/>
    <n v="22755"/>
    <n v="46237"/>
  </r>
  <r>
    <x v="192"/>
    <x v="11"/>
    <n v="103630"/>
    <x v="4389"/>
    <n v="109524"/>
    <n v="13466"/>
    <n v="47391"/>
  </r>
  <r>
    <x v="192"/>
    <x v="12"/>
    <n v="98786"/>
    <x v="4390"/>
    <n v="120431"/>
    <n v="28469"/>
    <n v="63743"/>
  </r>
  <r>
    <x v="192"/>
    <x v="13"/>
    <n v="91424"/>
    <x v="4391"/>
    <n v="103234"/>
    <n v="28506"/>
    <n v="51188"/>
  </r>
  <r>
    <x v="192"/>
    <x v="14"/>
    <n v="91134"/>
    <x v="4392"/>
    <n v="105748"/>
    <n v="33098"/>
    <n v="55739"/>
  </r>
  <r>
    <x v="192"/>
    <x v="15"/>
    <n v="96293"/>
    <x v="4393"/>
    <n v="111003"/>
    <n v="31688"/>
    <n v="54615"/>
  </r>
  <r>
    <x v="192"/>
    <x v="16"/>
    <n v="89131"/>
    <x v="4394"/>
    <n v="104457"/>
    <n v="27864"/>
    <n v="51496"/>
  </r>
  <r>
    <x v="192"/>
    <x v="17"/>
    <n v="81186"/>
    <x v="4395"/>
    <n v="96484"/>
    <n v="22782"/>
    <n v="48799"/>
  </r>
  <r>
    <x v="192"/>
    <x v="18"/>
    <n v="83067"/>
    <x v="4396"/>
    <n v="90303"/>
    <n v="23448"/>
    <n v="50599"/>
  </r>
  <r>
    <x v="192"/>
    <x v="19"/>
    <n v="88396"/>
    <x v="4397"/>
    <n v="88349"/>
    <n v="20624"/>
    <n v="49200"/>
  </r>
  <r>
    <x v="192"/>
    <x v="20"/>
    <n v="87548"/>
    <x v="4398"/>
    <n v="87495"/>
    <n v="20511"/>
    <n v="48865"/>
  </r>
  <r>
    <x v="192"/>
    <x v="21"/>
    <n v="81667"/>
    <x v="4399"/>
    <n v="86100"/>
    <n v="19433"/>
    <n v="48846"/>
  </r>
  <r>
    <x v="192"/>
    <x v="22"/>
    <n v="78508"/>
    <x v="4400"/>
    <n v="81499"/>
    <n v="19816"/>
    <n v="46742"/>
  </r>
  <r>
    <x v="192"/>
    <x v="23"/>
    <n v="75947"/>
    <x v="4401"/>
    <n v="81132"/>
    <n v="21628"/>
    <n v="44457"/>
  </r>
  <r>
    <x v="192"/>
    <x v="24"/>
    <n v="71940"/>
    <x v="4402"/>
    <n v="80292"/>
    <n v="22423"/>
    <n v="44052"/>
  </r>
  <r>
    <x v="192"/>
    <x v="25"/>
    <n v="64052"/>
    <x v="4403"/>
    <n v="81091"/>
    <n v="23413"/>
    <n v="45531"/>
  </r>
  <r>
    <x v="192"/>
    <x v="26"/>
    <n v="62716"/>
    <x v="4404"/>
    <n v="81113"/>
    <n v="19738"/>
    <n v="47080"/>
  </r>
  <r>
    <x v="192"/>
    <x v="27"/>
    <n v="64523"/>
    <x v="4405"/>
    <n v="86705"/>
    <n v="27624"/>
    <n v="56944"/>
  </r>
  <r>
    <x v="192"/>
    <x v="28"/>
    <n v="64766"/>
    <x v="4406"/>
    <n v="92473"/>
    <n v="36679"/>
    <n v="63626"/>
  </r>
  <r>
    <x v="192"/>
    <x v="29"/>
    <n v="69018"/>
    <x v="4407"/>
    <n v="87568"/>
    <n v="42832"/>
    <n v="62377"/>
  </r>
  <r>
    <x v="192"/>
    <x v="30"/>
    <n v="62710"/>
    <x v="4408"/>
    <n v="77734"/>
    <n v="38509"/>
    <n v="55226"/>
  </r>
  <r>
    <x v="193"/>
    <x v="0"/>
    <n v="2406.9079999999999"/>
    <x v="4409"/>
    <n v="1832.4749999999999"/>
    <n v="177.82499999999999"/>
    <n v="1248.2529999999999"/>
  </r>
  <r>
    <x v="193"/>
    <x v="1"/>
    <n v="2213.2420000000002"/>
    <x v="4410"/>
    <n v="1537.3489999999999"/>
    <n v="-9.2330000000000005"/>
    <n v="991.05200000000002"/>
  </r>
  <r>
    <x v="193"/>
    <x v="2"/>
    <n v="1969.058"/>
    <x v="4411"/>
    <n v="1713.4159999999999"/>
    <n v="-53.841999999999999"/>
    <n v="1207.2329999999999"/>
  </r>
  <r>
    <x v="193"/>
    <x v="3"/>
    <n v="1775.423"/>
    <x v="4412"/>
    <n v="1530.704"/>
    <n v="-108.21299999999999"/>
    <n v="1095.8970000000002"/>
  </r>
  <r>
    <x v="193"/>
    <x v="4"/>
    <n v="1601.8920000000001"/>
    <x v="4413"/>
    <n v="1474.9929999999999"/>
    <n v="-83.995000000000005"/>
    <n v="1086.0900000000001"/>
  </r>
  <r>
    <x v="193"/>
    <x v="5"/>
    <n v="1485.807"/>
    <x v="4414"/>
    <n v="1384.211"/>
    <n v="117.589"/>
    <n v="1016.5889999999999"/>
  </r>
  <r>
    <x v="193"/>
    <x v="6"/>
    <n v="1377.058"/>
    <x v="4415"/>
    <n v="1230.5160000000001"/>
    <n v="518.21400000000006"/>
    <n v="946.60800000000006"/>
  </r>
  <r>
    <x v="193"/>
    <x v="7"/>
    <n v="1293.338"/>
    <x v="4416"/>
    <n v="1103.6020000000001"/>
    <n v="636.25699999999995"/>
    <n v="850.75799999999992"/>
  </r>
  <r>
    <x v="193"/>
    <x v="8"/>
    <n v="1218.6890000000001"/>
    <x v="4417"/>
    <n v="1030.8140000000001"/>
    <n v="539.59299999999996"/>
    <n v="786.01099999999997"/>
  </r>
  <r>
    <x v="193"/>
    <x v="9"/>
    <n v="1103.3920000000001"/>
    <x v="4418"/>
    <n v="897.14400000000001"/>
    <n v="574.28099999999995"/>
    <n v="707.56099999999992"/>
  </r>
  <r>
    <x v="193"/>
    <x v="10"/>
    <n v="1031.633"/>
    <x v="4419"/>
    <n v="808.52700000000004"/>
    <n v="514.57899999999995"/>
    <n v="638.46299999999997"/>
  </r>
  <r>
    <x v="193"/>
    <x v="11"/>
    <n v="1024.03"/>
    <x v="4420"/>
    <n v="765.43700000000001"/>
    <n v="438.19400000000002"/>
    <n v="594.673"/>
  </r>
  <r>
    <x v="193"/>
    <x v="12"/>
    <n v="922.55499999999995"/>
    <x v="4421"/>
    <n v="702.17899999999997"/>
    <n v="438.32299999999998"/>
    <n v="517.00599999999997"/>
  </r>
  <r>
    <x v="193"/>
    <x v="13"/>
    <n v="739.11699999999996"/>
    <x v="4422"/>
    <n v="559.55999999999995"/>
    <n v="409.86099999999999"/>
    <n v="416.98599999999999"/>
  </r>
  <r>
    <x v="193"/>
    <x v="14"/>
    <n v="638.09500000000003"/>
    <x v="4423"/>
    <n v="490.67599999999999"/>
    <n v="369.31"/>
    <n v="369.86099999999999"/>
  </r>
  <r>
    <x v="193"/>
    <x v="15"/>
    <n v="549.18100000000004"/>
    <x v="4424"/>
    <n v="514.23699999999997"/>
    <n v="398.05200000000002"/>
    <n v="399.86200000000002"/>
  </r>
  <r>
    <x v="193"/>
    <x v="16"/>
    <n v="475.99200000000002"/>
    <x v="4425"/>
    <n v="521.875"/>
    <n v="414.07799999999997"/>
    <n v="414.572"/>
  </r>
  <r>
    <x v="193"/>
    <x v="17"/>
    <n v="412.67"/>
    <x v="4426"/>
    <n v="417.42599999999999"/>
    <n v="340.97300000000001"/>
    <n v="341.94600000000003"/>
  </r>
  <r>
    <x v="193"/>
    <x v="18"/>
    <n v="386.08100000000002"/>
    <x v="4427"/>
    <n v="373.10700000000003"/>
    <n v="301.73"/>
    <n v="310.11"/>
  </r>
  <r>
    <x v="193"/>
    <x v="19"/>
    <n v="367.43200000000002"/>
    <x v="4428"/>
    <n v="335.79599999999999"/>
    <n v="261.74700000000001"/>
    <n v="270.21899999999999"/>
  </r>
  <r>
    <x v="193"/>
    <x v="20"/>
    <n v="358.37"/>
    <x v="4429"/>
    <n v="360.15800000000002"/>
    <n v="284.34100000000001"/>
    <n v="287.88400000000001"/>
  </r>
  <r>
    <x v="193"/>
    <x v="21"/>
    <n v="319.88900000000001"/>
    <x v="4430"/>
    <n v="386.548"/>
    <n v="307.83999999999997"/>
    <n v="317.221"/>
  </r>
  <r>
    <x v="193"/>
    <x v="22"/>
    <n v="262.97000000000003"/>
    <x v="4431"/>
    <n v="377.048"/>
    <n v="302.73259999999999"/>
    <n v="306.81959999999998"/>
  </r>
  <r>
    <x v="193"/>
    <x v="23"/>
    <n v="267.67700000000002"/>
    <x v="4432"/>
    <n v="373.85199999999998"/>
    <n v="322.72500000000002"/>
    <n v="325.72500000000002"/>
  </r>
  <r>
    <x v="193"/>
    <x v="24"/>
    <n v="188.602"/>
    <x v="4433"/>
    <n v="312.54000000000002"/>
    <n v="279.125"/>
    <n v="280.81200000000001"/>
  </r>
  <r>
    <x v="193"/>
    <x v="25"/>
    <n v="126.363"/>
    <x v="4434"/>
    <n v="121.741"/>
    <n v="99.786000000000001"/>
    <n v="99.786000000000001"/>
  </r>
  <r>
    <x v="193"/>
    <x v="26"/>
    <n v="93.061999999999998"/>
    <x v="4435"/>
    <n v="97.966999999999999"/>
    <n v="83.631"/>
    <n v="83.631"/>
  </r>
  <r>
    <x v="193"/>
    <x v="27"/>
    <n v="61.454000000000001"/>
    <x v="4436"/>
    <n v="81.817999999999998"/>
    <n v="71.677000000000007"/>
    <n v="71.677000000000007"/>
  </r>
  <r>
    <x v="193"/>
    <x v="28"/>
    <n v="30.454000000000001"/>
    <x v="4437"/>
    <n v="38.088000000000001"/>
    <n v="31.466000000000001"/>
    <n v="31.487000000000002"/>
  </r>
  <r>
    <x v="193"/>
    <x v="29"/>
    <n v="24.51"/>
    <x v="4438"/>
    <n v="18.744"/>
    <n v="14.188000000000001"/>
    <n v="14.268000000000001"/>
  </r>
  <r>
    <x v="193"/>
    <x v="30"/>
    <n v="18.358000000000001"/>
    <x v="4439"/>
    <n v="18.242999999999999"/>
    <n v="16.010000000000002"/>
    <n v="16.220000000000002"/>
  </r>
  <r>
    <x v="194"/>
    <x v="0"/>
    <n v="2494.5729999999999"/>
    <x v="4440"/>
    <n v="3813.9119999999998"/>
    <n v="2263.2289999999998"/>
    <n v="3197.6439999999998"/>
  </r>
  <r>
    <x v="194"/>
    <x v="1"/>
    <n v="2483.6660000000002"/>
    <x v="4441"/>
    <n v="3473.857"/>
    <n v="1994.64"/>
    <n v="2843.4580000000001"/>
  </r>
  <r>
    <x v="194"/>
    <x v="2"/>
    <n v="2287.3119999999999"/>
    <x v="4442"/>
    <n v="3399.6280000000002"/>
    <n v="1886.5419999999999"/>
    <n v="2745.5879999999997"/>
  </r>
  <r>
    <x v="194"/>
    <x v="3"/>
    <n v="2113.0430000000001"/>
    <x v="4443"/>
    <n v="3154.944"/>
    <n v="1543.894"/>
    <n v="2559.1750000000002"/>
  </r>
  <r>
    <x v="194"/>
    <x v="4"/>
    <n v="2020.6679999999999"/>
    <x v="4444"/>
    <n v="2805.4430000000002"/>
    <n v="1443.2909999999999"/>
    <n v="2284.085"/>
  </r>
  <r>
    <x v="194"/>
    <x v="5"/>
    <n v="2147.7669999999998"/>
    <x v="4445"/>
    <n v="2903.4630000000002"/>
    <n v="1486.451"/>
    <n v="2345.7960000000003"/>
  </r>
  <r>
    <x v="194"/>
    <x v="6"/>
    <n v="2024.13"/>
    <x v="4446"/>
    <n v="2887.5770000000002"/>
    <n v="1572.989"/>
    <n v="2346.8649999999998"/>
  </r>
  <r>
    <x v="194"/>
    <x v="7"/>
    <n v="1954.258"/>
    <x v="4447"/>
    <n v="2785.39"/>
    <n v="1464.998"/>
    <n v="2251.5740000000001"/>
  </r>
  <r>
    <x v="194"/>
    <x v="8"/>
    <n v="1838.451"/>
    <x v="4448"/>
    <n v="2836.107"/>
    <n v="1513.135"/>
    <n v="2321.9449999999997"/>
  </r>
  <r>
    <x v="194"/>
    <x v="9"/>
    <n v="1513.0730000000001"/>
    <x v="4449"/>
    <n v="2381.6950000000002"/>
    <n v="1375.66"/>
    <n v="1903.5550000000001"/>
  </r>
  <r>
    <x v="194"/>
    <x v="10"/>
    <n v="1329.6610000000001"/>
    <x v="4450"/>
    <n v="2098.1570000000002"/>
    <n v="1268.104"/>
    <n v="1668.2040000000002"/>
  </r>
  <r>
    <x v="194"/>
    <x v="11"/>
    <n v="1489.471"/>
    <x v="4451"/>
    <n v="2151.8000000000002"/>
    <n v="1144.7829999999999"/>
    <n v="1698.7829999999999"/>
  </r>
  <r>
    <x v="194"/>
    <x v="12"/>
    <n v="1358.6310000000001"/>
    <x v="4452"/>
    <n v="1989.5940000000001"/>
    <n v="1162.723"/>
    <n v="1617.454"/>
  </r>
  <r>
    <x v="194"/>
    <x v="13"/>
    <n v="1154.94"/>
    <x v="4453"/>
    <n v="1670.8209999999999"/>
    <n v="979.27200000000005"/>
    <n v="1341.252"/>
  </r>
  <r>
    <x v="194"/>
    <x v="14"/>
    <n v="1043.2750000000001"/>
    <x v="4454"/>
    <n v="1244.18"/>
    <n v="823.01"/>
    <n v="983.053"/>
  </r>
  <r>
    <x v="194"/>
    <x v="15"/>
    <n v="928.29700000000003"/>
    <x v="4455"/>
    <n v="1186.2919999999999"/>
    <n v="713.60500000000002"/>
    <n v="938.92200000000003"/>
  </r>
  <r>
    <x v="194"/>
    <x v="16"/>
    <n v="797.92"/>
    <x v="4456"/>
    <n v="960.73900000000003"/>
    <n v="592.10199999999998"/>
    <n v="768.64799999999991"/>
  </r>
  <r>
    <x v="194"/>
    <x v="17"/>
    <n v="742.01400000000001"/>
    <x v="4457"/>
    <n v="931.05"/>
    <n v="506.791"/>
    <n v="747.84199999999998"/>
  </r>
  <r>
    <x v="194"/>
    <x v="18"/>
    <n v="726.947"/>
    <x v="4458"/>
    <n v="838.80399999999997"/>
    <n v="401.11200000000002"/>
    <n v="692.93200000000002"/>
  </r>
  <r>
    <x v="194"/>
    <x v="19"/>
    <n v="704.27599999999995"/>
    <x v="4459"/>
    <n v="758.85400000000004"/>
    <n v="374.50200000000001"/>
    <n v="616.38800000000003"/>
  </r>
  <r>
    <x v="194"/>
    <x v="20"/>
    <n v="655.04100000000005"/>
    <x v="4460"/>
    <n v="738.56700000000001"/>
    <n v="329.024"/>
    <n v="597.61300000000006"/>
  </r>
  <r>
    <x v="194"/>
    <x v="21"/>
    <n v="640.13099999999997"/>
    <x v="4461"/>
    <n v="695.81100000000004"/>
    <n v="286.03699999999998"/>
    <n v="569.447"/>
  </r>
  <r>
    <x v="194"/>
    <x v="22"/>
    <n v="552.16300000000001"/>
    <x v="4462"/>
    <n v="599.19299999999998"/>
    <n v="238.67099999999999"/>
    <n v="497.08799999999997"/>
  </r>
  <r>
    <x v="194"/>
    <x v="23"/>
    <n v="474.69900000000001"/>
    <x v="4463"/>
    <n v="569.745"/>
    <n v="195.50899999999999"/>
    <n v="467.21799999999996"/>
  </r>
  <r>
    <x v="194"/>
    <x v="24"/>
    <n v="487.33600000000001"/>
    <x v="4464"/>
    <n v="466.12200000000001"/>
    <n v="150.94499999999999"/>
    <n v="357.12900000000002"/>
  </r>
  <r>
    <x v="194"/>
    <x v="25"/>
    <n v="399.50200000000001"/>
    <x v="4465"/>
    <n v="371.096"/>
    <n v="116.30500000000001"/>
    <n v="284.471"/>
  </r>
  <r>
    <x v="194"/>
    <x v="26"/>
    <n v="308.63799999999998"/>
    <x v="4466"/>
    <n v="258.96699999999998"/>
    <n v="83.686000000000007"/>
    <n v="201.15"/>
  </r>
  <r>
    <x v="194"/>
    <x v="27"/>
    <n v="277.12900000000002"/>
    <x v="4467"/>
    <n v="253.3"/>
    <n v="58.731000000000002"/>
    <n v="198.55799999999999"/>
  </r>
  <r>
    <x v="194"/>
    <x v="28"/>
    <n v="228.18100000000001"/>
    <x v="4468"/>
    <n v="143.142"/>
    <n v="37.112000000000002"/>
    <n v="102.9"/>
  </r>
  <r>
    <x v="194"/>
    <x v="29"/>
    <n v="228.39699999999999"/>
    <x v="4469"/>
    <n v="134.35599999999999"/>
    <n v="-4.2869999999999999"/>
    <n v="99.575999999999993"/>
  </r>
  <r>
    <x v="195"/>
    <x v="0"/>
    <n v="5140.0839999999998"/>
    <x v="4470"/>
    <n v="13287.411"/>
    <n v="6328.5910000000003"/>
    <n v="11006.554"/>
  </r>
  <r>
    <x v="195"/>
    <x v="1"/>
    <n v="3977.5390000000002"/>
    <x v="4471"/>
    <n v="12889.395"/>
    <n v="6125.18"/>
    <n v="10678.239000000001"/>
  </r>
  <r>
    <x v="195"/>
    <x v="2"/>
    <n v="3398.7190000000001"/>
    <x v="4472"/>
    <n v="4598.9260000000004"/>
    <n v="1689.2940000000001"/>
    <n v="3328.4459999999999"/>
  </r>
  <r>
    <x v="195"/>
    <x v="3"/>
    <n v="3116.35"/>
    <x v="4473"/>
    <n v="4016.9839999999999"/>
    <n v="1631.134"/>
    <n v="2956.5050000000001"/>
  </r>
  <r>
    <x v="195"/>
    <x v="4"/>
    <n v="3023.1889999999999"/>
    <x v="4474"/>
    <n v="3702.01"/>
    <n v="1594.989"/>
    <n v="2662.7110000000002"/>
  </r>
  <r>
    <x v="195"/>
    <x v="5"/>
    <n v="3088.5329999999999"/>
    <x v="4475"/>
    <n v="3494.6210000000001"/>
    <n v="1522.6890000000001"/>
    <n v="2465.011"/>
  </r>
  <r>
    <x v="195"/>
    <x v="6"/>
    <n v="2952.8960000000002"/>
    <x v="4476"/>
    <n v="3331.7310000000002"/>
    <n v="1467.0509999999999"/>
    <n v="2399.8649999999998"/>
  </r>
  <r>
    <x v="195"/>
    <x v="7"/>
    <n v="2821.4459999999999"/>
    <x v="4477"/>
    <n v="3246.192"/>
    <n v="1252.5550000000001"/>
    <n v="2283.73"/>
  </r>
  <r>
    <x v="195"/>
    <x v="8"/>
    <n v="2788.018"/>
    <x v="4478"/>
    <n v="2965.5810000000001"/>
    <n v="1107.4069999999999"/>
    <n v="2002.3429999999998"/>
  </r>
  <r>
    <x v="195"/>
    <x v="9"/>
    <n v="2622.8620000000001"/>
    <x v="4479"/>
    <n v="2872.4549999999999"/>
    <n v="1003.155"/>
    <n v="1924.722"/>
  </r>
  <r>
    <x v="195"/>
    <x v="10"/>
    <n v="2326.1579999999999"/>
    <x v="4480"/>
    <n v="2644.7739999999999"/>
    <n v="771.91"/>
    <n v="1783.4389999999999"/>
  </r>
  <r>
    <x v="195"/>
    <x v="11"/>
    <n v="2389.3719999999998"/>
    <x v="4481"/>
    <n v="2749.913"/>
    <n v="573.11099999999999"/>
    <n v="1828.7649999999999"/>
  </r>
  <r>
    <x v="195"/>
    <x v="12"/>
    <n v="2276.6379999999999"/>
    <x v="4482"/>
    <n v="2726.3139999999999"/>
    <n v="617.197"/>
    <n v="1829.8379999999997"/>
  </r>
  <r>
    <x v="195"/>
    <x v="13"/>
    <n v="2095.39"/>
    <x v="4483"/>
    <n v="2478.904"/>
    <n v="905.16800000000001"/>
    <n v="1712.508"/>
  </r>
  <r>
    <x v="195"/>
    <x v="14"/>
    <n v="1993.393"/>
    <x v="4484"/>
    <n v="2638.1959999999999"/>
    <n v="915.34699999999998"/>
    <n v="1866.02"/>
  </r>
  <r>
    <x v="195"/>
    <x v="15"/>
    <n v="2033.653"/>
    <x v="4485"/>
    <n v="2363.2939999999999"/>
    <n v="910.48699999999997"/>
    <n v="1595.413"/>
  </r>
  <r>
    <x v="195"/>
    <x v="16"/>
    <n v="1901.52"/>
    <x v="4486"/>
    <n v="2306.8919999999998"/>
    <n v="742.63099999999997"/>
    <n v="1627.1659999999999"/>
  </r>
  <r>
    <x v="195"/>
    <x v="17"/>
    <n v="1809.249"/>
    <x v="4487"/>
    <n v="2232.694"/>
    <n v="574.678"/>
    <n v="1631.4259999999999"/>
  </r>
  <r>
    <x v="195"/>
    <x v="18"/>
    <n v="1843.7660000000001"/>
    <x v="4488"/>
    <n v="2268.0509999999999"/>
    <n v="524.16999999999996"/>
    <n v="1691.5189999999998"/>
  </r>
  <r>
    <x v="195"/>
    <x v="19"/>
    <n v="1462.7950000000001"/>
    <x v="4489"/>
    <n v="2489.0329999999999"/>
    <n v="631.25900000000001"/>
    <n v="1901.646"/>
  </r>
  <r>
    <x v="195"/>
    <x v="20"/>
    <n v="1439.499"/>
    <x v="4490"/>
    <n v="1401.4949999999999"/>
    <n v="858.49699999999996"/>
    <n v="954.803"/>
  </r>
  <r>
    <x v="195"/>
    <x v="21"/>
    <n v="1407.3489999999999"/>
    <x v="4491"/>
    <n v="1388.0640000000001"/>
    <n v="945.05100000000004"/>
    <n v="978.46400000000006"/>
  </r>
  <r>
    <x v="195"/>
    <x v="22"/>
    <n v="1426.7909999999999"/>
    <x v="4492"/>
    <n v="1422.261"/>
    <n v="1000.4880000000001"/>
    <n v="1016.0920000000001"/>
  </r>
  <r>
    <x v="195"/>
    <x v="23"/>
    <n v="1436.0530000000001"/>
    <x v="4493"/>
    <n v="1506.913"/>
    <n v="1076.537"/>
    <n v="1103.7550000000001"/>
  </r>
  <r>
    <x v="195"/>
    <x v="24"/>
    <n v="1439.4871000000001"/>
    <x v="4494"/>
    <n v="1534.269"/>
    <n v="1116.56"/>
    <n v="1140.3609999999999"/>
  </r>
  <r>
    <x v="195"/>
    <x v="25"/>
    <n v="1315.2371000000001"/>
    <x v="4495"/>
    <n v="1399.7249999999999"/>
    <n v="1008.079"/>
    <n v="1032.1610000000001"/>
  </r>
  <r>
    <x v="195"/>
    <x v="26"/>
    <n v="1188.645"/>
    <x v="4496"/>
    <n v="1225.2570000000001"/>
    <n v="891.86900000000003"/>
    <n v="922.80600000000004"/>
  </r>
  <r>
    <x v="195"/>
    <x v="27"/>
    <n v="1126.4459999999999"/>
    <x v="4497"/>
    <n v="1267.5940000000001"/>
    <n v="977.06299999999999"/>
    <n v="990.59899999999993"/>
  </r>
  <r>
    <x v="195"/>
    <x v="28"/>
    <n v="1016.968"/>
    <x v="4498"/>
    <n v="1217.3719000000001"/>
    <n v="960.06200000000001"/>
    <n v="975.36900000000003"/>
  </r>
  <r>
    <x v="195"/>
    <x v="29"/>
    <n v="962.81"/>
    <x v="4499"/>
    <n v="1129.395"/>
    <n v="898.19299999999998"/>
    <n v="910.42599999999993"/>
  </r>
  <r>
    <x v="195"/>
    <x v="30"/>
    <n v="869.51900000000001"/>
    <x v="4500"/>
    <n v="969.649"/>
    <n v="764.91300000000001"/>
    <n v="783.46"/>
  </r>
  <r>
    <x v="196"/>
    <x v="0"/>
    <n v="3543"/>
    <x v="426"/>
    <n v="7316"/>
    <n v="4613"/>
    <n v="6494"/>
  </r>
  <r>
    <x v="196"/>
    <x v="1"/>
    <n v="3333"/>
    <x v="4501"/>
    <n v="6959"/>
    <n v="3906"/>
    <n v="5903"/>
  </r>
  <r>
    <x v="196"/>
    <x v="2"/>
    <n v="2398.373"/>
    <x v="4502"/>
    <n v="4280.6000000000004"/>
    <n v="2314.1750000000002"/>
    <n v="3363.2300000000005"/>
  </r>
  <r>
    <x v="196"/>
    <x v="2"/>
    <n v="2752"/>
    <x v="4503"/>
    <n v="5257"/>
    <n v="2969"/>
    <n v="4161"/>
  </r>
  <r>
    <x v="196"/>
    <x v="3"/>
    <n v="2219.7620000000002"/>
    <x v="4504"/>
    <n v="3687.7469999999998"/>
    <n v="1881.0989999999999"/>
    <n v="2971.6769999999997"/>
  </r>
  <r>
    <x v="196"/>
    <x v="5"/>
    <n v="1861.3579999999999"/>
    <x v="4505"/>
    <n v="3376.84"/>
    <n v="1462.798"/>
    <n v="2753.8339999999998"/>
  </r>
  <r>
    <x v="196"/>
    <x v="6"/>
    <n v="1421.1780000000001"/>
    <x v="4506"/>
    <n v="3019.0059999999999"/>
    <n v="1533.202"/>
    <n v="2401.7950000000001"/>
  </r>
  <r>
    <x v="196"/>
    <x v="7"/>
    <n v="1055.5350000000001"/>
    <x v="4507"/>
    <n v="2195.84"/>
    <n v="1075.2149999999999"/>
    <n v="1882.5839999999998"/>
  </r>
  <r>
    <x v="196"/>
    <x v="7"/>
    <n v="1148.5160000000001"/>
    <x v="4508"/>
    <n v="2566.085"/>
    <n v="1318.5809999999999"/>
    <n v="2160.9539999999997"/>
  </r>
  <r>
    <x v="196"/>
    <x v="8"/>
    <n v="902.74099999999999"/>
    <x v="4509"/>
    <n v="1839.1130000000001"/>
    <n v="1197.675"/>
    <n v="1509.2839999999999"/>
  </r>
  <r>
    <x v="196"/>
    <x v="9"/>
    <n v="666.32399999999996"/>
    <x v="4510"/>
    <n v="1429.9369999999999"/>
    <n v="864.24800000000005"/>
    <n v="1154.45"/>
  </r>
  <r>
    <x v="196"/>
    <x v="11"/>
    <n v="573.22500000000002"/>
    <x v="4511"/>
    <n v="1327.171"/>
    <n v="798.66700000000003"/>
    <n v="1075.556"/>
  </r>
  <r>
    <x v="196"/>
    <x v="12"/>
    <n v="366.79899999999998"/>
    <x v="4512"/>
    <n v="987.73199999999997"/>
    <n v="411.678"/>
    <n v="811.69399999999996"/>
  </r>
  <r>
    <x v="196"/>
    <x v="13"/>
    <n v="73.501000000000005"/>
    <x v="4513"/>
    <n v="100.61"/>
    <n v="72.497"/>
    <n v="72.668999999999997"/>
  </r>
  <r>
    <x v="196"/>
    <x v="13"/>
    <n v="184.58600000000001"/>
    <x v="4514"/>
    <n v="300.584"/>
    <n v="247.34200000000001"/>
    <n v="247.405"/>
  </r>
  <r>
    <x v="196"/>
    <x v="14"/>
    <n v="50.582999999999998"/>
    <x v="4515"/>
    <n v="94.906999999999996"/>
    <n v="72.262"/>
    <n v="72.262"/>
  </r>
  <r>
    <x v="196"/>
    <x v="16"/>
    <n v="28.035"/>
    <x v="4516"/>
    <n v="99.233999999999995"/>
    <n v="47.387999999999998"/>
    <n v="73.006"/>
  </r>
  <r>
    <x v="196"/>
    <x v="17"/>
    <n v="10.039999999999999"/>
    <x v="4517"/>
    <n v="121.90600000000001"/>
    <n v="71.744"/>
    <n v="98.040999999999997"/>
  </r>
  <r>
    <x v="196"/>
    <x v="18"/>
    <n v="2.4859999999999998"/>
    <x v="4518"/>
    <n v="122.465"/>
    <n v="106.791"/>
    <n v="107.678"/>
  </r>
  <r>
    <x v="196"/>
    <x v="19"/>
    <n v="1.3089999999999999"/>
    <x v="4519"/>
    <n v="132.79300000000001"/>
    <n v="124.1"/>
    <n v="125.24799999999999"/>
  </r>
  <r>
    <x v="196"/>
    <x v="20"/>
    <n v="0.47399999999999998"/>
    <x v="4520"/>
    <n v="33.895000000000003"/>
    <n v="32.033000000000001"/>
    <n v="32.035000000000004"/>
  </r>
  <r>
    <x v="197"/>
    <x v="0"/>
    <n v="2158.759"/>
    <x v="4521"/>
    <n v="3426.75"/>
    <n v="2598.4059999999999"/>
    <n v="2670.4850000000001"/>
  </r>
  <r>
    <x v="197"/>
    <x v="1"/>
    <n v="1881.883"/>
    <x v="4522"/>
    <n v="2645.7620000000002"/>
    <n v="1925.9670000000001"/>
    <n v="1943.4010000000001"/>
  </r>
  <r>
    <x v="197"/>
    <x v="2"/>
    <n v="1536.2159999999999"/>
    <x v="4523"/>
    <n v="2302.5819999999999"/>
    <n v="1630.6289999999999"/>
    <n v="1654.6299999999999"/>
  </r>
  <r>
    <x v="197"/>
    <x v="3"/>
    <n v="1105.7190000000001"/>
    <x v="4524"/>
    <n v="1638.597"/>
    <n v="419.46699999999998"/>
    <n v="1070.9479999999999"/>
  </r>
  <r>
    <x v="197"/>
    <x v="4"/>
    <n v="753.75099999999998"/>
    <x v="4525"/>
    <n v="1007.44"/>
    <n v="171.155"/>
    <n v="791.048"/>
  </r>
  <r>
    <x v="197"/>
    <x v="5"/>
    <n v="511.495"/>
    <x v="4526"/>
    <n v="796.47699999999998"/>
    <n v="-81.628"/>
    <n v="593.53899999999999"/>
  </r>
  <r>
    <x v="197"/>
    <x v="6"/>
    <n v="354.947"/>
    <x v="4527"/>
    <n v="629.56799999999998"/>
    <n v="-193.108"/>
    <n v="468.459"/>
  </r>
  <r>
    <x v="197"/>
    <x v="7"/>
    <n v="297.05900000000003"/>
    <x v="4528"/>
    <n v="330.41899999999998"/>
    <n v="-174.95699999999999"/>
    <n v="156.11900000000003"/>
  </r>
  <r>
    <x v="197"/>
    <x v="8"/>
    <n v="94.454999999999998"/>
    <x v="4529"/>
    <n v="328.96199999999999"/>
    <n v="-227.077"/>
    <n v="89.076000000000022"/>
  </r>
  <r>
    <x v="197"/>
    <x v="9"/>
    <n v="169.87799999999999"/>
    <x v="4530"/>
    <n v="489.58100000000002"/>
    <n v="-88.644000000000005"/>
    <n v="204.78800000000001"/>
  </r>
  <r>
    <x v="197"/>
    <x v="10"/>
    <n v="9.2650000000000006"/>
    <x v="4531"/>
    <n v="712.39"/>
    <n v="-102.384"/>
    <n v="340.75399999999996"/>
  </r>
  <r>
    <x v="197"/>
    <x v="11"/>
    <n v="3.919"/>
    <x v="4532"/>
    <n v="232.38800000000001"/>
    <n v="-220.75"/>
    <n v="175.41699999999997"/>
  </r>
  <r>
    <x v="197"/>
    <x v="12"/>
    <n v="34.44"/>
    <x v="4533"/>
    <n v="275.69499999999999"/>
    <n v="-159.517"/>
    <n v="227.03899999999999"/>
  </r>
  <r>
    <x v="197"/>
    <x v="13"/>
    <n v="27.643000000000001"/>
    <x v="4534"/>
    <n v="353.60300000000001"/>
    <n v="-84.908000000000001"/>
    <n v="286.19499999999999"/>
  </r>
  <r>
    <x v="197"/>
    <x v="14"/>
    <n v="7.8460000000000001"/>
    <x v="4535"/>
    <n v="374.108"/>
    <n v="-19.396999999999998"/>
    <n v="322.46500000000003"/>
  </r>
  <r>
    <x v="197"/>
    <x v="15"/>
    <n v="14.146000000000001"/>
    <x v="4536"/>
    <n v="516.91899999999998"/>
    <n v="78.516999999999996"/>
    <n v="457.28300000000002"/>
  </r>
  <r>
    <x v="197"/>
    <x v="16"/>
    <n v="47.091999999999999"/>
    <x v="4537"/>
    <n v="379.54500000000002"/>
    <n v="154.3329"/>
    <n v="322.1189"/>
  </r>
  <r>
    <x v="197"/>
    <x v="17"/>
    <n v="101.61199999999999"/>
    <x v="4538"/>
    <n v="552.13900000000001"/>
    <n v="302.41000000000003"/>
    <n v="474.44600000000003"/>
  </r>
  <r>
    <x v="197"/>
    <x v="18"/>
    <n v="219.26300000000001"/>
    <x v="4539"/>
    <n v="705.55899999999997"/>
    <n v="440.20299999999997"/>
    <n v="619.45100000000002"/>
  </r>
  <r>
    <x v="197"/>
    <x v="19"/>
    <n v="194.167"/>
    <x v="4540"/>
    <n v="886.82"/>
    <n v="622.69399999999996"/>
    <n v="810.50799999999992"/>
  </r>
  <r>
    <x v="197"/>
    <x v="20"/>
    <n v="156.96199999999999"/>
    <x v="4541"/>
    <n v="221.934"/>
    <n v="170.28200000000001"/>
    <n v="170.476"/>
  </r>
  <r>
    <x v="197"/>
    <x v="21"/>
    <n v="134.81100000000001"/>
    <x v="4542"/>
    <n v="230.29"/>
    <n v="179.56700000000001"/>
    <n v="180.363"/>
  </r>
  <r>
    <x v="197"/>
    <x v="22"/>
    <n v="89.995999999999995"/>
    <x v="4543"/>
    <n v="199.089"/>
    <n v="145.7022"/>
    <n v="146.87520000000001"/>
  </r>
  <r>
    <x v="197"/>
    <x v="23"/>
    <n v="41.784999999999997"/>
    <x v="4544"/>
    <n v="66.876000000000005"/>
    <n v="45.247"/>
    <n v="45.356999999999999"/>
  </r>
  <r>
    <x v="197"/>
    <x v="24"/>
    <n v="12.212"/>
    <x v="4545"/>
    <n v="58.781999999999996"/>
    <n v="47.503"/>
    <n v="47.734000000000002"/>
  </r>
  <r>
    <x v="197"/>
    <x v="25"/>
    <n v="0.24299999999999999"/>
    <x v="4546"/>
    <n v="28.7"/>
    <n v="23.954000000000001"/>
    <n v="24.102"/>
  </r>
  <r>
    <x v="197"/>
    <x v="26"/>
    <n v="0.27900000000000003"/>
    <x v="4547"/>
    <n v="17.61"/>
    <n v="16.126000000000001"/>
    <n v="16.977"/>
  </r>
  <r>
    <x v="197"/>
    <x v="27"/>
    <n v="1.635"/>
    <x v="4548"/>
    <n v="6.8280000000000003"/>
    <n v="5.8609999999999998"/>
    <n v="6.3839999999999995"/>
  </r>
  <r>
    <x v="197"/>
    <x v="28"/>
    <n v="0.33600000000000002"/>
    <x v="4549"/>
    <n v="2.5"/>
    <n v="1.9870000000000001"/>
    <n v="1.9870000000000001"/>
  </r>
  <r>
    <x v="198"/>
    <x v="0"/>
    <n v="4414.6000000000004"/>
    <x v="4550"/>
    <n v="16087.2"/>
    <n v="8430.9"/>
    <n v="13556.4"/>
  </r>
  <r>
    <x v="198"/>
    <x v="1"/>
    <n v="4009.2"/>
    <x v="4551"/>
    <n v="16062.3"/>
    <n v="8026.4"/>
    <n v="13705.5"/>
  </r>
  <r>
    <x v="198"/>
    <x v="2"/>
    <n v="3599.7"/>
    <x v="4552"/>
    <n v="14554.4"/>
    <n v="8023.5"/>
    <n v="12216.8"/>
  </r>
  <r>
    <x v="198"/>
    <x v="3"/>
    <n v="2734.8"/>
    <x v="4553"/>
    <n v="13936.6"/>
    <n v="8142.1"/>
    <n v="11526"/>
  </r>
  <r>
    <x v="198"/>
    <x v="4"/>
    <n v="1113.4000000000001"/>
    <x v="4554"/>
    <n v="3568.3"/>
    <n v="2112.5"/>
    <n v="2936.5"/>
  </r>
  <r>
    <x v="198"/>
    <x v="5"/>
    <n v="1065.0999999999999"/>
    <x v="4555"/>
    <n v="3300"/>
    <n v="2270.6"/>
    <n v="2706.2"/>
  </r>
  <r>
    <x v="198"/>
    <x v="6"/>
    <n v="947.9"/>
    <x v="4556"/>
    <n v="3096.7"/>
    <n v="2055.9"/>
    <n v="2630.5"/>
  </r>
  <r>
    <x v="198"/>
    <x v="7"/>
    <n v="860.6"/>
    <x v="463"/>
    <n v="3151.3"/>
    <n v="1929.7"/>
    <n v="2583.4"/>
  </r>
  <r>
    <x v="198"/>
    <x v="8"/>
    <n v="762.5"/>
    <x v="4557"/>
    <n v="2648.3"/>
    <n v="2031.4"/>
    <n v="2253.6"/>
  </r>
  <r>
    <x v="199"/>
    <x v="0"/>
    <n v="71965"/>
    <x v="4558"/>
    <n v="136524"/>
    <n v="77659"/>
    <n v="107210"/>
  </r>
  <r>
    <x v="199"/>
    <x v="1"/>
    <n v="70848"/>
    <x v="4559"/>
    <n v="127963"/>
    <n v="74982"/>
    <n v="101341"/>
  </r>
  <r>
    <x v="199"/>
    <x v="2"/>
    <n v="62761"/>
    <x v="4560"/>
    <n v="123249"/>
    <n v="69885"/>
    <n v="96698"/>
  </r>
  <r>
    <x v="199"/>
    <x v="3"/>
    <n v="59387"/>
    <x v="4561"/>
    <n v="113327"/>
    <n v="67108"/>
    <n v="92391"/>
  </r>
  <r>
    <x v="199"/>
    <x v="4"/>
    <n v="55355"/>
    <x v="4562"/>
    <n v="103065"/>
    <n v="61085"/>
    <n v="83755"/>
  </r>
  <r>
    <x v="199"/>
    <x v="5"/>
    <n v="55870"/>
    <x v="4563"/>
    <n v="91900"/>
    <n v="56777"/>
    <n v="70432"/>
  </r>
  <r>
    <x v="199"/>
    <x v="6"/>
    <n v="52708"/>
    <x v="4564"/>
    <n v="92358"/>
    <n v="58256"/>
    <n v="71702"/>
  </r>
  <r>
    <x v="199"/>
    <x v="7"/>
    <n v="53341"/>
    <x v="4565"/>
    <n v="84351"/>
    <n v="51203"/>
    <n v="64651"/>
  </r>
  <r>
    <x v="199"/>
    <x v="8"/>
    <n v="53999"/>
    <x v="4566"/>
    <n v="71119"/>
    <n v="45911"/>
    <n v="53242"/>
  </r>
  <r>
    <x v="199"/>
    <x v="9"/>
    <n v="43623"/>
    <x v="4567"/>
    <n v="63186"/>
    <n v="49430"/>
    <n v="51545"/>
  </r>
  <r>
    <x v="199"/>
    <x v="10"/>
    <n v="35127"/>
    <x v="4568"/>
    <n v="53095"/>
    <n v="41704"/>
    <n v="43925"/>
  </r>
  <r>
    <x v="199"/>
    <x v="11"/>
    <n v="37586"/>
    <x v="4569"/>
    <n v="50715"/>
    <n v="39088"/>
    <n v="41076"/>
  </r>
  <r>
    <x v="199"/>
    <x v="12"/>
    <n v="38334"/>
    <x v="4570"/>
    <n v="55651"/>
    <n v="42762"/>
    <n v="44884"/>
  </r>
  <r>
    <x v="199"/>
    <x v="13"/>
    <n v="35382"/>
    <x v="4571"/>
    <n v="48368"/>
    <n v="36752"/>
    <n v="38780"/>
  </r>
  <r>
    <x v="199"/>
    <x v="14"/>
    <n v="38826"/>
    <x v="4572"/>
    <n v="48314"/>
    <n v="36182"/>
    <n v="38601"/>
  </r>
  <r>
    <x v="199"/>
    <x v="15"/>
    <n v="34209"/>
    <x v="4573"/>
    <n v="48143"/>
    <n v="38579"/>
    <n v="39483"/>
  </r>
  <r>
    <x v="199"/>
    <x v="16"/>
    <n v="30141"/>
    <x v="4574"/>
    <n v="47143"/>
    <n v="37846"/>
    <n v="39006"/>
  </r>
  <r>
    <x v="199"/>
    <x v="17"/>
    <n v="26764"/>
    <x v="4575"/>
    <n v="44224"/>
    <n v="35468"/>
    <n v="36833"/>
  </r>
  <r>
    <x v="199"/>
    <x v="18"/>
    <n v="26539"/>
    <x v="4576"/>
    <n v="44395"/>
    <n v="35830"/>
    <n v="37289"/>
  </r>
  <r>
    <x v="199"/>
    <x v="19"/>
    <n v="33726"/>
    <x v="4577"/>
    <n v="47945"/>
    <n v="37322"/>
    <n v="38407"/>
  </r>
  <r>
    <x v="199"/>
    <x v="20"/>
    <n v="29389"/>
    <x v="4578"/>
    <n v="43849"/>
    <n v="32535"/>
    <n v="33720"/>
  </r>
  <r>
    <x v="199"/>
    <x v="21"/>
    <n v="26273"/>
    <x v="4579"/>
    <n v="31471"/>
    <n v="23377"/>
    <n v="24238"/>
  </r>
  <r>
    <x v="199"/>
    <x v="22"/>
    <n v="25070"/>
    <x v="4580"/>
    <n v="28880"/>
    <n v="19295"/>
    <n v="20065"/>
  </r>
  <r>
    <x v="199"/>
    <x v="23"/>
    <n v="20847"/>
    <x v="4581"/>
    <n v="23735"/>
    <n v="16872"/>
    <n v="17989"/>
  </r>
  <r>
    <x v="199"/>
    <x v="24"/>
    <n v="16202"/>
    <x v="4582"/>
    <n v="17504"/>
    <n v="12140"/>
    <n v="12886"/>
  </r>
  <r>
    <x v="199"/>
    <x v="25"/>
    <n v="11521"/>
    <x v="4583"/>
    <n v="13816"/>
    <n v="9267"/>
    <n v="10176"/>
  </r>
  <r>
    <x v="199"/>
    <x v="26"/>
    <n v="8782"/>
    <x v="4584"/>
    <n v="11344"/>
    <n v="7500"/>
    <n v="8423"/>
  </r>
  <r>
    <x v="199"/>
    <x v="27"/>
    <n v="5843.9839000000002"/>
    <x v="4585"/>
    <n v="8088.5879000000004"/>
    <n v="5444.6338999999998"/>
    <n v="6005.5018999999993"/>
  </r>
  <r>
    <x v="199"/>
    <x v="28"/>
    <n v="4778.6162000000004"/>
    <x v="4586"/>
    <n v="6292.1040000000003"/>
    <n v="4417.8521000000001"/>
    <n v="4953.6391000000003"/>
  </r>
  <r>
    <x v="199"/>
    <x v="29"/>
    <n v="3921.2739000000001"/>
    <x v="4587"/>
    <n v="5376.3081000000002"/>
    <n v="3591.5059999999999"/>
    <n v="4214.7070000000003"/>
  </r>
  <r>
    <x v="199"/>
    <x v="30"/>
    <n v="3126.8330000000001"/>
    <x v="4588"/>
    <n v="3993.9829"/>
    <n v="2548.8029999999999"/>
    <n v="3117.7820000000002"/>
  </r>
  <r>
    <x v="200"/>
    <x v="0"/>
    <n v="6784"/>
    <x v="4589"/>
    <n v="6283"/>
    <n v="3749"/>
    <n v="4185"/>
  </r>
  <r>
    <x v="200"/>
    <x v="1"/>
    <n v="6025"/>
    <x v="4590"/>
    <n v="5134"/>
    <n v="2816"/>
    <n v="3254"/>
  </r>
  <r>
    <x v="200"/>
    <x v="2"/>
    <n v="5177"/>
    <x v="430"/>
    <n v="4068"/>
    <n v="1354"/>
    <n v="1842"/>
  </r>
  <r>
    <x v="200"/>
    <x v="3"/>
    <n v="4694"/>
    <x v="4591"/>
    <n v="4250"/>
    <n v="1161"/>
    <n v="2161"/>
  </r>
  <r>
    <x v="200"/>
    <x v="4"/>
    <n v="4192"/>
    <x v="4592"/>
    <n v="4968"/>
    <n v="2332"/>
    <n v="2832"/>
  </r>
  <r>
    <x v="200"/>
    <x v="5"/>
    <n v="4243"/>
    <x v="4593"/>
    <n v="5201"/>
    <n v="3078"/>
    <n v="3577"/>
  </r>
  <r>
    <x v="200"/>
    <x v="6"/>
    <n v="4171"/>
    <x v="4594"/>
    <n v="5486"/>
    <n v="3531"/>
    <n v="4030"/>
  </r>
  <r>
    <x v="200"/>
    <x v="7"/>
    <n v="3808"/>
    <x v="4595"/>
    <n v="4684"/>
    <n v="2744"/>
    <n v="3243"/>
  </r>
  <r>
    <x v="200"/>
    <x v="8"/>
    <n v="3772"/>
    <x v="4596"/>
    <n v="5110"/>
    <n v="2616"/>
    <n v="3615"/>
  </r>
  <r>
    <x v="200"/>
    <x v="9"/>
    <n v="3455"/>
    <x v="4597"/>
    <n v="5198"/>
    <n v="2821"/>
    <n v="3819"/>
  </r>
  <r>
    <x v="200"/>
    <x v="10"/>
    <n v="3182.5369999999998"/>
    <x v="4598"/>
    <n v="4826"/>
    <n v="2557"/>
    <n v="3555"/>
  </r>
  <r>
    <x v="200"/>
    <x v="11"/>
    <n v="3070.9740000000002"/>
    <x v="4599"/>
    <n v="4666.5839999999998"/>
    <n v="2079.8609999999999"/>
    <n v="3077.857"/>
  </r>
  <r>
    <x v="200"/>
    <x v="12"/>
    <n v="2672.9470000000001"/>
    <x v="4600"/>
    <n v="4252.0259999999998"/>
    <n v="2036.3420000000001"/>
    <n v="3034.1610000000001"/>
  </r>
  <r>
    <x v="200"/>
    <x v="13"/>
    <n v="2293.0100000000002"/>
    <x v="4601"/>
    <n v="2770.027"/>
    <n v="1738.654"/>
    <n v="1738.654"/>
  </r>
  <r>
    <x v="200"/>
    <x v="14"/>
    <n v="2037.703"/>
    <x v="4602"/>
    <n v="2716.451"/>
    <n v="1695.499"/>
    <n v="1695.499"/>
  </r>
  <r>
    <x v="200"/>
    <x v="15"/>
    <n v="1867.663"/>
    <x v="4603"/>
    <n v="2696.1779999999999"/>
    <n v="1822.4190000000001"/>
    <n v="1822.4190000000001"/>
  </r>
  <r>
    <x v="200"/>
    <x v="16"/>
    <n v="1650.7429999999999"/>
    <x v="4604"/>
    <n v="2790.2671"/>
    <n v="1964.837"/>
    <n v="1964.837"/>
  </r>
  <r>
    <x v="200"/>
    <x v="17"/>
    <n v="1312.2280000000001"/>
    <x v="4605"/>
    <n v="2928.0048999999999"/>
    <n v="2215.6390000000001"/>
    <n v="2248.2310000000002"/>
  </r>
  <r>
    <x v="200"/>
    <x v="18"/>
    <n v="1148.405"/>
    <x v="4606"/>
    <n v="2862.2728999999999"/>
    <n v="2161.326"/>
    <n v="2212.1480000000001"/>
  </r>
  <r>
    <x v="200"/>
    <x v="19"/>
    <n v="1093.825"/>
    <x v="4607"/>
    <n v="2824.9679999999998"/>
    <n v="2071.5268999999998"/>
    <n v="2106.3508999999999"/>
  </r>
  <r>
    <x v="200"/>
    <x v="20"/>
    <n v="847.56799999999998"/>
    <x v="4608"/>
    <n v="2328.248"/>
    <n v="1510.81"/>
    <n v="1547.1179999999999"/>
  </r>
  <r>
    <x v="200"/>
    <x v="21"/>
    <n v="592.73599999999999"/>
    <x v="4609"/>
    <n v="1498.596"/>
    <n v="1088.3610000000001"/>
    <n v="1123.9270000000001"/>
  </r>
  <r>
    <x v="200"/>
    <x v="22"/>
    <n v="598.92499999999995"/>
    <x v="4610"/>
    <n v="663.67600000000004"/>
    <n v="415.06099999999998"/>
    <n v="451.505"/>
  </r>
  <r>
    <x v="200"/>
    <x v="23"/>
    <n v="538.60799999999995"/>
    <x v="4611"/>
    <n v="418.02"/>
    <n v="299.23500000000001"/>
    <n v="304.81800000000004"/>
  </r>
  <r>
    <x v="200"/>
    <x v="24"/>
    <n v="419.16"/>
    <x v="4612"/>
    <n v="398.60500000000002"/>
    <n v="280.399"/>
    <n v="289.16899999999998"/>
  </r>
  <r>
    <x v="200"/>
    <x v="25"/>
    <n v="194.126"/>
    <x v="4613"/>
    <n v="244.58199999999999"/>
    <n v="185.82300000000001"/>
    <n v="185.82300000000001"/>
  </r>
  <r>
    <x v="200"/>
    <x v="26"/>
    <n v="121.372"/>
    <x v="4614"/>
    <n v="73.787000000000006"/>
    <n v="49.244"/>
    <n v="49.244"/>
  </r>
  <r>
    <x v="200"/>
    <x v="27"/>
    <n v="83.793000000000006"/>
    <x v="4615"/>
    <n v="29.634"/>
    <n v="17.344999999999999"/>
    <n v="17.744999999999997"/>
  </r>
  <r>
    <x v="200"/>
    <x v="28"/>
    <n v="44.539000000000001"/>
    <x v="4616"/>
    <n v="19.100000000000001"/>
    <n v="11.94"/>
    <n v="12.343"/>
  </r>
  <r>
    <x v="201"/>
    <x v="0"/>
    <n v="22376"/>
    <x v="4617"/>
    <n v="33471"/>
    <n v="7718"/>
    <n v="17921"/>
  </r>
  <r>
    <x v="201"/>
    <x v="1"/>
    <n v="23306"/>
    <x v="1167"/>
    <n v="33576"/>
    <n v="7383"/>
    <n v="18037"/>
  </r>
  <r>
    <x v="201"/>
    <x v="2"/>
    <n v="21743"/>
    <x v="4618"/>
    <n v="33903"/>
    <n v="6541"/>
    <n v="17698"/>
  </r>
  <r>
    <x v="201"/>
    <x v="3"/>
    <n v="19495"/>
    <x v="4619"/>
    <n v="33093"/>
    <n v="4359"/>
    <n v="15673"/>
  </r>
  <r>
    <x v="201"/>
    <x v="4"/>
    <n v="20675"/>
    <x v="642"/>
    <n v="30531"/>
    <n v="3909"/>
    <n v="13179"/>
  </r>
  <r>
    <x v="201"/>
    <x v="5"/>
    <n v="23617"/>
    <x v="4620"/>
    <n v="28684"/>
    <n v="5263"/>
    <n v="14636"/>
  </r>
  <r>
    <x v="201"/>
    <x v="6"/>
    <n v="23483"/>
    <x v="4621"/>
    <n v="31528"/>
    <n v="8447"/>
    <n v="17935"/>
  </r>
  <r>
    <x v="201"/>
    <x v="7"/>
    <n v="27833"/>
    <x v="4622"/>
    <n v="32153"/>
    <n v="6636"/>
    <n v="16776"/>
  </r>
  <r>
    <x v="201"/>
    <x v="8"/>
    <n v="26034"/>
    <x v="4623"/>
    <n v="27018"/>
    <n v="6985"/>
    <n v="16893"/>
  </r>
  <r>
    <x v="201"/>
    <x v="9"/>
    <n v="25179"/>
    <x v="4624"/>
    <n v="25368"/>
    <n v="7084"/>
    <n v="15755"/>
  </r>
  <r>
    <x v="201"/>
    <x v="10"/>
    <n v="23366"/>
    <x v="4625"/>
    <n v="25548"/>
    <n v="6255"/>
    <n v="15288"/>
  </r>
  <r>
    <x v="201"/>
    <x v="11"/>
    <n v="24829"/>
    <x v="4626"/>
    <n v="26913"/>
    <n v="4401"/>
    <n v="16475"/>
  </r>
  <r>
    <x v="201"/>
    <x v="12"/>
    <n v="21890"/>
    <x v="4627"/>
    <n v="24159"/>
    <n v="8900"/>
    <n v="15520"/>
  </r>
  <r>
    <x v="201"/>
    <x v="13"/>
    <n v="21995"/>
    <x v="3364"/>
    <n v="24034"/>
    <n v="8176"/>
    <n v="15399"/>
  </r>
  <r>
    <x v="201"/>
    <x v="14"/>
    <n v="21700"/>
    <x v="4628"/>
    <n v="28771"/>
    <n v="8562"/>
    <n v="20766"/>
  </r>
  <r>
    <x v="201"/>
    <x v="15"/>
    <n v="23359"/>
    <x v="4629"/>
    <n v="34217"/>
    <n v="9802"/>
    <n v="24440"/>
  </r>
  <r>
    <x v="201"/>
    <x v="16"/>
    <n v="25179"/>
    <x v="2407"/>
    <n v="35525"/>
    <n v="9859"/>
    <n v="25396"/>
  </r>
  <r>
    <x v="201"/>
    <x v="17"/>
    <n v="24976"/>
    <x v="4630"/>
    <n v="33792"/>
    <n v="10628"/>
    <n v="23670"/>
  </r>
  <r>
    <x v="201"/>
    <x v="18"/>
    <n v="26363"/>
    <x v="4631"/>
    <n v="37177"/>
    <n v="13371"/>
    <n v="26785"/>
  </r>
  <r>
    <x v="201"/>
    <x v="19"/>
    <n v="28180"/>
    <x v="4632"/>
    <n v="42109"/>
    <n v="15194"/>
    <n v="29957"/>
  </r>
  <r>
    <x v="201"/>
    <x v="20"/>
    <n v="24573"/>
    <x v="4633"/>
    <n v="30268"/>
    <n v="13690"/>
    <n v="22130"/>
  </r>
  <r>
    <x v="201"/>
    <x v="21"/>
    <n v="23979"/>
    <x v="454"/>
    <n v="31466"/>
    <n v="12458"/>
    <n v="23378"/>
  </r>
  <r>
    <x v="201"/>
    <x v="22"/>
    <n v="20096"/>
    <x v="4634"/>
    <n v="26754"/>
    <n v="10803"/>
    <n v="20169"/>
  </r>
  <r>
    <x v="201"/>
    <x v="23"/>
    <n v="20143"/>
    <x v="442"/>
    <n v="28252"/>
    <n v="11659"/>
    <n v="21646"/>
  </r>
  <r>
    <x v="201"/>
    <x v="24"/>
    <n v="19797"/>
    <x v="7"/>
    <n v="23977"/>
    <n v="10214"/>
    <n v="18443"/>
  </r>
  <r>
    <x v="201"/>
    <x v="25"/>
    <n v="14966"/>
    <x v="4635"/>
    <n v="17836"/>
    <n v="6856"/>
    <n v="13403"/>
  </r>
  <r>
    <x v="201"/>
    <x v="26"/>
    <n v="13685"/>
    <x v="395"/>
    <n v="16631"/>
    <n v="7407"/>
    <n v="13097"/>
  </r>
  <r>
    <x v="201"/>
    <x v="27"/>
    <n v="13598"/>
    <x v="4636"/>
    <n v="16459"/>
    <n v="7415"/>
    <n v="12867"/>
  </r>
  <r>
    <x v="201"/>
    <x v="28"/>
    <n v="12703"/>
    <x v="1265"/>
    <n v="14941"/>
    <n v="6819"/>
    <n v="11869"/>
  </r>
  <r>
    <x v="201"/>
    <x v="29"/>
    <n v="12960"/>
    <x v="3452"/>
    <n v="13669"/>
    <n v="6283"/>
    <n v="10466"/>
  </r>
  <r>
    <x v="201"/>
    <x v="30"/>
    <n v="11378"/>
    <x v="4637"/>
    <n v="11582"/>
    <n v="5508"/>
    <n v="8849"/>
  </r>
  <r>
    <x v="202"/>
    <x v="0"/>
    <n v="10221.299999999999"/>
    <x v="4638"/>
    <n v="17751.900000000001"/>
    <n v="2990.3"/>
    <n v="8013.4000000000005"/>
  </r>
  <r>
    <x v="202"/>
    <x v="2"/>
    <n v="9047.6"/>
    <x v="4639"/>
    <n v="12704.7"/>
    <n v="2498.4"/>
    <n v="3870.9"/>
  </r>
  <r>
    <x v="202"/>
    <x v="3"/>
    <n v="7846.6"/>
    <x v="4640"/>
    <n v="12485.2"/>
    <n v="2309.5"/>
    <n v="3999.8"/>
  </r>
  <r>
    <x v="202"/>
    <x v="4"/>
    <n v="7613.8"/>
    <x v="4641"/>
    <n v="12585.1"/>
    <n v="2253.6999999999998"/>
    <n v="3998.7999999999997"/>
  </r>
  <r>
    <x v="202"/>
    <x v="5"/>
    <n v="7537.1"/>
    <x v="4642"/>
    <n v="12747.2"/>
    <n v="2408.6"/>
    <n v="4141.3999999999996"/>
  </r>
  <r>
    <x v="202"/>
    <x v="6"/>
    <n v="7122.3"/>
    <x v="4643"/>
    <n v="12905"/>
    <n v="2499.9"/>
    <n v="4162.3999999999996"/>
  </r>
  <r>
    <x v="202"/>
    <x v="7"/>
    <n v="6956.2"/>
    <x v="4644"/>
    <n v="13493.9"/>
    <n v="2683.8"/>
    <n v="5133.3"/>
  </r>
  <r>
    <x v="202"/>
    <x v="8"/>
    <n v="7014.6"/>
    <x v="4645"/>
    <n v="12876.6"/>
    <n v="2740.7"/>
    <n v="4509.8999999999996"/>
  </r>
  <r>
    <x v="202"/>
    <x v="9"/>
    <n v="6507.3"/>
    <x v="4646"/>
    <n v="13070.8"/>
    <n v="2858.1"/>
    <n v="4595.1000000000004"/>
  </r>
  <r>
    <x v="202"/>
    <x v="10"/>
    <n v="6027.6"/>
    <x v="4647"/>
    <n v="12263.1"/>
    <n v="2814.1"/>
    <n v="4760.7"/>
  </r>
  <r>
    <x v="202"/>
    <x v="11"/>
    <n v="6962.7"/>
    <x v="4648"/>
    <n v="12125.2"/>
    <n v="2532.6"/>
    <n v="4652.3"/>
  </r>
  <r>
    <x v="202"/>
    <x v="12"/>
    <n v="6554.2"/>
    <x v="4649"/>
    <n v="12458.1"/>
    <n v="2332.1999999999998"/>
    <n v="4681.3999999999996"/>
  </r>
  <r>
    <x v="202"/>
    <x v="13"/>
    <n v="6190.8"/>
    <x v="4650"/>
    <n v="11864.1"/>
    <n v="1987.1"/>
    <n v="4318.6000000000004"/>
  </r>
  <r>
    <x v="202"/>
    <x v="14"/>
    <n v="6274.3"/>
    <x v="4651"/>
    <n v="11945.2"/>
    <n v="1994.6"/>
    <n v="4234.3999999999996"/>
  </r>
  <r>
    <x v="202"/>
    <x v="15"/>
    <n v="6387"/>
    <x v="4652"/>
    <n v="12272.3"/>
    <n v="1773.5"/>
    <n v="4035.4"/>
  </r>
  <r>
    <x v="202"/>
    <x v="16"/>
    <n v="6161.7"/>
    <x v="4653"/>
    <n v="12445.9"/>
    <n v="2183.6"/>
    <n v="4699.2"/>
  </r>
  <r>
    <x v="202"/>
    <x v="17"/>
    <n v="5737.5"/>
    <x v="4654"/>
    <n v="11793.700199999999"/>
    <n v="2170.4"/>
    <n v="4808.3999999999996"/>
  </r>
  <r>
    <x v="202"/>
    <x v="18"/>
    <n v="6791.2002000000002"/>
    <x v="4655"/>
    <n v="11375.299800000001"/>
    <n v="1929.4001000000001"/>
    <n v="4838.4002"/>
  </r>
  <r>
    <x v="202"/>
    <x v="19"/>
    <n v="7182.7"/>
    <x v="4656"/>
    <n v="12362"/>
    <n v="2583"/>
    <n v="4664.1000000000004"/>
  </r>
  <r>
    <x v="202"/>
    <x v="20"/>
    <n v="4977.8231999999998"/>
    <x v="4657"/>
    <n v="9247.0439000000006"/>
    <n v="1846.076"/>
    <n v="3157.1660999999999"/>
  </r>
  <r>
    <x v="202"/>
    <x v="21"/>
    <n v="3968.7280000000001"/>
    <x v="4658"/>
    <n v="6942.8230000000003"/>
    <n v="1321.02"/>
    <n v="2042.1019999999999"/>
  </r>
  <r>
    <x v="202"/>
    <x v="22"/>
    <n v="3352.7759999999998"/>
    <x v="4659"/>
    <n v="5983.4429"/>
    <n v="1053.454"/>
    <n v="1760.31"/>
  </r>
  <r>
    <x v="202"/>
    <x v="23"/>
    <n v="2430.5081"/>
    <x v="4660"/>
    <n v="4765.1298999999999"/>
    <n v="895.29600000000005"/>
    <n v="1363.903"/>
  </r>
  <r>
    <x v="202"/>
    <x v="24"/>
    <n v="2093.8319999999999"/>
    <x v="4661"/>
    <n v="4259.7660999999998"/>
    <n v="764.87699999999995"/>
    <n v="1210.8979999999999"/>
  </r>
  <r>
    <x v="202"/>
    <x v="25"/>
    <n v="1916.376"/>
    <x v="4662"/>
    <n v="3793.4180000000001"/>
    <n v="661.91200000000003"/>
    <n v="1032.2440000000001"/>
  </r>
  <r>
    <x v="202"/>
    <x v="26"/>
    <n v="1739.778"/>
    <x v="4663"/>
    <n v="2869.8168999999998"/>
    <n v="577.22299999999996"/>
    <n v="950.38299999999992"/>
  </r>
  <r>
    <x v="202"/>
    <x v="27"/>
    <n v="1804.421"/>
    <x v="4664"/>
    <n v="2623.3449999999998"/>
    <n v="527.43399999999997"/>
    <n v="822.11599999999999"/>
  </r>
  <r>
    <x v="202"/>
    <x v="28"/>
    <n v="1634.67"/>
    <x v="4665"/>
    <n v="2784.3"/>
    <n v="603.55399999999997"/>
    <n v="931.14400000000001"/>
  </r>
  <r>
    <x v="202"/>
    <x v="29"/>
    <n v="1329.4880000000001"/>
    <x v="4666"/>
    <n v="2584.1111000000001"/>
    <n v="523.80499999999995"/>
    <n v="783.40499999999997"/>
  </r>
  <r>
    <x v="202"/>
    <x v="30"/>
    <n v="1218.1410000000001"/>
    <x v="4667"/>
    <n v="1740.729"/>
    <n v="380.26799999999997"/>
    <n v="470.93499999999995"/>
  </r>
  <r>
    <x v="203"/>
    <x v="0"/>
    <n v="1314.5809999999999"/>
    <x v="4668"/>
    <n v="2730.4360000000001"/>
    <n v="2402.4430000000002"/>
    <n v="2469.8610000000003"/>
  </r>
  <r>
    <x v="203"/>
    <x v="1"/>
    <n v="1459.874"/>
    <x v="4669"/>
    <n v="2574.4499999999998"/>
    <n v="2206.2350000000001"/>
    <n v="2251.6130000000003"/>
  </r>
  <r>
    <x v="203"/>
    <x v="2"/>
    <n v="1408.8889999999999"/>
    <x v="4670"/>
    <n v="2367.2550000000001"/>
    <n v="2022.3219999999999"/>
    <n v="2071.3040000000001"/>
  </r>
  <r>
    <x v="203"/>
    <x v="3"/>
    <n v="1006.173"/>
    <x v="4671"/>
    <n v="1789.999"/>
    <n v="1557.7239999999999"/>
    <n v="1598.547"/>
  </r>
  <r>
    <x v="203"/>
    <x v="4"/>
    <n v="901.26499999999999"/>
    <x v="4672"/>
    <n v="1453.4290000000001"/>
    <n v="1260.665"/>
    <n v="1280.3319999999999"/>
  </r>
  <r>
    <x v="203"/>
    <x v="5"/>
    <n v="769.83199999999999"/>
    <x v="4673"/>
    <n v="1210.8869999999999"/>
    <n v="1046.5609999999999"/>
    <n v="1082.192"/>
  </r>
  <r>
    <x v="203"/>
    <x v="6"/>
    <n v="648.03399999999999"/>
    <x v="4674"/>
    <n v="1061.2159999999999"/>
    <n v="927.96900000000005"/>
    <n v="943.93100000000004"/>
  </r>
  <r>
    <x v="203"/>
    <x v="7"/>
    <n v="562.52800000000002"/>
    <x v="4675"/>
    <n v="895.49800000000005"/>
    <n v="742.92700000000002"/>
    <n v="760.88800000000003"/>
  </r>
  <r>
    <x v="203"/>
    <x v="8"/>
    <n v="474.48200000000003"/>
    <x v="4676"/>
    <n v="608.13199999999995"/>
    <n v="443.61"/>
    <n v="514.12900000000002"/>
  </r>
  <r>
    <x v="203"/>
    <x v="9"/>
    <n v="299.25599999999997"/>
    <x v="4677"/>
    <n v="441.85500000000002"/>
    <n v="316.803"/>
    <n v="365.524"/>
  </r>
  <r>
    <x v="203"/>
    <x v="10"/>
    <n v="185.89400000000001"/>
    <x v="4678"/>
    <n v="312.63600000000002"/>
    <n v="256.57100000000003"/>
    <n v="280.57800000000003"/>
  </r>
  <r>
    <x v="203"/>
    <x v="11"/>
    <n v="229.07599999999999"/>
    <x v="4679"/>
    <n v="313.21800000000002"/>
    <n v="243.29900000000001"/>
    <n v="282.39800000000002"/>
  </r>
  <r>
    <x v="203"/>
    <x v="12"/>
    <n v="188.67699999999999"/>
    <x v="4680"/>
    <n v="263.32100000000003"/>
    <n v="204.63499999999999"/>
    <n v="235.85299999999998"/>
  </r>
  <r>
    <x v="203"/>
    <x v="13"/>
    <n v="143.22499999999999"/>
    <x v="4681"/>
    <n v="232.49199999999999"/>
    <n v="161.42099999999999"/>
    <n v="202.39099999999999"/>
  </r>
  <r>
    <x v="203"/>
    <x v="14"/>
    <n v="96.385000000000005"/>
    <x v="4682"/>
    <n v="115.48099999999999"/>
    <n v="-30.911999999999999"/>
    <n v="100.26300000000001"/>
  </r>
  <r>
    <x v="203"/>
    <x v="15"/>
    <n v="60.707000000000001"/>
    <x v="4683"/>
    <n v="110.545"/>
    <n v="-34.628"/>
    <n v="99.082000000000008"/>
  </r>
  <r>
    <x v="204"/>
    <x v="0"/>
    <n v="11088"/>
    <x v="4684"/>
    <n v="23251"/>
    <n v="6263"/>
    <n v="18457"/>
  </r>
  <r>
    <x v="204"/>
    <x v="1"/>
    <n v="10412"/>
    <x v="4685"/>
    <n v="22549"/>
    <n v="6954"/>
    <n v="17961"/>
  </r>
  <r>
    <x v="204"/>
    <x v="2"/>
    <n v="9702"/>
    <x v="1197"/>
    <n v="22857"/>
    <n v="8244"/>
    <n v="18469"/>
  </r>
  <r>
    <x v="204"/>
    <x v="3"/>
    <n v="6815"/>
    <x v="4686"/>
    <n v="21208"/>
    <n v="8860"/>
    <n v="16060"/>
  </r>
  <r>
    <x v="204"/>
    <x v="4"/>
    <n v="5737"/>
    <x v="4687"/>
    <n v="3926"/>
    <n v="-336"/>
    <n v="2132"/>
  </r>
  <r>
    <x v="204"/>
    <x v="5"/>
    <n v="5460"/>
    <x v="4635"/>
    <n v="3305.8319999999999"/>
    <n v="-704.01199999999994"/>
    <n v="1589.3050000000001"/>
  </r>
  <r>
    <x v="204"/>
    <x v="6"/>
    <n v="5099.5450000000001"/>
    <x v="4688"/>
    <n v="3066.797"/>
    <n v="-667.48500000000001"/>
    <n v="1378.5340000000001"/>
  </r>
  <r>
    <x v="204"/>
    <x v="7"/>
    <n v="4865.5129999999999"/>
    <x v="4689"/>
    <n v="2499.1529999999998"/>
    <n v="-1359.0440000000001"/>
    <n v="1062.934"/>
  </r>
  <r>
    <x v="204"/>
    <x v="8"/>
    <n v="4327.7479999999996"/>
    <x v="4690"/>
    <n v="2322.9169999999999"/>
    <n v="-969.596"/>
    <n v="1002.259"/>
  </r>
  <r>
    <x v="205"/>
    <x v="0"/>
    <n v="2451.9"/>
    <x v="4691"/>
    <n v="4628.3999999999996"/>
    <n v="1869.9"/>
    <n v="3539.4"/>
  </r>
  <r>
    <x v="205"/>
    <x v="1"/>
    <n v="2689.8"/>
    <x v="4692"/>
    <n v="4487.1000000000004"/>
    <n v="1676"/>
    <n v="3348.1000000000004"/>
  </r>
  <r>
    <x v="205"/>
    <x v="2"/>
    <n v="2375.4"/>
    <x v="4693"/>
    <n v="4621.2"/>
    <n v="1476.8"/>
    <n v="3517"/>
  </r>
  <r>
    <x v="205"/>
    <x v="3"/>
    <n v="1939.4359999999999"/>
    <x v="4694"/>
    <n v="4315.9480000000003"/>
    <n v="271.75799999999998"/>
    <n v="3050.0169999999998"/>
  </r>
  <r>
    <x v="205"/>
    <x v="4"/>
    <n v="2126.8850000000002"/>
    <x v="4695"/>
    <n v="4462.0460000000003"/>
    <n v="405.53500000000003"/>
    <n v="3200.3819999999996"/>
  </r>
  <r>
    <x v="206"/>
    <x v="0"/>
    <n v="4478.5"/>
    <x v="4696"/>
    <n v="9733.2000000000007"/>
    <n v="8284.7000000000007"/>
    <n v="8361.1"/>
  </r>
  <r>
    <x v="206"/>
    <x v="1"/>
    <n v="3724.2"/>
    <x v="4697"/>
    <n v="7846.7"/>
    <n v="6687.5"/>
    <n v="6687.5"/>
  </r>
  <r>
    <x v="206"/>
    <x v="2"/>
    <n v="3138.2"/>
    <x v="4698"/>
    <n v="5776.8"/>
    <n v="4780.3999999999996"/>
    <n v="4780.3999999999996"/>
  </r>
  <r>
    <x v="206"/>
    <x v="3"/>
    <n v="2704.4"/>
    <x v="4699"/>
    <n v="6486.9"/>
    <n v="5777.8"/>
    <n v="5777.8"/>
  </r>
  <r>
    <x v="206"/>
    <x v="4"/>
    <n v="2384.4"/>
    <x v="4700"/>
    <n v="4907.3"/>
    <n v="4319.5"/>
    <n v="4319.5"/>
  </r>
  <r>
    <x v="206"/>
    <x v="5"/>
    <n v="2131.6999999999998"/>
    <x v="4701"/>
    <n v="3959.4"/>
    <n v="3379.4"/>
    <n v="3379.4"/>
  </r>
  <r>
    <x v="206"/>
    <x v="6"/>
    <n v="2265.1"/>
    <x v="4702"/>
    <n v="3950.3"/>
    <n v="3501.4"/>
    <n v="3501.4"/>
  </r>
  <r>
    <x v="206"/>
    <x v="7"/>
    <n v="2178.8000000000002"/>
    <x v="4703"/>
    <n v="4059.2"/>
    <n v="3580.1"/>
    <n v="3580.1"/>
  </r>
  <r>
    <x v="206"/>
    <x v="8"/>
    <n v="1757.3"/>
    <x v="4704"/>
    <n v="3063.1"/>
    <n v="2645.6"/>
    <n v="2645.6"/>
  </r>
  <r>
    <x v="206"/>
    <x v="9"/>
    <n v="1413"/>
    <x v="4705"/>
    <n v="2390.4"/>
    <n v="2037.4"/>
    <n v="2037.4"/>
  </r>
  <r>
    <x v="206"/>
    <x v="10"/>
    <n v="1052.2"/>
    <x v="4706"/>
    <n v="1809.7"/>
    <n v="1537.3"/>
    <n v="1537.3"/>
  </r>
  <r>
    <x v="206"/>
    <x v="11"/>
    <n v="874.91899999999998"/>
    <x v="4707"/>
    <n v="1474.624"/>
    <n v="1266.7660000000001"/>
    <n v="1266.7660000000001"/>
  </r>
  <r>
    <x v="206"/>
    <x v="12"/>
    <n v="600.82799999999997"/>
    <x v="4708"/>
    <n v="1039.998"/>
    <n v="888.67399999999998"/>
    <n v="888.67399999999998"/>
  </r>
  <r>
    <x v="206"/>
    <x v="13"/>
    <n v="372.68200000000002"/>
    <x v="4709"/>
    <n v="671.79"/>
    <n v="589.70500000000004"/>
    <n v="589.70500000000004"/>
  </r>
  <r>
    <x v="206"/>
    <x v="14"/>
    <n v="227.33799999999999"/>
    <x v="4710"/>
    <n v="501.58699999999999"/>
    <n v="442.59100000000001"/>
    <n v="442.59100000000001"/>
  </r>
  <r>
    <x v="206"/>
    <x v="15"/>
    <n v="138.803"/>
    <x v="4711"/>
    <n v="354.22899999999998"/>
    <n v="314.93200000000002"/>
    <n v="315.541"/>
  </r>
  <r>
    <x v="206"/>
    <x v="16"/>
    <n v="91.674999999999997"/>
    <x v="4712"/>
    <n v="314.99400000000003"/>
    <n v="278.95699999999999"/>
    <n v="280.68200000000002"/>
  </r>
  <r>
    <x v="206"/>
    <x v="17"/>
    <n v="72.022000000000006"/>
    <x v="4713"/>
    <n v="91.82"/>
    <n v="63.68"/>
    <n v="67.028999999999996"/>
  </r>
  <r>
    <x v="206"/>
    <x v="18"/>
    <n v="51.673000000000002"/>
    <x v="4714"/>
    <n v="100.361"/>
    <n v="78.293000000000006"/>
    <n v="80.695000000000007"/>
  </r>
  <r>
    <x v="206"/>
    <x v="19"/>
    <n v="26.623999999999999"/>
    <x v="4715"/>
    <n v="112.42100000000001"/>
    <n v="90.73"/>
    <n v="94.61"/>
  </r>
  <r>
    <x v="206"/>
    <x v="20"/>
    <n v="10.192"/>
    <x v="4716"/>
    <n v="34.454999999999998"/>
    <n v="22.210999999999999"/>
    <n v="26.349999999999998"/>
  </r>
  <r>
    <x v="206"/>
    <x v="21"/>
    <n v="0"/>
    <x v="4717"/>
    <n v="28.167000000000002"/>
    <n v="20.596499999999999"/>
    <n v="23.913499999999999"/>
  </r>
  <r>
    <x v="207"/>
    <x v="0"/>
    <n v="4245.3209999999999"/>
    <x v="4718"/>
    <n v="7151.2939999999999"/>
    <n v="938.59299999999996"/>
    <n v="4031.2479999999996"/>
  </r>
  <r>
    <x v="207"/>
    <x v="1"/>
    <n v="3975.4540000000002"/>
    <x v="4719"/>
    <n v="6201.4740000000002"/>
    <n v="850.75699999999995"/>
    <n v="3132.444"/>
  </r>
  <r>
    <x v="207"/>
    <x v="2"/>
    <n v="3311.4940000000001"/>
    <x v="4720"/>
    <n v="7283.1729999999998"/>
    <n v="983.46500000000003"/>
    <n v="4262.3099999999995"/>
  </r>
  <r>
    <x v="207"/>
    <x v="3"/>
    <n v="2444.54"/>
    <x v="4721"/>
    <n v="2367.335"/>
    <n v="60.878"/>
    <n v="755.26900000000001"/>
  </r>
  <r>
    <x v="207"/>
    <x v="4"/>
    <n v="2163.056"/>
    <x v="4722"/>
    <n v="2168.5169999999998"/>
    <n v="-132.4"/>
    <n v="686.43100000000004"/>
  </r>
  <r>
    <x v="207"/>
    <x v="5"/>
    <n v="2021.441"/>
    <x v="4723"/>
    <n v="1904.3510000000001"/>
    <n v="161.17099999999999"/>
    <n v="566.17100000000005"/>
  </r>
  <r>
    <x v="207"/>
    <x v="6"/>
    <n v="1784.213"/>
    <x v="4724"/>
    <n v="1783.5820000000001"/>
    <n v="361.31599999999997"/>
    <n v="566.31600000000003"/>
  </r>
  <r>
    <x v="207"/>
    <x v="7"/>
    <n v="1615.808"/>
    <x v="4725"/>
    <n v="1621.277"/>
    <n v="306.673"/>
    <n v="511.673"/>
  </r>
  <r>
    <x v="207"/>
    <x v="8"/>
    <n v="1468.588"/>
    <x v="4726"/>
    <n v="1379.8720000000001"/>
    <n v="181.78399999999999"/>
    <n v="381.78399999999999"/>
  </r>
  <r>
    <x v="207"/>
    <x v="9"/>
    <n v="1288.454"/>
    <x v="4727"/>
    <n v="1285.6579999999999"/>
    <n v="187.05600000000001"/>
    <n v="407.21199999999999"/>
  </r>
  <r>
    <x v="207"/>
    <x v="10"/>
    <n v="1139.8"/>
    <x v="4728"/>
    <n v="1215.279"/>
    <n v="112.535"/>
    <n v="441.53499999999997"/>
  </r>
  <r>
    <x v="207"/>
    <x v="11"/>
    <n v="1279.0650000000001"/>
    <x v="4729"/>
    <n v="1093.0650000000001"/>
    <n v="-21.315999999999999"/>
    <n v="394.93400000000003"/>
  </r>
  <r>
    <x v="207"/>
    <x v="12"/>
    <n v="1168.4749999999999"/>
    <x v="4730"/>
    <n v="1133.21"/>
    <n v="17.498000000000001"/>
    <n v="411.49799999999999"/>
  </r>
  <r>
    <x v="207"/>
    <x v="13"/>
    <n v="1060.3209999999999"/>
    <x v="4731"/>
    <n v="1039.7929999999999"/>
    <n v="26.318000000000001"/>
    <n v="396.31799999999998"/>
  </r>
  <r>
    <x v="207"/>
    <x v="14"/>
    <n v="989.00400000000002"/>
    <x v="4732"/>
    <n v="1026.617"/>
    <n v="146.58799999999999"/>
    <n v="393.255"/>
  </r>
  <r>
    <x v="207"/>
    <x v="15"/>
    <n v="893.82100000000003"/>
    <x v="4733"/>
    <n v="861.19399999999996"/>
    <n v="130.048"/>
    <n v="320.048"/>
  </r>
  <r>
    <x v="207"/>
    <x v="16"/>
    <n v="858.44600000000003"/>
    <x v="4734"/>
    <n v="918.73199999999997"/>
    <n v="374.79"/>
    <n v="374.79"/>
  </r>
  <r>
    <x v="207"/>
    <x v="17"/>
    <n v="887.59299999999996"/>
    <x v="4735"/>
    <n v="824.85"/>
    <n v="-28.701000000000001"/>
    <n v="322.83799999999997"/>
  </r>
  <r>
    <x v="207"/>
    <x v="18"/>
    <n v="962.88400000000001"/>
    <x v="4736"/>
    <n v="839.00199999999995"/>
    <n v="-34.518000000000001"/>
    <n v="306.68200000000002"/>
  </r>
  <r>
    <x v="207"/>
    <x v="19"/>
    <n v="854.59400000000005"/>
    <x v="4737"/>
    <n v="972.36099999999999"/>
    <n v="74.819999999999993"/>
    <n v="382.07400000000001"/>
  </r>
  <r>
    <x v="207"/>
    <x v="20"/>
    <n v="734.23400000000004"/>
    <x v="4738"/>
    <n v="803.44399999999996"/>
    <n v="74.486000000000004"/>
    <n v="324.48599999999999"/>
  </r>
  <r>
    <x v="207"/>
    <x v="21"/>
    <n v="641.95699999999999"/>
    <x v="4739"/>
    <n v="832.87099999999998"/>
    <n v="414.93799999999999"/>
    <n v="414.93799999999999"/>
  </r>
  <r>
    <x v="207"/>
    <x v="22"/>
    <n v="511.23899999999998"/>
    <x v="4740"/>
    <n v="645.31200000000001"/>
    <n v="269.87"/>
    <n v="269.87"/>
  </r>
  <r>
    <x v="207"/>
    <x v="23"/>
    <n v="394.67200000000003"/>
    <x v="4741"/>
    <n v="444.108"/>
    <n v="150.23500000000001"/>
    <n v="150.23500000000001"/>
  </r>
  <r>
    <x v="207"/>
    <x v="24"/>
    <n v="295.14600000000002"/>
    <x v="4742"/>
    <n v="332.90600000000001"/>
    <n v="74.251000000000005"/>
    <n v="80.975999999999999"/>
  </r>
  <r>
    <x v="207"/>
    <x v="25"/>
    <n v="169.00200000000001"/>
    <x v="4743"/>
    <n v="232.55699999999999"/>
    <n v="49.027999999999999"/>
    <n v="61.323999999999998"/>
  </r>
  <r>
    <x v="207"/>
    <x v="26"/>
    <n v="122.544"/>
    <x v="4744"/>
    <n v="133.685"/>
    <n v="12.869"/>
    <n v="18.773"/>
  </r>
  <r>
    <x v="207"/>
    <x v="27"/>
    <n v="100.35299999999999"/>
    <x v="4745"/>
    <n v="109.489"/>
    <n v="-13.728999999999999"/>
    <n v="25.571000000000005"/>
  </r>
  <r>
    <x v="208"/>
    <x v="0"/>
    <n v="14109"/>
    <x v="4746"/>
    <n v="15068"/>
    <n v="3030"/>
    <n v="10967"/>
  </r>
  <r>
    <x v="208"/>
    <x v="1"/>
    <n v="14768"/>
    <x v="1363"/>
    <n v="14870"/>
    <n v="3258"/>
    <n v="10638"/>
  </r>
  <r>
    <x v="208"/>
    <x v="2"/>
    <n v="14314"/>
    <x v="4747"/>
    <n v="16780"/>
    <n v="4589"/>
    <n v="12917"/>
  </r>
  <r>
    <x v="208"/>
    <x v="3"/>
    <n v="13599"/>
    <x v="1529"/>
    <n v="15201"/>
    <n v="4259"/>
    <n v="12088"/>
  </r>
  <r>
    <x v="208"/>
    <x v="4"/>
    <n v="13405"/>
    <x v="2405"/>
    <n v="15729"/>
    <n v="5228"/>
    <n v="12650"/>
  </r>
  <r>
    <x v="208"/>
    <x v="5"/>
    <n v="14484"/>
    <x v="4748"/>
    <n v="17465"/>
    <n v="6824"/>
    <n v="14243"/>
  </r>
  <r>
    <x v="208"/>
    <x v="6"/>
    <n v="14135"/>
    <x v="4749"/>
    <n v="19966"/>
    <n v="9709"/>
    <n v="16053"/>
  </r>
  <r>
    <x v="208"/>
    <x v="7"/>
    <n v="14791"/>
    <x v="4750"/>
    <n v="19309"/>
    <n v="10570"/>
    <n v="15618"/>
  </r>
  <r>
    <x v="208"/>
    <x v="8"/>
    <n v="14515"/>
    <x v="4751"/>
    <n v="17983.513999999999"/>
    <n v="10034.064"/>
    <n v="14024.325000000001"/>
  </r>
  <r>
    <x v="208"/>
    <x v="9"/>
    <n v="15415.691999999999"/>
    <x v="4752"/>
    <n v="16412.311000000002"/>
    <n v="9571.9989999999998"/>
    <n v="12440.322"/>
  </r>
  <r>
    <x v="208"/>
    <x v="10"/>
    <n v="13877.067999999999"/>
    <x v="4753"/>
    <n v="16081.984"/>
    <n v="8817.8760000000002"/>
    <n v="11946.431"/>
  </r>
  <r>
    <x v="208"/>
    <x v="11"/>
    <n v="17100.341"/>
    <x v="4754"/>
    <n v="15203.550999999999"/>
    <n v="7675.0910000000003"/>
    <n v="11356.947"/>
  </r>
  <r>
    <x v="208"/>
    <x v="12"/>
    <n v="14871.075999999999"/>
    <x v="4755"/>
    <n v="15525.861999999999"/>
    <n v="9351.3250000000007"/>
    <n v="11650.676000000001"/>
  </r>
  <r>
    <x v="208"/>
    <x v="13"/>
    <n v="13798.995000000001"/>
    <x v="4756"/>
    <n v="13880.439"/>
    <n v="9017.5079999999998"/>
    <n v="10435.839"/>
  </r>
  <r>
    <x v="208"/>
    <x v="14"/>
    <n v="12790.294"/>
    <x v="4757"/>
    <n v="11445.643"/>
    <n v="7546.8950000000004"/>
    <n v="8758.1149999999998"/>
  </r>
  <r>
    <x v="208"/>
    <x v="15"/>
    <n v="11731.424999999999"/>
    <x v="4758"/>
    <n v="11351.933999999999"/>
    <n v="7627.61"/>
    <n v="8752.2309999999998"/>
  </r>
  <r>
    <x v="208"/>
    <x v="16"/>
    <n v="10035.623"/>
    <x v="4759"/>
    <n v="11193.3213"/>
    <n v="7874.2858999999999"/>
    <n v="8850.7399000000005"/>
  </r>
  <r>
    <x v="208"/>
    <x v="17"/>
    <n v="9467.74"/>
    <x v="4760"/>
    <n v="10623.1"/>
    <n v="6649.0709999999999"/>
    <n v="8231.0560000000005"/>
  </r>
  <r>
    <x v="208"/>
    <x v="18"/>
    <n v="9292.7909999999993"/>
    <x v="4761"/>
    <n v="9822.3490000000002"/>
    <n v="6040.7380000000003"/>
    <n v="7621.3260000000009"/>
  </r>
  <r>
    <x v="208"/>
    <x v="19"/>
    <n v="9511.6470000000008"/>
    <x v="4762"/>
    <n v="9514.8469999999998"/>
    <n v="5400.9870000000001"/>
    <n v="7375.8140000000003"/>
  </r>
  <r>
    <x v="208"/>
    <x v="20"/>
    <n v="9333.1849999999995"/>
    <x v="4763"/>
    <n v="9060.259"/>
    <n v="4815.4229999999998"/>
    <n v="6729.8239999999996"/>
  </r>
  <r>
    <x v="208"/>
    <x v="21"/>
    <n v="8386.9709999999995"/>
    <x v="4764"/>
    <n v="8212.4879999999994"/>
    <n v="4243.3720000000003"/>
    <n v="5879.4369999999999"/>
  </r>
  <r>
    <x v="208"/>
    <x v="22"/>
    <n v="5220.433"/>
    <x v="4765"/>
    <n v="5394.7560000000003"/>
    <n v="2806.4540000000002"/>
    <n v="3959.0600000000004"/>
  </r>
  <r>
    <x v="208"/>
    <x v="23"/>
    <n v="4996.6812"/>
    <x v="4766"/>
    <n v="4806.1620999999996"/>
    <n v="2396.0248999999999"/>
    <n v="3605.3968999999997"/>
  </r>
  <r>
    <x v="208"/>
    <x v="24"/>
    <n v="4178.0801000000001"/>
    <x v="4767"/>
    <n v="3591.3181"/>
    <n v="1924.2370000000001"/>
    <n v="2715.982"/>
  </r>
  <r>
    <x v="208"/>
    <x v="25"/>
    <n v="3461.3148999999999"/>
    <x v="4768"/>
    <n v="2580.498"/>
    <n v="1541.521"/>
    <n v="1881.51"/>
  </r>
  <r>
    <x v="208"/>
    <x v="26"/>
    <n v="3159.1808999999998"/>
    <x v="4769"/>
    <n v="2336.8910999999998"/>
    <n v="1258.6690000000001"/>
    <n v="1741.383"/>
  </r>
  <r>
    <x v="208"/>
    <x v="27"/>
    <n v="2811.645"/>
    <x v="4770"/>
    <n v="2204.1869999999999"/>
    <n v="1339.673"/>
    <n v="1674.913"/>
  </r>
  <r>
    <x v="208"/>
    <x v="28"/>
    <n v="2639.6498999999999"/>
    <x v="4771"/>
    <n v="2257.1388999999999"/>
    <n v="1212.0509999999999"/>
    <n v="1701.2399999999998"/>
  </r>
  <r>
    <x v="208"/>
    <x v="29"/>
    <n v="2544.1531"/>
    <x v="4772"/>
    <n v="2150.3069"/>
    <n v="1091.8420000000001"/>
    <n v="1587.7940000000001"/>
  </r>
  <r>
    <x v="208"/>
    <x v="30"/>
    <n v="2172.7471"/>
    <x v="4773"/>
    <n v="1687.9849999999999"/>
    <n v="871.12400000000002"/>
    <n v="1241.6310000000001"/>
  </r>
  <r>
    <x v="209"/>
    <x v="0"/>
    <n v="9165.2579999999998"/>
    <x v="4774"/>
    <n v="5470.8540000000003"/>
    <n v="2267.029"/>
    <n v="3687.2690000000002"/>
  </r>
  <r>
    <x v="209"/>
    <x v="1"/>
    <n v="8614.8739999999998"/>
    <x v="4775"/>
    <n v="5091.6469999999999"/>
    <n v="2101.384"/>
    <n v="3250.4880000000003"/>
  </r>
  <r>
    <x v="209"/>
    <x v="2"/>
    <n v="7189.5680000000002"/>
    <x v="4776"/>
    <n v="4465.3490000000002"/>
    <n v="1839.325"/>
    <n v="2924.9740000000002"/>
  </r>
  <r>
    <x v="209"/>
    <x v="3"/>
    <n v="6555.4589999999998"/>
    <x v="4777"/>
    <n v="3950.7269999999999"/>
    <n v="1414.0609999999999"/>
    <n v="2400.3389999999999"/>
  </r>
  <r>
    <x v="209"/>
    <x v="4"/>
    <n v="6187.6459999999997"/>
    <x v="4778"/>
    <n v="3629.5439999999999"/>
    <n v="1300.3520000000001"/>
    <n v="2298.355"/>
  </r>
  <r>
    <x v="209"/>
    <x v="5"/>
    <n v="6165.4409999999998"/>
    <x v="4779"/>
    <n v="3378.4859999999999"/>
    <n v="1204.5229999999999"/>
    <n v="2138.0619999999999"/>
  </r>
  <r>
    <x v="209"/>
    <x v="6"/>
    <n v="5584.5709999999999"/>
    <x v="4780"/>
    <n v="2819.404"/>
    <n v="1012.452"/>
    <n v="1720.8689999999999"/>
  </r>
  <r>
    <x v="209"/>
    <x v="7"/>
    <n v="5054.9799999999996"/>
    <x v="4781"/>
    <n v="2464.6410000000001"/>
    <n v="791.86"/>
    <n v="1477.2069999999999"/>
  </r>
  <r>
    <x v="209"/>
    <x v="8"/>
    <n v="4526.8419999999996"/>
    <x v="4782"/>
    <n v="2267.3319999999999"/>
    <n v="567.54300000000001"/>
    <n v="1316.72"/>
  </r>
  <r>
    <x v="209"/>
    <x v="9"/>
    <n v="3793.4850000000001"/>
    <x v="4783"/>
    <n v="1961.66"/>
    <n v="573.02099999999996"/>
    <n v="1227.2280000000001"/>
  </r>
  <r>
    <x v="209"/>
    <x v="10"/>
    <n v="3203.3209999999999"/>
    <x v="4784"/>
    <n v="1856.914"/>
    <n v="643.85299999999995"/>
    <n v="1208.8530000000001"/>
  </r>
  <r>
    <x v="209"/>
    <x v="11"/>
    <n v="3731.9430000000002"/>
    <x v="4785"/>
    <n v="1793.453"/>
    <n v="529.01099999999997"/>
    <n v="1162.511"/>
  </r>
  <r>
    <x v="209"/>
    <x v="12"/>
    <n v="3489.8989999999999"/>
    <x v="4786"/>
    <n v="1862.7460000000001"/>
    <n v="343.197"/>
    <n v="1256.297"/>
  </r>
  <r>
    <x v="209"/>
    <x v="13"/>
    <n v="3327.9870000000001"/>
    <x v="4787"/>
    <n v="1770.057"/>
    <n v="759.73699999999997"/>
    <n v="1156.1369999999999"/>
  </r>
  <r>
    <x v="209"/>
    <x v="14"/>
    <n v="3127.8989999999999"/>
    <x v="4788"/>
    <n v="1548.874"/>
    <n v="817.02499999999998"/>
    <n v="941.02499999999998"/>
  </r>
  <r>
    <x v="209"/>
    <x v="15"/>
    <n v="2786.154"/>
    <x v="4789"/>
    <n v="1491.7059999999999"/>
    <n v="860.95"/>
    <n v="860.95"/>
  </r>
  <r>
    <x v="209"/>
    <x v="16"/>
    <n v="2433.4690000000001"/>
    <x v="4790"/>
    <n v="1347.0709999999999"/>
    <n v="703.13599999999997"/>
    <n v="874.91300000000001"/>
  </r>
  <r>
    <x v="209"/>
    <x v="17"/>
    <n v="2247.886"/>
    <x v="4791"/>
    <n v="1318.7280000000001"/>
    <n v="590.48699999999997"/>
    <n v="933.60199999999998"/>
  </r>
  <r>
    <x v="209"/>
    <x v="18"/>
    <n v="2100.3049999999998"/>
    <x v="4792"/>
    <n v="1260.298"/>
    <n v="458.31700000000001"/>
    <n v="850.35"/>
  </r>
  <r>
    <x v="209"/>
    <x v="19"/>
    <n v="2160.4470000000001"/>
    <x v="4793"/>
    <n v="1231.921"/>
    <n v="417.82400000000001"/>
    <n v="819.101"/>
  </r>
  <r>
    <x v="209"/>
    <x v="20"/>
    <n v="2045.0730000000001"/>
    <x v="4794"/>
    <n v="1127.4639999999999"/>
    <n v="401.38600000000002"/>
    <n v="729.02500000000009"/>
  </r>
  <r>
    <x v="209"/>
    <x v="21"/>
    <n v="1841.6280999999999"/>
    <x v="4795"/>
    <n v="1171.479"/>
    <n v="375.65699999999998"/>
    <n v="809.05200000000002"/>
  </r>
  <r>
    <x v="209"/>
    <x v="22"/>
    <n v="1554.2919999999999"/>
    <x v="4796"/>
    <n v="1021.919"/>
    <n v="337.964"/>
    <n v="678.25400000000002"/>
  </r>
  <r>
    <x v="209"/>
    <x v="23"/>
    <n v="1486.748"/>
    <x v="4797"/>
    <n v="1043.4390000000001"/>
    <n v="357.255"/>
    <n v="739.57600000000002"/>
  </r>
  <r>
    <x v="209"/>
    <x v="24"/>
    <n v="1352.2249999999999"/>
    <x v="4798"/>
    <n v="1016.782"/>
    <n v="356.93900000000002"/>
    <n v="726.26400000000001"/>
  </r>
  <r>
    <x v="209"/>
    <x v="25"/>
    <n v="1207.6010000000001"/>
    <x v="4799"/>
    <n v="993.69899999999996"/>
    <n v="377.89800000000002"/>
    <n v="745.21600000000001"/>
  </r>
  <r>
    <x v="209"/>
    <x v="26"/>
    <n v="1020.921"/>
    <x v="4800"/>
    <n v="862.44200000000001"/>
    <n v="343.964"/>
    <n v="647.46299999999997"/>
  </r>
  <r>
    <x v="209"/>
    <x v="27"/>
    <n v="911.98199999999997"/>
    <x v="4801"/>
    <n v="715.74099999999999"/>
    <n v="308.62599999999998"/>
    <n v="524.88"/>
  </r>
  <r>
    <x v="209"/>
    <x v="28"/>
    <n v="733.28800000000001"/>
    <x v="4802"/>
    <n v="520.13"/>
    <n v="215.761"/>
    <n v="372.69100000000003"/>
  </r>
  <r>
    <x v="209"/>
    <x v="29"/>
    <n v="579.83100000000002"/>
    <x v="4803"/>
    <n v="452.73399999999998"/>
    <n v="191.07400000000001"/>
    <n v="328.67100000000005"/>
  </r>
  <r>
    <x v="209"/>
    <x v="30"/>
    <n v="509.27800000000002"/>
    <x v="4804"/>
    <n v="384.68400000000003"/>
    <n v="175.518"/>
    <n v="280.47300000000001"/>
  </r>
  <r>
    <x v="210"/>
    <x v="0"/>
    <n v="23968"/>
    <x v="4805"/>
    <n v="42287"/>
    <n v="20829"/>
    <n v="25504"/>
  </r>
  <r>
    <x v="210"/>
    <x v="1"/>
    <n v="23400"/>
    <x v="288"/>
    <n v="48797"/>
    <n v="22458"/>
    <n v="30239"/>
  </r>
  <r>
    <x v="210"/>
    <x v="2"/>
    <n v="30172"/>
    <x v="4806"/>
    <n v="51884"/>
    <n v="21578"/>
    <n v="35150"/>
  </r>
  <r>
    <x v="210"/>
    <x v="3"/>
    <n v="20837"/>
    <x v="4807"/>
    <n v="63179"/>
    <n v="25324"/>
    <n v="38083"/>
  </r>
  <r>
    <x v="210"/>
    <x v="4"/>
    <n v="17100"/>
    <x v="2203"/>
    <n v="29622"/>
    <n v="10710"/>
    <n v="17320"/>
  </r>
  <r>
    <x v="210"/>
    <x v="5"/>
    <n v="38749"/>
    <x v="1490"/>
    <n v="11809"/>
    <n v="4683"/>
    <n v="6146"/>
  </r>
  <r>
    <x v="210"/>
    <x v="6"/>
    <n v="10058"/>
    <x v="402"/>
    <n v="12176"/>
    <n v="5133"/>
    <n v="6596"/>
  </r>
  <r>
    <x v="210"/>
    <x v="7"/>
    <n v="10403"/>
    <x v="1416"/>
    <n v="12365"/>
    <n v="5022"/>
    <n v="6513"/>
  </r>
  <r>
    <x v="210"/>
    <x v="8"/>
    <n v="10557"/>
    <x v="4808"/>
    <n v="26702"/>
    <n v="14247"/>
    <n v="18353"/>
  </r>
  <r>
    <x v="210"/>
    <x v="9"/>
    <n v="17016"/>
    <x v="2373"/>
    <n v="27128"/>
    <n v="14101"/>
    <n v="18289"/>
  </r>
  <r>
    <x v="210"/>
    <x v="10"/>
    <n v="16882"/>
    <x v="4809"/>
    <n v="25553"/>
    <n v="12954"/>
    <n v="17228"/>
  </r>
  <r>
    <x v="210"/>
    <x v="11"/>
    <n v="20199"/>
    <x v="2279"/>
    <n v="28804"/>
    <n v="15508"/>
    <n v="19772"/>
  </r>
  <r>
    <x v="210"/>
    <x v="12"/>
    <n v="18477"/>
    <x v="4810"/>
    <n v="32815"/>
    <n v="15691"/>
    <n v="20147"/>
  </r>
  <r>
    <x v="210"/>
    <x v="13"/>
    <n v="17336"/>
    <x v="4811"/>
    <n v="63011"/>
    <n v="35441"/>
    <n v="45065"/>
  </r>
  <r>
    <x v="210"/>
    <x v="14"/>
    <n v="39305"/>
    <x v="4812"/>
    <n v="62686"/>
    <n v="32576"/>
    <n v="45105"/>
  </r>
  <r>
    <x v="210"/>
    <x v="15"/>
    <n v="38411"/>
    <x v="4813"/>
    <n v="63667"/>
    <n v="30360"/>
    <n v="46939"/>
  </r>
  <r>
    <x v="210"/>
    <x v="16"/>
    <n v="35987"/>
    <x v="4814"/>
    <n v="62997"/>
    <n v="26482"/>
    <n v="47447"/>
  </r>
  <r>
    <x v="210"/>
    <x v="17"/>
    <n v="35589.800000000003"/>
    <x v="4815"/>
    <n v="65499.8"/>
    <n v="24158.2"/>
    <n v="48406.3"/>
  </r>
  <r>
    <x v="210"/>
    <x v="18"/>
    <n v="34036.6"/>
    <x v="4816"/>
    <n v="71022.600000000006"/>
    <n v="32038.799999999999"/>
    <n v="53657.8"/>
  </r>
  <r>
    <x v="210"/>
    <x v="19"/>
    <n v="28931.9"/>
    <x v="4817"/>
    <n v="40404.300000000003"/>
    <n v="17376.7"/>
    <n v="28375.7"/>
  </r>
  <r>
    <x v="210"/>
    <x v="20"/>
    <n v="22496.5"/>
    <x v="4818"/>
    <n v="32344.3"/>
    <n v="12369.3"/>
    <n v="22491.5"/>
  </r>
  <r>
    <x v="210"/>
    <x v="21"/>
    <n v="19061.699199999999"/>
    <x v="4819"/>
    <n v="23440.699199999999"/>
    <n v="9901.7999999999993"/>
    <n v="16141.500199999999"/>
  </r>
  <r>
    <x v="210"/>
    <x v="22"/>
    <n v="12742.5"/>
    <x v="4820"/>
    <n v="10447"/>
    <n v="3429.3998000000001"/>
    <n v="6159.9999000000007"/>
  </r>
  <r>
    <x v="210"/>
    <x v="23"/>
    <n v="8103.7002000000002"/>
    <x v="4821"/>
    <n v="8471.2998000000007"/>
    <n v="3288.6001000000001"/>
    <n v="5754.9001000000007"/>
  </r>
  <r>
    <x v="211"/>
    <x v="0"/>
    <n v="12737.868"/>
    <x v="4822"/>
    <n v="11462.710999999999"/>
    <n v="5768.6580000000004"/>
    <n v="7169.8040000000001"/>
  </r>
  <r>
    <x v="211"/>
    <x v="1"/>
    <n v="10579.772999999999"/>
    <x v="4823"/>
    <n v="12645.795"/>
    <n v="5944.3540000000003"/>
    <n v="8091.6930000000002"/>
  </r>
  <r>
    <x v="211"/>
    <x v="2"/>
    <n v="10022.788"/>
    <x v="4824"/>
    <n v="7380.8590000000004"/>
    <n v="4487.3509999999997"/>
    <n v="4725.4219999999996"/>
  </r>
  <r>
    <x v="211"/>
    <x v="3"/>
    <n v="10964.156999999999"/>
    <x v="4825"/>
    <n v="7360.0219999999999"/>
    <n v="4330.1819999999998"/>
    <n v="4717.933"/>
  </r>
  <r>
    <x v="211"/>
    <x v="4"/>
    <n v="12114.832"/>
    <x v="4826"/>
    <n v="7785.9260000000004"/>
    <n v="4356.4579999999996"/>
    <n v="4954.2559999999994"/>
  </r>
  <r>
    <x v="211"/>
    <x v="5"/>
    <n v="12695.156999999999"/>
    <x v="4827"/>
    <n v="8453.6589999999997"/>
    <n v="4505.66"/>
    <n v="5306.4669999999996"/>
  </r>
  <r>
    <x v="211"/>
    <x v="6"/>
    <n v="11818.376"/>
    <x v="4828"/>
    <n v="7274.1440000000002"/>
    <n v="4248.335"/>
    <n v="4686.2039999999997"/>
  </r>
  <r>
    <x v="211"/>
    <x v="7"/>
    <n v="10893.778"/>
    <x v="4829"/>
    <n v="6839.433"/>
    <n v="3767.7829999999999"/>
    <n v="4296.0429999999997"/>
  </r>
  <r>
    <x v="211"/>
    <x v="8"/>
    <n v="10381.664000000001"/>
    <x v="4830"/>
    <n v="6199.2259999999997"/>
    <n v="3323.3850000000002"/>
    <n v="3891.4580000000001"/>
  </r>
  <r>
    <x v="211"/>
    <x v="9"/>
    <n v="9915.5169999999998"/>
    <x v="4831"/>
    <n v="4683.9170000000004"/>
    <n v="2864.9279999999999"/>
    <n v="2944.8359999999998"/>
  </r>
  <r>
    <x v="211"/>
    <x v="10"/>
    <n v="11467.376"/>
    <x v="4832"/>
    <n v="4428.6139999999996"/>
    <n v="2631.4749999999999"/>
    <n v="2649.7069999999999"/>
  </r>
  <r>
    <x v="211"/>
    <x v="11"/>
    <n v="11252.159"/>
    <x v="4833"/>
    <n v="4278.2380000000003"/>
    <n v="2251.3249999999998"/>
    <n v="2307.9659999999999"/>
  </r>
  <r>
    <x v="211"/>
    <x v="12"/>
    <n v="8473.9699999999993"/>
    <x v="4834"/>
    <n v="3389.4209999999998"/>
    <n v="1843.713"/>
    <n v="1884.692"/>
  </r>
  <r>
    <x v="211"/>
    <x v="13"/>
    <n v="7421.27"/>
    <x v="4835"/>
    <n v="2853.884"/>
    <n v="1430.4849999999999"/>
    <n v="1522.6319999999998"/>
  </r>
  <r>
    <x v="211"/>
    <x v="14"/>
    <n v="5635.0010000000002"/>
    <x v="4836"/>
    <n v="2378.8589999999999"/>
    <n v="1172.335"/>
    <n v="1268.318"/>
  </r>
  <r>
    <x v="211"/>
    <x v="15"/>
    <n v="4594.2349999999997"/>
    <x v="4837"/>
    <n v="2071.0439999999999"/>
    <n v="1010.683"/>
    <n v="1090.6980000000001"/>
  </r>
  <r>
    <x v="211"/>
    <x v="16"/>
    <n v="4615.6009999999997"/>
    <x v="4838"/>
    <n v="1670.51"/>
    <n v="847.38"/>
    <n v="865.65300000000002"/>
  </r>
  <r>
    <x v="211"/>
    <x v="17"/>
    <n v="4555.6610000000001"/>
    <x v="4839"/>
    <n v="1673.9839999999999"/>
    <n v="695.495"/>
    <n v="787.18899999999996"/>
  </r>
  <r>
    <x v="211"/>
    <x v="18"/>
    <n v="3956.9929999999999"/>
    <x v="4840"/>
    <n v="1557.04"/>
    <n v="596.899"/>
    <n v="780.89499999999998"/>
  </r>
  <r>
    <x v="211"/>
    <x v="19"/>
    <n v="3418.942"/>
    <x v="4841"/>
    <n v="1384.376"/>
    <n v="500.74700000000001"/>
    <n v="666.02700000000004"/>
  </r>
  <r>
    <x v="211"/>
    <x v="20"/>
    <n v="2875.0070000000001"/>
    <x v="4842"/>
    <n v="1220.1859999999999"/>
    <n v="454.84500000000003"/>
    <n v="599.68100000000004"/>
  </r>
  <r>
    <x v="211"/>
    <x v="21"/>
    <n v="2101.145"/>
    <x v="4843"/>
    <n v="807.48900000000003"/>
    <n v="377.75"/>
    <n v="404.18799999999999"/>
  </r>
  <r>
    <x v="211"/>
    <x v="22"/>
    <n v="1780.616"/>
    <x v="4844"/>
    <n v="737.64300000000003"/>
    <n v="329.77"/>
    <n v="385.30799999999999"/>
  </r>
  <r>
    <x v="211"/>
    <x v="23"/>
    <n v="1798.97"/>
    <x v="4845"/>
    <n v="572.505"/>
    <n v="283.387"/>
    <n v="320.38099999999997"/>
  </r>
  <r>
    <x v="211"/>
    <x v="24"/>
    <n v="1723.057"/>
    <x v="4846"/>
    <n v="533.947"/>
    <n v="238.761"/>
    <n v="273.19200000000001"/>
  </r>
  <r>
    <x v="211"/>
    <x v="25"/>
    <n v="1165.7539999999999"/>
    <x v="4847"/>
    <n v="504.36399999999998"/>
    <n v="200.43299999999999"/>
    <n v="234.67099999999999"/>
  </r>
  <r>
    <x v="211"/>
    <x v="26"/>
    <n v="1142.9259999999999"/>
    <x v="4848"/>
    <n v="351.02"/>
    <n v="173.797"/>
    <n v="180.00399999999999"/>
  </r>
  <r>
    <x v="211"/>
    <x v="27"/>
    <n v="1106.4269999999999"/>
    <x v="4849"/>
    <n v="316.73110000000003"/>
    <n v="139.81280000000001"/>
    <n v="139.81280000000001"/>
  </r>
  <r>
    <x v="211"/>
    <x v="28"/>
    <n v="1036.2889"/>
    <x v="4850"/>
    <n v="260.14159999999998"/>
    <n v="106.9355"/>
    <n v="106.9355"/>
  </r>
  <r>
    <x v="211"/>
    <x v="29"/>
    <n v="881.75699999999995"/>
    <x v="4851"/>
    <n v="253.70650000000001"/>
    <n v="82.964200000000005"/>
    <n v="100.2642"/>
  </r>
  <r>
    <x v="211"/>
    <x v="30"/>
    <n v="793.577"/>
    <x v="4852"/>
    <n v="212.6797"/>
    <n v="58.806100000000001"/>
    <n v="75.290099999999995"/>
  </r>
  <r>
    <x v="212"/>
    <x v="0"/>
    <n v="1552.691"/>
    <x v="4853"/>
    <n v="2184.8290000000002"/>
    <n v="1429.0129999999999"/>
    <n v="1429.0129999999999"/>
  </r>
  <r>
    <x v="212"/>
    <x v="1"/>
    <n v="1470.797"/>
    <x v="4854"/>
    <n v="2033.058"/>
    <n v="1322.8440000000001"/>
    <n v="1322.8440000000001"/>
  </r>
  <r>
    <x v="212"/>
    <x v="2"/>
    <n v="1431.117"/>
    <x v="4855"/>
    <n v="1908.9449999999999"/>
    <n v="1032.0509999999999"/>
    <n v="1082.0509999999999"/>
  </r>
  <r>
    <x v="212"/>
    <x v="3"/>
    <n v="1354.646"/>
    <x v="4856"/>
    <n v="1815.5119999999999"/>
    <n v="996.21"/>
    <n v="996.41000000000008"/>
  </r>
  <r>
    <x v="212"/>
    <x v="4"/>
    <n v="1256.19"/>
    <x v="4857"/>
    <n v="1836.835"/>
    <n v="991.53399999999999"/>
    <n v="1044.231"/>
  </r>
  <r>
    <x v="212"/>
    <x v="5"/>
    <n v="1173.173"/>
    <x v="4858"/>
    <n v="1680.703"/>
    <n v="967.38699999999994"/>
    <n v="976.52299999999991"/>
  </r>
  <r>
    <x v="212"/>
    <x v="6"/>
    <n v="1129.386"/>
    <x v="4859"/>
    <n v="1629.155"/>
    <n v="1072.1690000000001"/>
    <n v="1087.4640000000002"/>
  </r>
  <r>
    <x v="212"/>
    <x v="7"/>
    <n v="1027.1089999999999"/>
    <x v="4860"/>
    <n v="1619.492"/>
    <n v="983.05600000000004"/>
    <n v="1114.7249999999999"/>
  </r>
  <r>
    <x v="212"/>
    <x v="8"/>
    <n v="966.89700000000005"/>
    <x v="4861"/>
    <n v="1505.797"/>
    <n v="879.77599999999995"/>
    <n v="1033.807"/>
  </r>
  <r>
    <x v="212"/>
    <x v="9"/>
    <n v="836.58600000000001"/>
    <x v="4862"/>
    <n v="1560.56"/>
    <n v="750.37199999999996"/>
    <n v="1129.067"/>
  </r>
  <r>
    <x v="212"/>
    <x v="10"/>
    <n v="745.59299999999996"/>
    <x v="4863"/>
    <n v="1050.7"/>
    <n v="626.50599999999997"/>
    <n v="689.96699999999998"/>
  </r>
  <r>
    <x v="212"/>
    <x v="11"/>
    <n v="742.92600000000004"/>
    <x v="4524"/>
    <n v="1021.044"/>
    <n v="601.45100000000002"/>
    <n v="671.62800000000004"/>
  </r>
  <r>
    <x v="212"/>
    <x v="13"/>
    <n v="592.20500000000004"/>
    <x v="4864"/>
    <n v="906.06700000000001"/>
    <n v="575.21199999999999"/>
    <n v="625.45299999999997"/>
  </r>
  <r>
    <x v="212"/>
    <x v="14"/>
    <n v="535.86300000000006"/>
    <x v="4865"/>
    <n v="814.15300000000002"/>
    <n v="517.154"/>
    <n v="562.154"/>
  </r>
  <r>
    <x v="212"/>
    <x v="15"/>
    <n v="467.41500000000002"/>
    <x v="4866"/>
    <n v="653.61400000000003"/>
    <n v="442.91800000000001"/>
    <n v="442.91800000000001"/>
  </r>
  <r>
    <x v="212"/>
    <x v="16"/>
    <n v="404.62700000000001"/>
    <x v="4867"/>
    <n v="548.57500000000005"/>
    <n v="365.22300000000001"/>
    <n v="365.22300000000001"/>
  </r>
  <r>
    <x v="212"/>
    <x v="17"/>
    <n v="396.65699999999998"/>
    <x v="4868"/>
    <n v="486.142"/>
    <n v="340.73899999999998"/>
    <n v="340.73899999999998"/>
  </r>
  <r>
    <x v="212"/>
    <x v="18"/>
    <n v="366.90300000000002"/>
    <x v="4869"/>
    <n v="433.12099999999998"/>
    <n v="302.50400000000002"/>
    <n v="302.81900000000002"/>
  </r>
  <r>
    <x v="212"/>
    <x v="19"/>
    <n v="225.3"/>
    <x v="4870"/>
    <n v="321.08199999999999"/>
    <n v="154.54499999999999"/>
    <n v="225.488"/>
  </r>
  <r>
    <x v="212"/>
    <x v="20"/>
    <n v="184.49700000000001"/>
    <x v="4871"/>
    <n v="174.721"/>
    <n v="114.46899999999999"/>
    <n v="114.46899999999999"/>
  </r>
  <r>
    <x v="212"/>
    <x v="21"/>
    <n v="142.547"/>
    <x v="4872"/>
    <n v="131.96199999999999"/>
    <n v="82.611999999999995"/>
    <n v="82.611999999999995"/>
  </r>
  <r>
    <x v="212"/>
    <x v="22"/>
    <n v="82.6"/>
    <x v="4873"/>
    <n v="82.069000000000003"/>
    <n v="52.781999999999996"/>
    <n v="52.781999999999996"/>
  </r>
  <r>
    <x v="212"/>
    <x v="23"/>
    <n v="67.558000000000007"/>
    <x v="4874"/>
    <n v="60.401000000000003"/>
    <n v="37.417999999999999"/>
    <n v="37.417999999999999"/>
  </r>
  <r>
    <x v="212"/>
    <x v="24"/>
    <n v="46.124000000000002"/>
    <x v="4875"/>
    <n v="58.720999999999997"/>
    <n v="29.484000000000002"/>
    <n v="29.484000000000002"/>
  </r>
  <r>
    <x v="212"/>
    <x v="25"/>
    <n v="38.39"/>
    <x v="4876"/>
    <n v="38.347000000000001"/>
    <n v="23.65"/>
    <n v="23.65"/>
  </r>
  <r>
    <x v="212"/>
    <x v="26"/>
    <n v="32.588999999999999"/>
    <x v="4876"/>
    <n v="29.908000000000001"/>
    <n v="17.638999999999999"/>
    <n v="17.638999999999999"/>
  </r>
  <r>
    <x v="212"/>
    <x v="27"/>
    <n v="23.896000000000001"/>
    <x v="4877"/>
    <n v="22.077999999999999"/>
    <n v="12.393000000000001"/>
    <n v="12.393000000000001"/>
  </r>
  <r>
    <x v="212"/>
    <x v="28"/>
    <n v="20.736999999999998"/>
    <x v="4878"/>
    <n v="17.614999999999998"/>
    <n v="9.1639999999999997"/>
    <n v="9.1639999999999997"/>
  </r>
  <r>
    <x v="212"/>
    <x v="29"/>
    <n v="15.161"/>
    <x v="4879"/>
    <n v="14.382999999999999"/>
    <n v="8.5350000000000001"/>
    <n v="8.8309999999999995"/>
  </r>
  <r>
    <x v="212"/>
    <x v="30"/>
    <n v="11.44"/>
    <x v="4880"/>
    <n v="12.82"/>
    <n v="9.2859999999999996"/>
    <n v="10.347"/>
  </r>
  <r>
    <x v="213"/>
    <x v="0"/>
    <n v="82059"/>
    <x v="4881"/>
    <n v="157728"/>
    <n v="59471"/>
    <n v="88152"/>
  </r>
  <r>
    <x v="213"/>
    <x v="1"/>
    <n v="81581"/>
    <x v="4882"/>
    <n v="152954"/>
    <n v="59752"/>
    <n v="90232"/>
  </r>
  <r>
    <x v="213"/>
    <x v="2"/>
    <n v="71890"/>
    <x v="4883"/>
    <n v="141208"/>
    <n v="70418"/>
    <n v="97544"/>
  </r>
  <r>
    <x v="213"/>
    <x v="2"/>
    <n v="76450"/>
    <x v="2595"/>
    <n v="157303"/>
    <n v="60160"/>
    <n v="94741"/>
  </r>
  <r>
    <x v="213"/>
    <x v="3"/>
    <n v="70074"/>
    <x v="4884"/>
    <n v="133411"/>
    <n v="71150"/>
    <n v="91011"/>
  </r>
  <r>
    <x v="213"/>
    <x v="5"/>
    <n v="74331"/>
    <x v="4885"/>
    <n v="130358"/>
    <n v="69752"/>
    <n v="88512"/>
  </r>
  <r>
    <x v="213"/>
    <x v="6"/>
    <n v="71312"/>
    <x v="4886"/>
    <n v="132683"/>
    <n v="74053"/>
    <n v="92233"/>
  </r>
  <r>
    <x v="213"/>
    <x v="7"/>
    <n v="65030"/>
    <x v="4887"/>
    <n v="113644"/>
    <n v="57080"/>
    <n v="76707"/>
  </r>
  <r>
    <x v="213"/>
    <x v="7"/>
    <n v="67224"/>
    <x v="4888"/>
    <n v="121347"/>
    <n v="64826"/>
    <n v="80991"/>
  </r>
  <r>
    <x v="213"/>
    <x v="8"/>
    <n v="61587"/>
    <x v="4889"/>
    <n v="102908"/>
    <n v="56579"/>
    <n v="73352"/>
  </r>
  <r>
    <x v="213"/>
    <x v="9"/>
    <n v="61897"/>
    <x v="4890"/>
    <n v="94682"/>
    <n v="50588"/>
    <n v="65129"/>
  </r>
  <r>
    <x v="213"/>
    <x v="11"/>
    <n v="63747"/>
    <x v="4891"/>
    <n v="84912"/>
    <n v="42511"/>
    <n v="54363"/>
  </r>
  <r>
    <x v="213"/>
    <x v="12"/>
    <n v="61095"/>
    <x v="4892"/>
    <n v="80954"/>
    <n v="43319"/>
    <n v="52856"/>
  </r>
  <r>
    <x v="213"/>
    <x v="13"/>
    <n v="50514"/>
    <x v="4893"/>
    <n v="58864"/>
    <n v="38710"/>
    <n v="41395"/>
  </r>
  <r>
    <x v="213"/>
    <x v="13"/>
    <n v="53324"/>
    <x v="4894"/>
    <n v="70556"/>
    <n v="39318"/>
    <n v="45911"/>
  </r>
  <r>
    <x v="213"/>
    <x v="14"/>
    <n v="47348"/>
    <x v="4895"/>
    <n v="53317"/>
    <n v="31813"/>
    <n v="34658"/>
  </r>
  <r>
    <x v="213"/>
    <x v="16"/>
    <n v="41862"/>
    <x v="4896"/>
    <n v="48263"/>
    <n v="26869"/>
    <n v="30963"/>
  </r>
  <r>
    <x v="213"/>
    <x v="17"/>
    <n v="36298"/>
    <x v="4897"/>
    <n v="40556"/>
    <n v="22697"/>
    <n v="26836"/>
  </r>
  <r>
    <x v="213"/>
    <x v="18"/>
    <n v="32317"/>
    <x v="4898"/>
    <n v="38488"/>
    <n v="24233"/>
    <n v="27015"/>
  </r>
  <r>
    <x v="213"/>
    <x v="19"/>
    <n v="27471"/>
    <x v="1376"/>
    <n v="29163"/>
    <n v="16213"/>
    <n v="20469"/>
  </r>
  <r>
    <x v="213"/>
    <x v="19"/>
    <n v="29846"/>
    <x v="4899"/>
    <n v="34245"/>
    <n v="20395"/>
    <n v="25047"/>
  </r>
  <r>
    <x v="213"/>
    <x v="20"/>
    <n v="23995"/>
    <x v="4900"/>
    <n v="27292"/>
    <n v="14077"/>
    <n v="18559"/>
  </r>
  <r>
    <x v="213"/>
    <x v="22"/>
    <n v="22629"/>
    <x v="4901"/>
    <n v="21453"/>
    <n v="12359"/>
    <n v="14199"/>
  </r>
  <r>
    <x v="213"/>
    <x v="23"/>
    <n v="21620"/>
    <x v="4902"/>
    <n v="20010"/>
    <n v="10836"/>
    <n v="13118"/>
  </r>
  <r>
    <x v="213"/>
    <x v="24"/>
    <n v="18842"/>
    <x v="4903"/>
    <n v="17873"/>
    <n v="9045"/>
    <n v="11473"/>
  </r>
  <r>
    <x v="213"/>
    <x v="25"/>
    <n v="15734"/>
    <x v="4904"/>
    <n v="15668"/>
    <n v="7122"/>
    <n v="10220"/>
  </r>
  <r>
    <x v="213"/>
    <x v="26"/>
    <n v="13753"/>
    <x v="1221"/>
    <n v="11884"/>
    <n v="5171"/>
    <n v="7568"/>
  </r>
  <r>
    <x v="213"/>
    <x v="26"/>
    <n v="14138"/>
    <x v="4905"/>
    <n v="12242"/>
    <n v="5568"/>
    <n v="7976"/>
  </r>
  <r>
    <x v="213"/>
    <x v="28"/>
    <n v="12447"/>
    <x v="3621"/>
    <n v="10513"/>
    <n v="5626"/>
    <n v="7606"/>
  </r>
  <r>
    <x v="213"/>
    <x v="29"/>
    <n v="11232"/>
    <x v="2204"/>
    <n v="9506"/>
    <n v="4900"/>
    <n v="7092"/>
  </r>
  <r>
    <x v="213"/>
    <x v="30"/>
    <n v="9757"/>
    <x v="4906"/>
    <n v="7919"/>
    <n v="4148"/>
    <n v="5888"/>
  </r>
  <r>
    <x v="214"/>
    <x v="0"/>
    <n v="4445.3999999999996"/>
    <x v="4907"/>
    <n v="8837.7000000000007"/>
    <n v="4610.6000000000004"/>
    <n v="6494.9000000000005"/>
  </r>
  <r>
    <x v="214"/>
    <x v="1"/>
    <n v="4647.5"/>
    <x v="4908"/>
    <n v="9363.2999999999993"/>
    <n v="4823.2"/>
    <n v="6962.2"/>
  </r>
  <r>
    <x v="214"/>
    <x v="2"/>
    <n v="5027.2"/>
    <x v="4909"/>
    <n v="9833.7999999999993"/>
    <n v="4680.8999999999996"/>
    <n v="6817.2"/>
  </r>
  <r>
    <x v="214"/>
    <x v="3"/>
    <n v="4990.1000000000004"/>
    <x v="4910"/>
    <n v="9656.5"/>
    <n v="4962.5"/>
    <n v="7096.2"/>
  </r>
  <r>
    <x v="214"/>
    <x v="4"/>
    <n v="4857.8"/>
    <x v="4911"/>
    <n v="8607.9"/>
    <n v="4574.3999999999996"/>
    <n v="6511.7999999999993"/>
  </r>
  <r>
    <x v="214"/>
    <x v="5"/>
    <n v="4627.1000000000004"/>
    <x v="4912"/>
    <n v="8281.4"/>
    <n v="4919.1000000000004"/>
    <n v="6268.1"/>
  </r>
  <r>
    <x v="214"/>
    <x v="6"/>
    <n v="4669.1000000000004"/>
    <x v="4913"/>
    <n v="10326"/>
    <n v="7302.2"/>
    <n v="8301.5"/>
  </r>
  <r>
    <x v="214"/>
    <x v="7"/>
    <n v="4365.3999999999996"/>
    <x v="4914"/>
    <n v="9832.1"/>
    <n v="6999.5"/>
    <n v="7998.7"/>
  </r>
  <r>
    <x v="214"/>
    <x v="8"/>
    <n v="4448.7"/>
    <x v="1506"/>
    <n v="9983.82"/>
    <n v="7089.6580000000004"/>
    <n v="8088.692"/>
  </r>
  <r>
    <x v="214"/>
    <x v="9"/>
    <n v="4093.2660000000001"/>
    <x v="4915"/>
    <n v="8467.8510000000006"/>
    <n v="6608.8"/>
    <n v="6608.8"/>
  </r>
  <r>
    <x v="214"/>
    <x v="10"/>
    <n v="3315.9119999999998"/>
    <x v="4916"/>
    <n v="7590.2629999999999"/>
    <n v="5824.7650000000003"/>
    <n v="5824.7650000000003"/>
  </r>
  <r>
    <x v="214"/>
    <x v="11"/>
    <n v="3572.3760000000002"/>
    <x v="4917"/>
    <n v="7187.3410000000003"/>
    <n v="5901.4049999999997"/>
    <n v="5901.4049999999997"/>
  </r>
  <r>
    <x v="214"/>
    <x v="12"/>
    <n v="2836.0880000000002"/>
    <x v="1719"/>
    <n v="6885.4059999999999"/>
    <n v="5353.86"/>
    <n v="5753.3559999999998"/>
  </r>
  <r>
    <x v="214"/>
    <x v="13"/>
    <n v="2303.58"/>
    <x v="4918"/>
    <n v="7368.3950000000004"/>
    <n v="6115.0839999999998"/>
    <n v="6515.0280000000002"/>
  </r>
  <r>
    <x v="214"/>
    <x v="14"/>
    <n v="2063.9569999999999"/>
    <x v="4919"/>
    <n v="8183.6109999999999"/>
    <n v="7088.2340000000004"/>
    <n v="7488.1930000000002"/>
  </r>
  <r>
    <x v="214"/>
    <x v="15"/>
    <n v="1336.019"/>
    <x v="4920"/>
    <n v="6999.7139999999999"/>
    <n v="5992.7370000000001"/>
    <n v="6392.7370000000001"/>
  </r>
  <r>
    <x v="214"/>
    <x v="16"/>
    <n v="701.39300000000003"/>
    <x v="4921"/>
    <n v="2411.0969"/>
    <n v="1562.443"/>
    <n v="2120.2840000000001"/>
  </r>
  <r>
    <x v="214"/>
    <x v="17"/>
    <n v="546.54700000000003"/>
    <x v="4922"/>
    <n v="2614.6689000000001"/>
    <n v="1430.5309999999999"/>
    <n v="2372.645"/>
  </r>
  <r>
    <x v="214"/>
    <x v="18"/>
    <n v="887.02200000000005"/>
    <x v="4923"/>
    <n v="2389.5879"/>
    <n v="997.36900000000003"/>
    <n v="2147.3690000000001"/>
  </r>
  <r>
    <x v="214"/>
    <x v="19"/>
    <n v="673.50099999999998"/>
    <x v="4924"/>
    <n v="2103.1289000000002"/>
    <n v="730.00199999999995"/>
    <n v="1886.721"/>
  </r>
  <r>
    <x v="214"/>
    <x v="20"/>
    <n v="102.60599999999999"/>
    <x v="4925"/>
    <n v="513.37800000000004"/>
    <n v="457.71499999999997"/>
    <n v="457.71499999999997"/>
  </r>
  <r>
    <x v="214"/>
    <x v="21"/>
    <n v="3.8069999999999999"/>
    <x v="4926"/>
    <n v="36.670999999999999"/>
    <n v="17.065000000000001"/>
    <n v="24.446000000000002"/>
  </r>
  <r>
    <x v="214"/>
    <x v="22"/>
    <n v="0"/>
    <x v="4927"/>
    <n v="50.21"/>
    <n v="46.048000000000002"/>
    <n v="48.881"/>
  </r>
  <r>
    <x v="215"/>
    <x v="0"/>
    <n v="15860"/>
    <x v="4928"/>
    <n v="7886"/>
    <n v="873"/>
    <n v="3558"/>
  </r>
  <r>
    <x v="215"/>
    <x v="1"/>
    <n v="15478"/>
    <x v="572"/>
    <n v="8115"/>
    <n v="977"/>
    <n v="3714"/>
  </r>
  <r>
    <x v="215"/>
    <x v="2"/>
    <n v="14757"/>
    <x v="4929"/>
    <n v="7858"/>
    <n v="870"/>
    <n v="3644"/>
  </r>
  <r>
    <x v="215"/>
    <x v="3"/>
    <n v="14437"/>
    <x v="4930"/>
    <n v="7698"/>
    <n v="871"/>
    <n v="3676"/>
  </r>
  <r>
    <x v="215"/>
    <x v="4"/>
    <n v="13506"/>
    <x v="4931"/>
    <n v="9245"/>
    <n v="2440"/>
    <n v="5571"/>
  </r>
  <r>
    <x v="215"/>
    <x v="5"/>
    <n v="12540"/>
    <x v="6"/>
    <n v="8574"/>
    <n v="2080"/>
    <n v="5193"/>
  </r>
  <r>
    <x v="215"/>
    <x v="6"/>
    <n v="12134"/>
    <x v="4932"/>
    <n v="8089"/>
    <n v="1913"/>
    <n v="5044"/>
  </r>
  <r>
    <x v="215"/>
    <x v="7"/>
    <n v="10860"/>
    <x v="4933"/>
    <n v="8491"/>
    <n v="1956"/>
    <n v="5603"/>
  </r>
  <r>
    <x v="215"/>
    <x v="8"/>
    <n v="9700"/>
    <x v="4934"/>
    <n v="7462"/>
    <n v="2021"/>
    <n v="4802"/>
  </r>
  <r>
    <x v="215"/>
    <x v="9"/>
    <n v="8627"/>
    <x v="1408"/>
    <n v="6579"/>
    <n v="1572"/>
    <n v="4185"/>
  </r>
  <r>
    <x v="215"/>
    <x v="10"/>
    <n v="8573"/>
    <x v="4"/>
    <n v="5661"/>
    <n v="1210"/>
    <n v="3723"/>
  </r>
  <r>
    <x v="215"/>
    <x v="11"/>
    <n v="9080"/>
    <x v="1892"/>
    <n v="5600"/>
    <n v="1115"/>
    <n v="3612"/>
  </r>
  <r>
    <x v="215"/>
    <x v="12"/>
    <n v="8560.6980000000003"/>
    <x v="4935"/>
    <n v="4821.5780000000004"/>
    <n v="2168.5210000000002"/>
    <n v="2798.973"/>
  </r>
  <r>
    <x v="215"/>
    <x v="13"/>
    <n v="7722.86"/>
    <x v="4936"/>
    <n v="4921.3490000000002"/>
    <n v="2092.681"/>
    <n v="3027.0749999999998"/>
  </r>
  <r>
    <x v="215"/>
    <x v="14"/>
    <n v="7131.3879999999999"/>
    <x v="4937"/>
    <n v="4605.3900000000003"/>
    <n v="1788.9939999999999"/>
    <n v="2819.1009999999997"/>
  </r>
  <r>
    <x v="215"/>
    <x v="15"/>
    <n v="6448.6782000000003"/>
    <x v="4938"/>
    <n v="4465.6880000000001"/>
    <n v="1634.009"/>
    <n v="2868.538"/>
  </r>
  <r>
    <x v="215"/>
    <x v="16"/>
    <n v="5944.6558000000005"/>
    <x v="4939"/>
    <n v="4111.9070000000002"/>
    <n v="1372.864"/>
    <n v="2723.703"/>
  </r>
  <r>
    <x v="215"/>
    <x v="17"/>
    <n v="5634.1298999999999"/>
    <x v="4940"/>
    <n v="4051.1790000000001"/>
    <n v="1314.4880000000001"/>
    <n v="2743.9070000000002"/>
  </r>
  <r>
    <x v="215"/>
    <x v="18"/>
    <n v="5528.5370000000003"/>
    <x v="4941"/>
    <n v="3608.5030000000002"/>
    <n v="1229.568"/>
    <n v="2424.924"/>
  </r>
  <r>
    <x v="215"/>
    <x v="19"/>
    <n v="5149.2659999999996"/>
    <x v="4942"/>
    <n v="3062.0810000000001"/>
    <n v="1185.614"/>
    <n v="2061.5300000000002"/>
  </r>
  <r>
    <x v="215"/>
    <x v="20"/>
    <n v="5027.8900000000003"/>
    <x v="4943"/>
    <n v="3088.0630000000001"/>
    <n v="1300.5450000000001"/>
    <n v="2247.5619999999999"/>
  </r>
  <r>
    <x v="215"/>
    <x v="21"/>
    <n v="4851.6239999999998"/>
    <x v="4944"/>
    <n v="2865.1631000000002"/>
    <n v="1475.0581"/>
    <n v="2159.6900999999998"/>
  </r>
  <r>
    <x v="215"/>
    <x v="22"/>
    <n v="4453.0630000000001"/>
    <x v="4945"/>
    <n v="2702.5070999999998"/>
    <n v="1473.1919"/>
    <n v="2017.5939000000001"/>
  </r>
  <r>
    <x v="215"/>
    <x v="23"/>
    <n v="4113.5171"/>
    <x v="4946"/>
    <n v="2732.6188999999999"/>
    <n v="1422.972"/>
    <n v="2095.4160000000002"/>
  </r>
  <r>
    <x v="215"/>
    <x v="24"/>
    <n v="3894.4780000000001"/>
    <x v="4947"/>
    <n v="2396.7829999999999"/>
    <n v="1343.7999"/>
    <n v="1805.0979"/>
  </r>
  <r>
    <x v="215"/>
    <x v="25"/>
    <n v="3589.9380000000001"/>
    <x v="4948"/>
    <n v="2177.4810000000002"/>
    <n v="1166.5039999999999"/>
    <n v="1645.415"/>
  </r>
  <r>
    <x v="215"/>
    <x v="26"/>
    <n v="3421.9789999999998"/>
    <x v="4949"/>
    <n v="2053.1698999999999"/>
    <n v="1052.0309999999999"/>
    <n v="1572.2950000000001"/>
  </r>
  <r>
    <x v="215"/>
    <x v="27"/>
    <n v="3179.8200999999999"/>
    <x v="4950"/>
    <n v="2041.875"/>
    <n v="939.23099999999999"/>
    <n v="1584.9659999999999"/>
  </r>
  <r>
    <x v="215"/>
    <x v="28"/>
    <n v="2893.9041000000002"/>
    <x v="4951"/>
    <n v="1902.5889999999999"/>
    <n v="826.41"/>
    <n v="1465.088"/>
  </r>
  <r>
    <x v="215"/>
    <x v="29"/>
    <n v="2671.114"/>
    <x v="4952"/>
    <n v="1707.42"/>
    <n v="733.25"/>
    <n v="1304.2350000000001"/>
  </r>
  <r>
    <x v="215"/>
    <x v="30"/>
    <n v="2327.9459999999999"/>
    <x v="4953"/>
    <n v="1511.703"/>
    <n v="639.94100000000003"/>
    <n v="1125.06"/>
  </r>
  <r>
    <x v="216"/>
    <x v="0"/>
    <n v="13578"/>
    <x v="573"/>
    <n v="17564"/>
    <n v="3314"/>
    <n v="11783"/>
  </r>
  <r>
    <x v="216"/>
    <x v="1"/>
    <n v="13547"/>
    <x v="2206"/>
    <n v="17780"/>
    <n v="3159"/>
    <n v="12052"/>
  </r>
  <r>
    <x v="216"/>
    <x v="2"/>
    <n v="12854"/>
    <x v="4954"/>
    <n v="16351"/>
    <n v="2194"/>
    <n v="10809"/>
  </r>
  <r>
    <x v="216"/>
    <x v="3"/>
    <n v="13525"/>
    <x v="4354"/>
    <n v="15251"/>
    <n v="2138"/>
    <n v="9883"/>
  </r>
  <r>
    <x v="216"/>
    <x v="3"/>
    <n v="12965"/>
    <x v="4955"/>
    <n v="15111"/>
    <n v="1926"/>
    <n v="9693"/>
  </r>
  <r>
    <x v="216"/>
    <x v="4"/>
    <n v="14580"/>
    <x v="2739"/>
    <n v="15153"/>
    <n v="2851"/>
    <n v="10221"/>
  </r>
  <r>
    <x v="216"/>
    <x v="6"/>
    <n v="14792"/>
    <x v="4956"/>
    <n v="15474"/>
    <n v="3607"/>
    <n v="10965"/>
  </r>
  <r>
    <x v="216"/>
    <x v="7"/>
    <n v="14197"/>
    <x v="4957"/>
    <n v="15169"/>
    <n v="2465"/>
    <n v="10367"/>
  </r>
  <r>
    <x v="216"/>
    <x v="8"/>
    <n v="12397"/>
    <x v="3399"/>
    <n v="11847"/>
    <n v="2154"/>
    <n v="8058"/>
  </r>
  <r>
    <x v="216"/>
    <x v="8"/>
    <n v="13198"/>
    <x v="2091"/>
    <n v="11943"/>
    <n v="1798"/>
    <n v="7830"/>
  </r>
  <r>
    <x v="216"/>
    <x v="9"/>
    <n v="12575"/>
    <x v="991"/>
    <n v="11200"/>
    <n v="2275"/>
    <n v="7155"/>
  </r>
  <r>
    <x v="216"/>
    <x v="10"/>
    <n v="12822"/>
    <x v="4958"/>
    <n v="10946"/>
    <n v="1448"/>
    <n v="6904"/>
  </r>
  <r>
    <x v="216"/>
    <x v="12"/>
    <n v="11776"/>
    <x v="4959"/>
    <n v="11397"/>
    <n v="2526"/>
    <n v="7751"/>
  </r>
  <r>
    <x v="216"/>
    <x v="13"/>
    <n v="10906.7"/>
    <x v="4960"/>
    <n v="10714"/>
    <n v="2069"/>
    <n v="7113.3"/>
  </r>
  <r>
    <x v="216"/>
    <x v="14"/>
    <n v="9613.9"/>
    <x v="4961"/>
    <n v="10790.4"/>
    <n v="2257.1999999999998"/>
    <n v="7138.0999999999995"/>
  </r>
  <r>
    <x v="216"/>
    <x v="14"/>
    <n v="10177.200000000001"/>
    <x v="4962"/>
    <n v="10574.5"/>
    <n v="2283.6999999999998"/>
    <n v="7181"/>
  </r>
  <r>
    <x v="216"/>
    <x v="16"/>
    <n v="8811.5"/>
    <x v="4963"/>
    <n v="10230.799999999999"/>
    <n v="1443.2"/>
    <n v="6607.4999999999991"/>
  </r>
  <r>
    <x v="216"/>
    <x v="17"/>
    <n v="8304.1"/>
    <x v="4964"/>
    <n v="10219.299999999999"/>
    <n v="895.1"/>
    <n v="6611.8"/>
  </r>
  <r>
    <x v="216"/>
    <x v="18"/>
    <n v="7548.4"/>
    <x v="4965"/>
    <n v="10368.6"/>
    <n v="871.5"/>
    <n v="7086.1"/>
  </r>
  <r>
    <x v="216"/>
    <x v="19"/>
    <n v="6954.7"/>
    <x v="4966"/>
    <n v="4896.3"/>
    <n v="897.5"/>
    <n v="2993"/>
  </r>
  <r>
    <x v="216"/>
    <x v="20"/>
    <n v="6984.2"/>
    <x v="4967"/>
    <n v="4808.7"/>
    <n v="813.2"/>
    <n v="2947.5"/>
  </r>
  <r>
    <x v="216"/>
    <x v="21"/>
    <n v="6762.1000999999997"/>
    <x v="4968"/>
    <n v="5051.5"/>
    <n v="889.8"/>
    <n v="3125.8"/>
  </r>
  <r>
    <x v="216"/>
    <x v="22"/>
    <n v="6830.1000999999997"/>
    <x v="2735"/>
    <n v="4877.6000999999997"/>
    <n v="997.48749999999995"/>
    <n v="2992.6875"/>
  </r>
  <r>
    <x v="216"/>
    <x v="23"/>
    <n v="6676.6000999999997"/>
    <x v="4969"/>
    <n v="5050"/>
    <n v="1282.4000000000001"/>
    <n v="3162.9"/>
  </r>
  <r>
    <x v="216"/>
    <x v="24"/>
    <n v="7003.7002000000002"/>
    <x v="4970"/>
    <n v="4414.6000999999997"/>
    <n v="1590.9"/>
    <n v="2498.6"/>
  </r>
  <r>
    <x v="216"/>
    <x v="25"/>
    <n v="6562"/>
    <x v="4971"/>
    <n v="4467.2997999999998"/>
    <n v="1807.5"/>
    <n v="2802.4"/>
  </r>
  <r>
    <x v="216"/>
    <x v="26"/>
    <n v="6295.3999000000003"/>
    <x v="4972"/>
    <n v="4237.1000999999997"/>
    <n v="1713.4001000000001"/>
    <n v="2623.2001"/>
  </r>
  <r>
    <x v="216"/>
    <x v="27"/>
    <n v="6190.6000999999997"/>
    <x v="4973"/>
    <n v="4015"/>
    <n v="1945.2"/>
    <n v="2472"/>
  </r>
  <r>
    <x v="216"/>
    <x v="28"/>
    <n v="5786.6000999999997"/>
    <x v="403"/>
    <n v="3925.8"/>
    <n v="2159.8000000000002"/>
    <n v="2624.1000000000004"/>
  </r>
  <r>
    <x v="216"/>
    <x v="29"/>
    <n v="5181.3999000000003"/>
    <x v="4974"/>
    <n v="3749.3998999999999"/>
    <n v="1901.8"/>
    <n v="2580"/>
  </r>
  <r>
    <x v="216"/>
    <x v="30"/>
    <n v="4651.7002000000002"/>
    <x v="4975"/>
    <n v="3390.3998999999999"/>
    <n v="1634.4"/>
    <n v="2484"/>
  </r>
  <r>
    <x v="217"/>
    <x v="0"/>
    <n v="4303"/>
    <x v="1090"/>
    <n v="6623"/>
    <n v="3004"/>
    <n v="4792"/>
  </r>
  <r>
    <x v="217"/>
    <x v="1"/>
    <n v="3878"/>
    <x v="1931"/>
    <n v="5824"/>
    <n v="2433"/>
    <n v="4223"/>
  </r>
  <r>
    <x v="217"/>
    <x v="2"/>
    <n v="3189"/>
    <x v="4976"/>
    <n v="5933"/>
    <n v="2310"/>
    <n v="4358"/>
  </r>
  <r>
    <x v="217"/>
    <x v="3"/>
    <n v="2918"/>
    <x v="4977"/>
    <n v="3796"/>
    <n v="1513"/>
    <n v="2606"/>
  </r>
  <r>
    <x v="217"/>
    <x v="4"/>
    <n v="2856"/>
    <x v="1254"/>
    <n v="3508"/>
    <n v="1302"/>
    <n v="2401"/>
  </r>
  <r>
    <x v="217"/>
    <x v="5"/>
    <n v="2933"/>
    <x v="3393"/>
    <n v="3050"/>
    <n v="769"/>
    <n v="1868"/>
  </r>
  <r>
    <x v="217"/>
    <x v="6"/>
    <n v="2888"/>
    <x v="408"/>
    <n v="2028"/>
    <n v="1245"/>
    <n v="1245"/>
  </r>
  <r>
    <x v="217"/>
    <x v="7"/>
    <n v="3315"/>
    <x v="4978"/>
    <n v="2133"/>
    <n v="1305"/>
    <n v="1305"/>
  </r>
  <r>
    <x v="218"/>
    <x v="0"/>
    <n v="24977"/>
    <x v="4979"/>
    <n v="101450"/>
    <n v="51749"/>
    <n v="81594"/>
  </r>
  <r>
    <x v="218"/>
    <x v="1"/>
    <n v="26268"/>
    <x v="4980"/>
    <n v="103461"/>
    <n v="51778"/>
    <n v="82946"/>
  </r>
  <r>
    <x v="218"/>
    <x v="2"/>
    <n v="26076"/>
    <x v="4981"/>
    <n v="120092"/>
    <n v="66076"/>
    <n v="97579"/>
  </r>
  <r>
    <x v="218"/>
    <x v="3"/>
    <n v="27447"/>
    <x v="4982"/>
    <n v="122973"/>
    <n v="66236"/>
    <n v="91466"/>
  </r>
  <r>
    <x v="218"/>
    <x v="3"/>
    <n v="26300"/>
    <x v="4983"/>
    <n v="120480"/>
    <n v="57574"/>
    <n v="89978"/>
  </r>
  <r>
    <x v="218"/>
    <x v="5"/>
    <n v="29122"/>
    <x v="4984"/>
    <n v="36535"/>
    <n v="15685"/>
    <n v="29043"/>
  </r>
  <r>
    <x v="219"/>
    <x v="0"/>
    <n v="4568.9040000000005"/>
    <x v="4985"/>
    <n v="9008.5159999999996"/>
    <n v="2677.6930000000002"/>
    <n v="6101.0749999999998"/>
  </r>
  <r>
    <x v="219"/>
    <x v="1"/>
    <n v="4036.701"/>
    <x v="4986"/>
    <n v="5638.6189999999997"/>
    <n v="1620.511"/>
    <n v="3857.913"/>
  </r>
  <r>
    <x v="219"/>
    <x v="2"/>
    <n v="3480.0140000000001"/>
    <x v="4987"/>
    <n v="5532.1729999999998"/>
    <n v="1326.4169999999999"/>
    <n v="4256.8739999999998"/>
  </r>
  <r>
    <x v="219"/>
    <x v="3"/>
    <n v="2984.4929999999999"/>
    <x v="4988"/>
    <n v="4962.4319999999998"/>
    <n v="689.11400000000003"/>
    <n v="3747.05"/>
  </r>
  <r>
    <x v="219"/>
    <x v="4"/>
    <n v="2814.049"/>
    <x v="4989"/>
    <n v="4826.0119999999997"/>
    <n v="421.43900000000002"/>
    <n v="3611.855"/>
  </r>
  <r>
    <x v="219"/>
    <x v="5"/>
    <n v="2929.4079999999999"/>
    <x v="4990"/>
    <n v="5538.6639999999998"/>
    <n v="3669.346"/>
    <n v="4417.2650000000003"/>
  </r>
  <r>
    <x v="219"/>
    <x v="6"/>
    <n v="2842.7809999999999"/>
    <x v="4991"/>
    <n v="5287.357"/>
    <n v="3482.152"/>
    <n v="4229.5280000000002"/>
  </r>
  <r>
    <x v="219"/>
    <x v="7"/>
    <n v="3171.944"/>
    <x v="4992"/>
    <n v="5100.308"/>
    <n v="3315.5949999999998"/>
    <n v="4062.4279999999999"/>
  </r>
  <r>
    <x v="219"/>
    <x v="8"/>
    <n v="3175.1669999999999"/>
    <x v="4993"/>
    <n v="4675.5209999999997"/>
    <n v="2860.893"/>
    <n v="3607.183"/>
  </r>
  <r>
    <x v="219"/>
    <x v="9"/>
    <n v="1820.76"/>
    <x v="4994"/>
    <n v="3907.056"/>
    <n v="2246.6109999999999"/>
    <n v="2992.3579999999997"/>
  </r>
  <r>
    <x v="219"/>
    <x v="10"/>
    <n v="1520.2159999999999"/>
    <x v="4995"/>
    <n v="3609.538"/>
    <n v="2184.3919999999998"/>
    <n v="2929.5959999999995"/>
  </r>
  <r>
    <x v="219"/>
    <x v="11"/>
    <n v="2521.7159999999999"/>
    <x v="4996"/>
    <n v="4848.3900000000003"/>
    <n v="2981.73"/>
    <n v="3726.3910000000001"/>
  </r>
  <r>
    <x v="219"/>
    <x v="12"/>
    <n v="2731.2289999999998"/>
    <x v="4997"/>
    <n v="4623.2489999999998"/>
    <n v="3550.0419999999999"/>
    <n v="3550.0419999999999"/>
  </r>
  <r>
    <x v="219"/>
    <x v="13"/>
    <n v="2070.627"/>
    <x v="4998"/>
    <n v="4575.9110000000001"/>
    <n v="3573.43"/>
    <n v="3573.43"/>
  </r>
  <r>
    <x v="219"/>
    <x v="14"/>
    <n v="2081.8780000000002"/>
    <x v="4999"/>
    <n v="4040.6030000000001"/>
    <n v="3103.9140000000002"/>
    <n v="3103.9140000000002"/>
  </r>
  <r>
    <x v="219"/>
    <x v="15"/>
    <n v="1496.7180000000001"/>
    <x v="5000"/>
    <n v="3539.1790000000001"/>
    <n v="2627.55"/>
    <n v="2627.55"/>
  </r>
  <r>
    <x v="219"/>
    <x v="16"/>
    <n v="1323.049"/>
    <x v="5001"/>
    <n v="2866.5969"/>
    <n v="2215.5410000000002"/>
    <n v="2215.5410000000002"/>
  </r>
  <r>
    <x v="219"/>
    <x v="17"/>
    <n v="1637.2819999999999"/>
    <x v="5002"/>
    <n v="2717.7179999999998"/>
    <n v="2030.2280000000001"/>
    <n v="2030.2280000000001"/>
  </r>
  <r>
    <x v="219"/>
    <x v="18"/>
    <n v="2103.7570999999998"/>
    <x v="5003"/>
    <n v="2744.5509999999999"/>
    <n v="1760.4661000000001"/>
    <n v="1760.4661000000001"/>
  </r>
  <r>
    <x v="219"/>
    <x v="19"/>
    <n v="1498.8119999999999"/>
    <x v="5004"/>
    <n v="2203.5029"/>
    <n v="1708.6759999999999"/>
    <n v="1708.6759999999999"/>
  </r>
  <r>
    <x v="219"/>
    <x v="20"/>
    <n v="843.18100000000004"/>
    <x v="5005"/>
    <n v="1584.9"/>
    <n v="1232.5830000000001"/>
    <n v="1247.1500000000001"/>
  </r>
  <r>
    <x v="219"/>
    <x v="21"/>
    <n v="1166.325"/>
    <x v="5006"/>
    <n v="1548.3969999999999"/>
    <n v="1197.7080000000001"/>
    <n v="1219.19"/>
  </r>
  <r>
    <x v="219"/>
    <x v="22"/>
    <n v="1031.8240000000001"/>
    <x v="5007"/>
    <n v="1343.307"/>
    <n v="1014.6130000000001"/>
    <n v="1039.7260000000001"/>
  </r>
  <r>
    <x v="219"/>
    <x v="23"/>
    <n v="1094.4919"/>
    <x v="5008"/>
    <n v="1157.9188999999999"/>
    <n v="870.99900000000002"/>
    <n v="906.82400000000007"/>
  </r>
  <r>
    <x v="219"/>
    <x v="24"/>
    <n v="442.416"/>
    <x v="5009"/>
    <n v="546.29600000000005"/>
    <n v="403.96899999999999"/>
    <n v="428.42700000000002"/>
  </r>
  <r>
    <x v="219"/>
    <x v="25"/>
    <n v="243.73699999999999"/>
    <x v="5010"/>
    <n v="321.57"/>
    <n v="227.38200000000001"/>
    <n v="252.05500000000001"/>
  </r>
  <r>
    <x v="219"/>
    <x v="26"/>
    <n v="167.23599999999999"/>
    <x v="5011"/>
    <n v="199.089"/>
    <n v="114.05"/>
    <n v="140.58199999999999"/>
  </r>
  <r>
    <x v="219"/>
    <x v="27"/>
    <n v="155.96299999999999"/>
    <x v="5012"/>
    <n v="188.45699999999999"/>
    <n v="103.032"/>
    <n v="131.989"/>
  </r>
  <r>
    <x v="219"/>
    <x v="28"/>
    <n v="148.43199999999999"/>
    <x v="5013"/>
    <n v="198.023"/>
    <n v="113.161"/>
    <n v="141.52100000000002"/>
  </r>
  <r>
    <x v="219"/>
    <x v="29"/>
    <n v="161.642"/>
    <x v="5014"/>
    <n v="179.27600000000001"/>
    <n v="122.136"/>
    <n v="125.71599999999999"/>
  </r>
  <r>
    <x v="219"/>
    <x v="30"/>
    <n v="165.459"/>
    <x v="5015"/>
    <n v="160.75399999999999"/>
    <n v="111.017"/>
    <n v="117.75699999999999"/>
  </r>
  <r>
    <x v="220"/>
    <x v="0"/>
    <n v="18450"/>
    <x v="2384"/>
    <n v="15283"/>
    <n v="223"/>
    <n v="8374"/>
  </r>
  <r>
    <x v="220"/>
    <x v="1"/>
    <n v="18486"/>
    <x v="5016"/>
    <n v="14518"/>
    <n v="18"/>
    <n v="7473"/>
  </r>
  <r>
    <x v="220"/>
    <x v="2"/>
    <n v="18348"/>
    <x v="5017"/>
    <n v="15151"/>
    <n v="943"/>
    <n v="8368"/>
  </r>
  <r>
    <x v="220"/>
    <x v="3"/>
    <n v="18287"/>
    <x v="5018"/>
    <n v="14602"/>
    <n v="175"/>
    <n v="7747"/>
  </r>
  <r>
    <x v="220"/>
    <x v="4"/>
    <n v="18591"/>
    <x v="5019"/>
    <n v="14842"/>
    <n v="104"/>
    <n v="7879"/>
  </r>
  <r>
    <x v="220"/>
    <x v="5"/>
    <n v="19724"/>
    <x v="5020"/>
    <n v="15526"/>
    <n v="1071"/>
    <n v="8027"/>
  </r>
  <r>
    <x v="220"/>
    <x v="6"/>
    <n v="19561"/>
    <x v="5021"/>
    <n v="18919"/>
    <n v="5212"/>
    <n v="11479"/>
  </r>
  <r>
    <x v="220"/>
    <x v="7"/>
    <n v="19467"/>
    <x v="5022"/>
    <n v="19873"/>
    <n v="5836"/>
    <n v="12021"/>
  </r>
  <r>
    <x v="220"/>
    <x v="8"/>
    <n v="20846"/>
    <x v="5023"/>
    <n v="19373"/>
    <n v="6076"/>
    <n v="12208"/>
  </r>
  <r>
    <x v="220"/>
    <x v="9"/>
    <n v="19746"/>
    <x v="5024"/>
    <n v="19864"/>
    <n v="6743"/>
    <n v="12713"/>
  </r>
  <r>
    <x v="220"/>
    <x v="10"/>
    <n v="19115"/>
    <x v="2764"/>
    <n v="19209"/>
    <n v="6742"/>
    <n v="12144"/>
  </r>
  <r>
    <x v="220"/>
    <x v="11"/>
    <n v="19415"/>
    <x v="5025"/>
    <n v="18089"/>
    <n v="5293"/>
    <n v="11258"/>
  </r>
  <r>
    <x v="220"/>
    <x v="12"/>
    <n v="18266"/>
    <x v="5026"/>
    <n v="18439.7"/>
    <n v="6712.4"/>
    <n v="12204.199999999999"/>
  </r>
  <r>
    <x v="220"/>
    <x v="13"/>
    <n v="16746.900000000001"/>
    <x v="5027"/>
    <n v="17067"/>
    <n v="7313.4"/>
    <n v="10915.8"/>
  </r>
  <r>
    <x v="220"/>
    <x v="14"/>
    <n v="15902.6"/>
    <x v="5028"/>
    <n v="16303.2"/>
    <n v="6710.1"/>
    <n v="10527.3"/>
  </r>
  <r>
    <x v="220"/>
    <x v="15"/>
    <n v="15083.2"/>
    <x v="5029"/>
    <n v="17018"/>
    <n v="7720.8"/>
    <n v="11233.5"/>
  </r>
  <r>
    <x v="220"/>
    <x v="16"/>
    <n v="14348"/>
    <x v="5030"/>
    <n v="16779.900000000001"/>
    <n v="7632.5"/>
    <n v="11230.5"/>
  </r>
  <r>
    <x v="220"/>
    <x v="17"/>
    <n v="13566.3"/>
    <x v="5031"/>
    <n v="15585.8"/>
    <n v="6459.3"/>
    <n v="10389.9"/>
  </r>
  <r>
    <x v="220"/>
    <x v="18"/>
    <n v="14524.4"/>
    <x v="5032"/>
    <n v="15007.6"/>
    <n v="5956.3"/>
    <n v="9616.4"/>
  </r>
  <r>
    <x v="220"/>
    <x v="19"/>
    <n v="13982"/>
    <x v="5033"/>
    <n v="14479.8"/>
    <n v="6048.6"/>
    <n v="9539.7000000000007"/>
  </r>
  <r>
    <x v="220"/>
    <x v="20"/>
    <n v="13006.8"/>
    <x v="5034"/>
    <n v="12815.5"/>
    <n v="5337.7"/>
    <n v="8046.7"/>
  </r>
  <r>
    <x v="220"/>
    <x v="21"/>
    <n v="12297.799800000001"/>
    <x v="5035"/>
    <n v="11687.799800000001"/>
    <n v="4233.9750000000004"/>
    <n v="6937.5750000000007"/>
  </r>
  <r>
    <x v="220"/>
    <x v="22"/>
    <n v="12546.5996"/>
    <x v="5036"/>
    <n v="11266"/>
    <n v="4287.8999000000003"/>
    <n v="6754.8999000000003"/>
  </r>
  <r>
    <x v="220"/>
    <x v="23"/>
    <n v="13149.0996"/>
    <x v="5037"/>
    <n v="11845.700199999999"/>
    <n v="4731.8001000000004"/>
    <n v="7046.9001000000007"/>
  </r>
  <r>
    <x v="220"/>
    <x v="24"/>
    <n v="13373"/>
    <x v="5038"/>
    <n v="11439.200199999999"/>
    <n v="3886.9"/>
    <n v="6689.4"/>
  </r>
  <r>
    <x v="220"/>
    <x v="25"/>
    <n v="11979.200199999999"/>
    <x v="5039"/>
    <n v="12555.700199999999"/>
    <n v="4303.3999999999996"/>
    <n v="7956.2999"/>
  </r>
  <r>
    <x v="220"/>
    <x v="26"/>
    <n v="6972.8999000000003"/>
    <x v="5040"/>
    <n v="6380.7002000000002"/>
    <n v="2524.1"/>
    <n v="4142"/>
  </r>
  <r>
    <x v="220"/>
    <x v="27"/>
    <n v="7091.1000999999997"/>
    <x v="3931"/>
    <n v="6029.1000999999997"/>
    <n v="2247.8000000000002"/>
    <n v="3687.7000000000003"/>
  </r>
  <r>
    <x v="220"/>
    <x v="28"/>
    <n v="6776.8999000000003"/>
    <x v="5041"/>
    <n v="5704.7997999999998"/>
    <n v="2570.1999999999998"/>
    <n v="3751.5"/>
  </r>
  <r>
    <x v="220"/>
    <x v="29"/>
    <n v="6407.2997999999998"/>
    <x v="5042"/>
    <n v="5283.8999000000003"/>
    <n v="2304.6999999999998"/>
    <n v="3443.1"/>
  </r>
  <r>
    <x v="220"/>
    <x v="30"/>
    <n v="5733.6000999999997"/>
    <x v="5043"/>
    <n v="4923"/>
    <n v="2191.3000000000002"/>
    <n v="3229.7000000000003"/>
  </r>
  <r>
    <x v="221"/>
    <x v="0"/>
    <n v="13209"/>
    <x v="5044"/>
    <n v="74157"/>
    <n v="34889"/>
    <n v="68578"/>
  </r>
  <r>
    <x v="221"/>
    <x v="1"/>
    <n v="14144"/>
    <x v="5045"/>
    <n v="78866"/>
    <n v="35197"/>
    <n v="71790"/>
  </r>
  <r>
    <x v="221"/>
    <x v="2"/>
    <n v="13705"/>
    <x v="5046"/>
    <n v="79055"/>
    <n v="35124"/>
    <n v="72040"/>
  </r>
  <r>
    <x v="221"/>
    <x v="3"/>
    <n v="13058"/>
    <x v="5047"/>
    <n v="80305"/>
    <n v="34802"/>
    <n v="73703"/>
  </r>
  <r>
    <x v="221"/>
    <x v="4"/>
    <n v="14403"/>
    <x v="5048"/>
    <n v="84104"/>
    <n v="35403"/>
    <n v="76956"/>
  </r>
  <r>
    <x v="221"/>
    <x v="5"/>
    <n v="16226"/>
    <x v="5049"/>
    <n v="83049"/>
    <n v="34426"/>
    <n v="75455"/>
  </r>
  <r>
    <x v="221"/>
    <x v="6"/>
    <n v="14070"/>
    <x v="2915"/>
    <n v="75185"/>
    <n v="28285"/>
    <n v="64478"/>
  </r>
  <r>
    <x v="221"/>
    <x v="7"/>
    <n v="9973"/>
    <x v="1180"/>
    <n v="68245"/>
    <n v="24100"/>
    <n v="55910"/>
  </r>
  <r>
    <x v="221"/>
    <x v="8"/>
    <n v="8264.9"/>
    <x v="5050"/>
    <n v="30717"/>
    <n v="8567.6"/>
    <n v="25845.300000000003"/>
  </r>
  <r>
    <x v="221"/>
    <x v="9"/>
    <n v="7852"/>
    <x v="5051"/>
    <n v="28908.1"/>
    <n v="8539"/>
    <n v="23743.200000000001"/>
  </r>
  <r>
    <x v="221"/>
    <x v="10"/>
    <n v="7185.2"/>
    <x v="3258"/>
    <n v="27581"/>
    <n v="8845.1"/>
    <n v="22530.1"/>
  </r>
  <r>
    <x v="221"/>
    <x v="11"/>
    <n v="12094.8"/>
    <x v="5052"/>
    <n v="25444.9"/>
    <n v="8476.9"/>
    <n v="20951.400000000001"/>
  </r>
  <r>
    <x v="222"/>
    <x v="0"/>
    <n v="18173.099999999999"/>
    <x v="5053"/>
    <n v="18717.866999999998"/>
    <n v="3357.0279999999998"/>
    <n v="17561.691999999999"/>
  </r>
  <r>
    <x v="222"/>
    <x v="1"/>
    <n v="17120.208999999999"/>
    <x v="5054"/>
    <n v="17486.272000000001"/>
    <n v="3316.8490000000002"/>
    <n v="16435.215"/>
  </r>
  <r>
    <x v="222"/>
    <x v="2"/>
    <n v="15875.118"/>
    <x v="5055"/>
    <n v="16279.356"/>
    <n v="3108.58"/>
    <n v="15278.284"/>
  </r>
  <r>
    <x v="222"/>
    <x v="3"/>
    <n v="15149.674999999999"/>
    <x v="5056"/>
    <n v="14459.911"/>
    <n v="2904.7860000000001"/>
    <n v="13540.953"/>
  </r>
  <r>
    <x v="222"/>
    <x v="4"/>
    <n v="14268.716"/>
    <x v="5057"/>
    <n v="13198.200999999999"/>
    <n v="3156.7849999999999"/>
    <n v="12266.037"/>
  </r>
  <r>
    <x v="222"/>
    <x v="5"/>
    <n v="12574.299000000001"/>
    <x v="5058"/>
    <n v="11707.156999999999"/>
    <n v="3316.9969999999998"/>
    <n v="10900.406999999999"/>
  </r>
  <r>
    <x v="222"/>
    <x v="6"/>
    <n v="10962.817999999999"/>
    <x v="5059"/>
    <n v="9888.6020000000008"/>
    <n v="3019.1669999999999"/>
    <n v="8890.7510000000002"/>
  </r>
  <r>
    <x v="222"/>
    <x v="7"/>
    <n v="10003.599"/>
    <x v="5060"/>
    <n v="8331.5429999999997"/>
    <n v="2673.1120000000001"/>
    <n v="7725.8180000000002"/>
  </r>
  <r>
    <x v="222"/>
    <x v="8"/>
    <n v="8975.5540000000001"/>
    <x v="5061"/>
    <n v="7125.549"/>
    <n v="2239.2489999999998"/>
    <n v="6634.1459999999997"/>
  </r>
  <r>
    <x v="222"/>
    <x v="9"/>
    <n v="7470.1930000000002"/>
    <x v="5062"/>
    <n v="2556.1909999999998"/>
    <n v="1933.5820000000001"/>
    <n v="2084.1530000000002"/>
  </r>
  <r>
    <x v="222"/>
    <x v="10"/>
    <n v="6973.9660000000003"/>
    <x v="5063"/>
    <n v="2379.1869999999999"/>
    <n v="1593.067"/>
    <n v="1930.114"/>
  </r>
  <r>
    <x v="222"/>
    <x v="11"/>
    <n v="8199.5709999999999"/>
    <x v="5064"/>
    <n v="2333.1610000000001"/>
    <n v="1488.9259999999999"/>
    <n v="1816.7570000000001"/>
  </r>
  <r>
    <x v="222"/>
    <x v="12"/>
    <n v="7465.6559999999999"/>
    <x v="5065"/>
    <n v="1885.5730000000001"/>
    <n v="1247.375"/>
    <n v="1432.8520000000001"/>
  </r>
  <r>
    <x v="222"/>
    <x v="13"/>
    <n v="6259.9669999999996"/>
    <x v="5066"/>
    <n v="1509.6120000000001"/>
    <n v="980.10299999999995"/>
    <n v="1175.115"/>
  </r>
  <r>
    <x v="222"/>
    <x v="14"/>
    <n v="5260.2619999999997"/>
    <x v="5067"/>
    <n v="1293.0129999999999"/>
    <n v="800.976"/>
    <n v="994.92200000000003"/>
  </r>
  <r>
    <x v="222"/>
    <x v="15"/>
    <n v="4597.6908999999996"/>
    <x v="5068"/>
    <n v="1047.8869999999999"/>
    <n v="680.75300000000004"/>
    <n v="785.19900000000007"/>
  </r>
  <r>
    <x v="222"/>
    <x v="16"/>
    <n v="3969.9441000000002"/>
    <x v="5069"/>
    <n v="917.61699999999996"/>
    <n v="554.56899999999996"/>
    <n v="710.61999999999989"/>
  </r>
  <r>
    <x v="222"/>
    <x v="17"/>
    <n v="3533.759"/>
    <x v="5070"/>
    <n v="720.22199999999998"/>
    <n v="485.47899999999998"/>
    <n v="573.92700000000002"/>
  </r>
  <r>
    <x v="222"/>
    <x v="18"/>
    <n v="2758.5120000000002"/>
    <x v="5071"/>
    <n v="710.95299999999997"/>
    <n v="391.50299999999999"/>
    <n v="583.69799999999998"/>
  </r>
  <r>
    <x v="222"/>
    <x v="19"/>
    <n v="2014.9839999999999"/>
    <x v="5072"/>
    <n v="675.495"/>
    <n v="344.98899999999998"/>
    <n v="559.40699999999993"/>
  </r>
  <r>
    <x v="222"/>
    <x v="20"/>
    <n v="1466.298"/>
    <x v="5073"/>
    <n v="571.19799999999998"/>
    <n v="340.41500000000002"/>
    <n v="485.99"/>
  </r>
  <r>
    <x v="222"/>
    <x v="21"/>
    <n v="874.20600000000002"/>
    <x v="5074"/>
    <n v="448.322"/>
    <n v="359.94600000000003"/>
    <n v="387.71700000000004"/>
  </r>
  <r>
    <x v="222"/>
    <x v="22"/>
    <n v="510.24900000000002"/>
    <x v="5075"/>
    <n v="427.18700000000001"/>
    <n v="391.81599999999997"/>
    <n v="391.81599999999997"/>
  </r>
  <r>
    <x v="223"/>
    <x v="0"/>
    <n v="37266"/>
    <x v="5076"/>
    <n v="86381"/>
    <n v="21098"/>
    <n v="65253"/>
  </r>
  <r>
    <x v="223"/>
    <x v="1"/>
    <n v="34300"/>
    <x v="5077"/>
    <n v="83216"/>
    <n v="19058"/>
    <n v="63272"/>
  </r>
  <r>
    <x v="223"/>
    <x v="2"/>
    <n v="36212"/>
    <x v="5078"/>
    <n v="87896"/>
    <n v="18977"/>
    <n v="67092"/>
  </r>
  <r>
    <x v="223"/>
    <x v="3"/>
    <n v="41863"/>
    <x v="5079"/>
    <n v="87270"/>
    <n v="23220"/>
    <n v="68929"/>
  </r>
  <r>
    <x v="223"/>
    <x v="4"/>
    <n v="44294"/>
    <x v="5080"/>
    <n v="89996"/>
    <n v="25764"/>
    <n v="69880"/>
  </r>
  <r>
    <x v="223"/>
    <x v="5"/>
    <n v="45998"/>
    <x v="5081"/>
    <n v="92023"/>
    <n v="30561"/>
    <n v="72306"/>
  </r>
  <r>
    <x v="223"/>
    <x v="6"/>
    <n v="46854"/>
    <x v="5082"/>
    <n v="90055"/>
    <n v="33440"/>
    <n v="70519"/>
  </r>
  <r>
    <x v="223"/>
    <x v="7"/>
    <n v="48017"/>
    <x v="5083"/>
    <n v="86174"/>
    <n v="33168"/>
    <n v="65778"/>
  </r>
  <r>
    <x v="223"/>
    <x v="8"/>
    <n v="46542"/>
    <x v="5082"/>
    <n v="79974"/>
    <n v="31921"/>
    <n v="60489"/>
  </r>
  <r>
    <x v="223"/>
    <x v="9"/>
    <n v="35119"/>
    <x v="5084"/>
    <n v="72921"/>
    <n v="31317"/>
    <n v="54734"/>
  </r>
  <r>
    <x v="223"/>
    <x v="10"/>
    <n v="30990"/>
    <x v="5085"/>
    <n v="48671"/>
    <n v="25346"/>
    <n v="37205"/>
  </r>
  <r>
    <x v="223"/>
    <x v="11"/>
    <n v="31944"/>
    <x v="5086"/>
    <n v="40519"/>
    <n v="12009"/>
    <n v="21321"/>
  </r>
  <r>
    <x v="223"/>
    <x v="12"/>
    <n v="28857"/>
    <x v="5087"/>
    <n v="43269"/>
    <n v="14133"/>
    <n v="23462"/>
  </r>
  <r>
    <x v="223"/>
    <x v="13"/>
    <n v="24088"/>
    <x v="5088"/>
    <n v="29963"/>
    <n v="10417"/>
    <n v="14999"/>
  </r>
  <r>
    <x v="223"/>
    <x v="14"/>
    <n v="23104"/>
    <x v="5089"/>
    <n v="29427"/>
    <n v="16506"/>
    <n v="22206"/>
  </r>
  <r>
    <x v="223"/>
    <x v="15"/>
    <n v="21742"/>
    <x v="5090"/>
    <n v="31441"/>
    <n v="15935"/>
    <n v="23113"/>
  </r>
  <r>
    <x v="223"/>
    <x v="16"/>
    <n v="21044"/>
    <x v="5091"/>
    <n v="27342"/>
    <n v="14090"/>
    <n v="19513"/>
  </r>
  <r>
    <x v="223"/>
    <x v="17"/>
    <n v="19564"/>
    <x v="5092"/>
    <n v="24501"/>
    <n v="11800"/>
    <n v="17156"/>
  </r>
  <r>
    <x v="223"/>
    <x v="18"/>
    <n v="17545"/>
    <x v="5093"/>
    <n v="22417"/>
    <n v="11366"/>
    <n v="16484"/>
  </r>
  <r>
    <x v="223"/>
    <x v="19"/>
    <n v="20458"/>
    <x v="5094"/>
    <n v="20834"/>
    <n v="9316"/>
    <n v="14967"/>
  </r>
  <r>
    <x v="223"/>
    <x v="20"/>
    <n v="19805"/>
    <x v="1781"/>
    <n v="21623"/>
    <n v="9513"/>
    <n v="15740"/>
  </r>
  <r>
    <x v="223"/>
    <x v="21"/>
    <n v="18813"/>
    <x v="5095"/>
    <n v="19145"/>
    <n v="8403"/>
    <n v="13552"/>
  </r>
  <r>
    <x v="223"/>
    <x v="22"/>
    <n v="18868"/>
    <x v="5096"/>
    <n v="16940"/>
    <n v="7274"/>
    <n v="11149"/>
  </r>
  <r>
    <x v="223"/>
    <x v="23"/>
    <n v="18673"/>
    <x v="5097"/>
    <n v="16161"/>
    <n v="6156"/>
    <n v="10669"/>
  </r>
  <r>
    <x v="223"/>
    <x v="24"/>
    <n v="18018"/>
    <x v="5098"/>
    <n v="15041"/>
    <n v="5392"/>
    <n v="9456"/>
  </r>
  <r>
    <x v="223"/>
    <x v="25"/>
    <n v="16181"/>
    <x v="5099"/>
    <n v="13873"/>
    <n v="5235"/>
    <n v="8453"/>
  </r>
  <r>
    <x v="223"/>
    <x v="26"/>
    <n v="13957"/>
    <x v="2815"/>
    <n v="12021"/>
    <n v="4584"/>
    <n v="7440"/>
  </r>
  <r>
    <x v="223"/>
    <x v="27"/>
    <n v="13073.8604"/>
    <x v="5100"/>
    <n v="11051.9336"/>
    <n v="3888.3881000000001"/>
    <n v="7095.7359999999999"/>
  </r>
  <r>
    <x v="223"/>
    <x v="28"/>
    <n v="11571.6104"/>
    <x v="5101"/>
    <n v="10189.2148"/>
    <n v="4238.9468999999999"/>
    <n v="6526.5019000000002"/>
  </r>
  <r>
    <x v="223"/>
    <x v="29"/>
    <n v="10236.3496"/>
    <x v="5102"/>
    <n v="9278.1864999999998"/>
    <n v="3849.1641"/>
    <n v="6385.9081999999999"/>
  </r>
  <r>
    <x v="223"/>
    <x v="30"/>
    <n v="8622.2870999999996"/>
    <x v="5103"/>
    <n v="8282.5360999999994"/>
    <n v="3485.4850000000001"/>
    <n v="4047.0509999999999"/>
  </r>
  <r>
    <x v="224"/>
    <x v="0"/>
    <n v="121852"/>
    <x v="5104"/>
    <n v="38118"/>
    <n v="7835"/>
    <n v="23064"/>
  </r>
  <r>
    <x v="224"/>
    <x v="1"/>
    <n v="122662"/>
    <x v="5105"/>
    <n v="37197"/>
    <n v="6905"/>
    <n v="22494"/>
  </r>
  <r>
    <x v="224"/>
    <x v="2"/>
    <n v="115337"/>
    <x v="1382"/>
    <n v="36505"/>
    <n v="6710"/>
    <n v="20787"/>
  </r>
  <r>
    <x v="224"/>
    <x v="3"/>
    <n v="109830"/>
    <x v="5106"/>
    <n v="33897"/>
    <n v="6798"/>
    <n v="18877"/>
  </r>
  <r>
    <x v="224"/>
    <x v="4"/>
    <n v="108465"/>
    <x v="5107"/>
    <n v="30497"/>
    <n v="5442"/>
    <n v="17039"/>
  </r>
  <r>
    <x v="224"/>
    <x v="5"/>
    <n v="98375"/>
    <x v="5108"/>
    <n v="29281"/>
    <n v="5395"/>
    <n v="16705"/>
  </r>
  <r>
    <x v="224"/>
    <x v="6"/>
    <n v="96619"/>
    <x v="5109"/>
    <n v="24634"/>
    <n v="4214"/>
    <n v="13093"/>
  </r>
  <r>
    <x v="224"/>
    <x v="7"/>
    <n v="90374"/>
    <x v="1163"/>
    <n v="23476"/>
    <n v="3966"/>
    <n v="12131"/>
  </r>
  <r>
    <x v="224"/>
    <x v="8"/>
    <n v="82049"/>
    <x v="5110"/>
    <n v="23505"/>
    <n v="5298"/>
    <n v="13190"/>
  </r>
  <r>
    <x v="224"/>
    <x v="9"/>
    <n v="76733"/>
    <x v="3010"/>
    <n v="23126"/>
    <n v="4926"/>
    <n v="12982"/>
  </r>
  <r>
    <x v="224"/>
    <x v="10"/>
    <n v="76148"/>
    <x v="2990"/>
    <n v="23257"/>
    <n v="5300"/>
    <n v="13363"/>
  </r>
  <r>
    <x v="224"/>
    <x v="11"/>
    <n v="70235"/>
    <x v="5111"/>
    <n v="22293"/>
    <n v="4914"/>
    <n v="13035"/>
  </r>
  <r>
    <x v="224"/>
    <x v="12"/>
    <n v="66111"/>
    <x v="1757"/>
    <n v="21215"/>
    <n v="4923"/>
    <n v="11983"/>
  </r>
  <r>
    <x v="224"/>
    <x v="13"/>
    <n v="60553"/>
    <x v="5112"/>
    <n v="20482"/>
    <n v="4390"/>
    <n v="11622"/>
  </r>
  <r>
    <x v="224"/>
    <x v="14"/>
    <n v="56434"/>
    <x v="5113"/>
    <n v="20491"/>
    <n v="3619"/>
    <n v="11590"/>
  </r>
  <r>
    <x v="224"/>
    <x v="15"/>
    <n v="53791"/>
    <x v="1180"/>
    <n v="20763"/>
    <n v="3985"/>
    <n v="12349"/>
  </r>
  <r>
    <x v="224"/>
    <x v="16"/>
    <n v="51760"/>
    <x v="957"/>
    <n v="20102"/>
    <n v="3850"/>
    <n v="12424"/>
  </r>
  <r>
    <x v="224"/>
    <x v="17"/>
    <n v="50098"/>
    <x v="2831"/>
    <n v="19069"/>
    <n v="3502"/>
    <n v="12332"/>
  </r>
  <r>
    <x v="224"/>
    <x v="18"/>
    <n v="49000"/>
    <x v="5114"/>
    <n v="18179"/>
    <n v="3089"/>
    <n v="11635"/>
  </r>
  <r>
    <x v="224"/>
    <x v="19"/>
    <n v="45352"/>
    <x v="1414"/>
    <n v="17932"/>
    <n v="2678"/>
    <n v="11691"/>
  </r>
  <r>
    <x v="224"/>
    <x v="22"/>
    <n v="33927"/>
    <x v="5115"/>
    <n v="6301.3407999999999"/>
    <n v="-784.84799999999996"/>
    <n v="2732.5819999999999"/>
  </r>
  <r>
    <x v="224"/>
    <x v="23"/>
    <n v="25170.910199999998"/>
    <x v="5116"/>
    <n v="5892.4647999999997"/>
    <n v="-1181.7061000000001"/>
    <n v="2498.9278999999997"/>
  </r>
  <r>
    <x v="224"/>
    <x v="24"/>
    <n v="23937.794900000001"/>
    <x v="5117"/>
    <n v="5044.7168000000001"/>
    <n v="-1603.0128999999999"/>
    <n v="1920.6291000000003"/>
  </r>
  <r>
    <x v="224"/>
    <x v="25"/>
    <n v="22384.300800000001"/>
    <x v="5118"/>
    <n v="4480.4638999999997"/>
    <n v="-2459.6419999999998"/>
    <n v="1746.3862000000008"/>
  </r>
  <r>
    <x v="224"/>
    <x v="25"/>
    <n v="22959.1211"/>
    <x v="5119"/>
    <n v="4707.6737999999996"/>
    <n v="-2153.6840000000002"/>
    <n v="1751.9031"/>
  </r>
  <r>
    <x v="224"/>
    <x v="26"/>
    <n v="22144.589800000002"/>
    <x v="5120"/>
    <n v="4303.0839999999998"/>
    <n v="-2700.0441000000001"/>
    <n v="1704.4630999999999"/>
  </r>
  <r>
    <x v="224"/>
    <x v="28"/>
    <n v="21350.529299999998"/>
    <x v="5121"/>
    <n v="4114.3510999999999"/>
    <n v="-2749.1831000000002"/>
    <n v="1738.8650999999991"/>
  </r>
  <r>
    <x v="224"/>
    <x v="29"/>
    <n v="20260.970700000002"/>
    <x v="5122"/>
    <n v="4118.5420000000004"/>
    <n v="-2860.4609999999998"/>
    <n v="1793.8659000000002"/>
  </r>
  <r>
    <x v="224"/>
    <x v="30"/>
    <n v="19103.669900000001"/>
    <x v="5123"/>
    <n v="4241.9867999999997"/>
    <n v="-2965.5428999999999"/>
    <n v="1943.1711"/>
  </r>
  <r>
    <x v="225"/>
    <x v="0"/>
    <n v="20229"/>
    <x v="5124"/>
    <n v="12469"/>
    <n v="5527"/>
    <n v="9026"/>
  </r>
  <r>
    <x v="225"/>
    <x v="1"/>
    <n v="20084"/>
    <x v="5125"/>
    <n v="13389"/>
    <n v="5419"/>
    <n v="9933"/>
  </r>
  <r>
    <x v="225"/>
    <x v="2"/>
    <n v="19681"/>
    <x v="5126"/>
    <n v="13574"/>
    <n v="5177"/>
    <n v="9788"/>
  </r>
  <r>
    <x v="225"/>
    <x v="3"/>
    <n v="19204"/>
    <x v="4082"/>
    <n v="13606"/>
    <n v="5491"/>
    <n v="10199"/>
  </r>
  <r>
    <x v="225"/>
    <x v="4"/>
    <n v="19023"/>
    <x v="5127"/>
    <n v="14333"/>
    <n v="5991"/>
    <n v="10739"/>
  </r>
  <r>
    <x v="225"/>
    <x v="5"/>
    <n v="19031"/>
    <x v="5128"/>
    <n v="14357"/>
    <n v="5978"/>
    <n v="10839"/>
  </r>
  <r>
    <x v="225"/>
    <x v="6"/>
    <n v="19279"/>
    <x v="5129"/>
    <n v="13905"/>
    <n v="6048"/>
    <n v="10601"/>
  </r>
  <r>
    <x v="225"/>
    <x v="7"/>
    <n v="18804"/>
    <x v="5130"/>
    <n v="14148"/>
    <n v="6508"/>
    <n v="10752"/>
  </r>
  <r>
    <x v="225"/>
    <x v="8"/>
    <n v="18391"/>
    <x v="1152"/>
    <n v="14849"/>
    <n v="7850"/>
    <n v="11848"/>
  </r>
  <r>
    <x v="225"/>
    <x v="9"/>
    <n v="17178"/>
    <x v="1160"/>
    <n v="14465"/>
    <n v="7595"/>
    <n v="11535"/>
  </r>
  <r>
    <x v="225"/>
    <x v="10"/>
    <n v="16389"/>
    <x v="3395"/>
    <n v="11334"/>
    <n v="6739"/>
    <n v="8809"/>
  </r>
  <r>
    <x v="225"/>
    <x v="11"/>
    <n v="16473.734"/>
    <x v="5131"/>
    <n v="10560.082"/>
    <n v="6101.6030000000001"/>
    <n v="8166.1790000000001"/>
  </r>
  <r>
    <x v="225"/>
    <x v="12"/>
    <n v="15596.91"/>
    <x v="5132"/>
    <n v="9034.0239999999994"/>
    <n v="5603.3950000000004"/>
    <n v="6662.2930000000006"/>
  </r>
  <r>
    <x v="225"/>
    <x v="13"/>
    <n v="13402.217000000001"/>
    <x v="5133"/>
    <n v="9153.0380000000005"/>
    <n v="5957.3379999999997"/>
    <n v="7111.3829999999998"/>
  </r>
  <r>
    <x v="225"/>
    <x v="14"/>
    <n v="11700.619000000001"/>
    <x v="5134"/>
    <n v="7979.299"/>
    <n v="5033.8980000000001"/>
    <n v="6140.8029999999999"/>
  </r>
  <r>
    <x v="225"/>
    <x v="15"/>
    <n v="10282.0898"/>
    <x v="5135"/>
    <n v="6690.75"/>
    <n v="4148.5092000000004"/>
    <n v="5237.0112000000008"/>
  </r>
  <r>
    <x v="225"/>
    <x v="16"/>
    <n v="9120.2870999999996"/>
    <x v="5136"/>
    <n v="6315.6981999999998"/>
    <n v="3511.9171000000001"/>
    <n v="4926.1652000000004"/>
  </r>
  <r>
    <x v="225"/>
    <x v="17"/>
    <n v="7488.6540000000005"/>
    <x v="5137"/>
    <n v="4929.5860000000002"/>
    <n v="2791.4059999999999"/>
    <n v="3903.2439999999997"/>
  </r>
  <r>
    <x v="225"/>
    <x v="18"/>
    <n v="6151.9961000000003"/>
    <x v="5138"/>
    <n v="3855.1541000000002"/>
    <n v="2202.6390000000001"/>
    <n v="3027.288"/>
  </r>
  <r>
    <x v="225"/>
    <x v="19"/>
    <n v="4557.1117999999997"/>
    <x v="5139"/>
    <n v="2914.6621"/>
    <n v="1685.5029999999999"/>
    <n v="2277.085"/>
  </r>
  <r>
    <x v="225"/>
    <x v="20"/>
    <n v="3681.7629000000002"/>
    <x v="5140"/>
    <n v="1936.095"/>
    <n v="1162.779"/>
    <n v="1475.2239999999999"/>
  </r>
  <r>
    <x v="225"/>
    <x v="21"/>
    <n v="3060.0648999999999"/>
    <x v="5141"/>
    <n v="1619.7209"/>
    <n v="954.78200000000004"/>
    <n v="1266.9929999999999"/>
  </r>
  <r>
    <x v="225"/>
    <x v="22"/>
    <n v="2388.2208999999998"/>
    <x v="5142"/>
    <n v="1122.4139"/>
    <n v="517.471"/>
    <n v="831.16499999999996"/>
  </r>
  <r>
    <x v="225"/>
    <x v="23"/>
    <n v="1925.6688999999999"/>
    <x v="5143"/>
    <n v="804.92499999999995"/>
    <n v="410.63799999999998"/>
    <n v="599.76199999999994"/>
  </r>
  <r>
    <x v="225"/>
    <x v="24"/>
    <n v="1554.1"/>
    <x v="5144"/>
    <n v="658.71699999999998"/>
    <n v="334.24900000000002"/>
    <n v="444.28800000000001"/>
  </r>
  <r>
    <x v="225"/>
    <x v="25"/>
    <n v="1305.7460000000001"/>
    <x v="5145"/>
    <n v="469.28899999999999"/>
    <n v="262.50200000000001"/>
    <n v="315.255"/>
  </r>
  <r>
    <x v="225"/>
    <x v="26"/>
    <n v="1096.856"/>
    <x v="5146"/>
    <n v="444.79700000000003"/>
    <n v="207.4"/>
    <n v="303.56299999999999"/>
  </r>
  <r>
    <x v="225"/>
    <x v="27"/>
    <n v="930.53700000000003"/>
    <x v="5147"/>
    <n v="349.07900000000001"/>
    <n v="24.274999999999999"/>
    <n v="236.40100000000001"/>
  </r>
  <r>
    <x v="225"/>
    <x v="28"/>
    <n v="862.94600000000003"/>
    <x v="5148"/>
    <n v="362.47699999999998"/>
    <n v="6.5979999999999999"/>
    <n v="224.892"/>
  </r>
  <r>
    <x v="226"/>
    <x v="0"/>
    <n v="2866"/>
    <x v="5149"/>
    <n v="9786.7999999999993"/>
    <n v="4745.8999999999996"/>
    <n v="8123"/>
  </r>
  <r>
    <x v="226"/>
    <x v="1"/>
    <n v="2714"/>
    <x v="5150"/>
    <n v="9469.7999999999993"/>
    <n v="5132.7"/>
    <n v="7824.8"/>
  </r>
  <r>
    <x v="226"/>
    <x v="2"/>
    <n v="2582.9"/>
    <x v="5151"/>
    <n v="9198.7000000000007"/>
    <n v="4865.3999999999996"/>
    <n v="7484.7999999999993"/>
  </r>
  <r>
    <x v="226"/>
    <x v="3"/>
    <n v="2334.1999999999998"/>
    <x v="5152"/>
    <n v="8817.5"/>
    <n v="4404.5"/>
    <n v="6882.7"/>
  </r>
  <r>
    <x v="226"/>
    <x v="4"/>
    <n v="2418.8000000000002"/>
    <x v="5153"/>
    <n v="8341"/>
    <n v="4224.7"/>
    <n v="6625.7999999999993"/>
  </r>
  <r>
    <x v="226"/>
    <x v="5"/>
    <n v="2577.1"/>
    <x v="5154"/>
    <n v="7976.4"/>
    <n v="4064.1"/>
    <n v="6365.5"/>
  </r>
  <r>
    <x v="226"/>
    <x v="6"/>
    <n v="2369.3000000000002"/>
    <x v="5155"/>
    <n v="7435.4"/>
    <n v="3676.6"/>
    <n v="5865.5"/>
  </r>
  <r>
    <x v="226"/>
    <x v="7"/>
    <n v="2238.6"/>
    <x v="5156"/>
    <n v="6395.9"/>
    <n v="3400.7"/>
    <n v="5008.5"/>
  </r>
  <r>
    <x v="226"/>
    <x v="8"/>
    <n v="2098.3000000000002"/>
    <x v="5157"/>
    <n v="6145.1"/>
    <n v="3058.7"/>
    <n v="4697.7999999999993"/>
  </r>
  <r>
    <x v="226"/>
    <x v="9"/>
    <n v="1814.8"/>
    <x v="5158"/>
    <n v="5640.9"/>
    <n v="2713.7"/>
    <n v="4353.3999999999996"/>
  </r>
  <r>
    <x v="226"/>
    <x v="10"/>
    <n v="1480.2"/>
    <x v="5159"/>
    <n v="5454.3"/>
    <n v="2325.8000000000002"/>
    <n v="4305.8"/>
  </r>
  <r>
    <x v="226"/>
    <x v="11"/>
    <n v="1852.1"/>
    <x v="5160"/>
    <n v="5439.2"/>
    <n v="2185.1999999999998"/>
    <n v="4271.2999999999993"/>
  </r>
  <r>
    <x v="226"/>
    <x v="12"/>
    <n v="1742.8"/>
    <x v="5161"/>
    <n v="4928.2"/>
    <n v="1969.3"/>
    <n v="3725.2"/>
  </r>
  <r>
    <x v="226"/>
    <x v="13"/>
    <n v="1659.7"/>
    <x v="5162"/>
    <n v="4637.3"/>
    <n v="1682.7"/>
    <n v="3356.4"/>
  </r>
  <r>
    <x v="226"/>
    <x v="14"/>
    <n v="1352"/>
    <x v="5163"/>
    <n v="4423.6000000000004"/>
    <n v="1426.2"/>
    <n v="3128.1000000000004"/>
  </r>
  <r>
    <x v="226"/>
    <x v="15"/>
    <n v="639.5"/>
    <x v="5164"/>
    <n v="2440.6"/>
    <n v="1016.5"/>
    <n v="1682.1999999999998"/>
  </r>
  <r>
    <x v="226"/>
    <x v="16"/>
    <n v="581.29999999999995"/>
    <x v="5165"/>
    <n v="2152.9"/>
    <n v="963.7"/>
    <n v="1487.1"/>
  </r>
  <r>
    <x v="226"/>
    <x v="17"/>
    <n v="566.20000000000005"/>
    <x v="5166"/>
    <n v="2008.8"/>
    <n v="752.9"/>
    <n v="1335.5"/>
  </r>
  <r>
    <x v="226"/>
    <x v="18"/>
    <n v="583.20000000000005"/>
    <x v="5167"/>
    <n v="2010.9"/>
    <n v="680.3"/>
    <n v="1338.7"/>
  </r>
  <r>
    <x v="226"/>
    <x v="19"/>
    <n v="572.20000000000005"/>
    <x v="5168"/>
    <n v="1944.5"/>
    <n v="643.4"/>
    <n v="1318"/>
  </r>
  <r>
    <x v="226"/>
    <x v="20"/>
    <n v="601.4"/>
    <x v="5169"/>
    <n v="3088.8998999999999"/>
    <n v="1340.4"/>
    <n v="2101.3000000000002"/>
  </r>
  <r>
    <x v="226"/>
    <x v="21"/>
    <n v="1284.3"/>
    <x v="5170"/>
    <n v="2619.6999999999998"/>
    <n v="965.5"/>
    <n v="1801.8000000000002"/>
  </r>
  <r>
    <x v="226"/>
    <x v="22"/>
    <n v="1058.3"/>
    <x v="5171"/>
    <n v="2434.2002000000002"/>
    <n v="726.5"/>
    <n v="1643.1"/>
  </r>
  <r>
    <x v="226"/>
    <x v="23"/>
    <n v="847.3"/>
    <x v="5172"/>
    <n v="2084.1001000000001"/>
    <n v="734.5"/>
    <n v="1379.6"/>
  </r>
  <r>
    <x v="226"/>
    <x v="24"/>
    <n v="775.2"/>
    <x v="5173"/>
    <n v="2039.6"/>
    <n v="708.7"/>
    <n v="1352.9"/>
  </r>
  <r>
    <x v="226"/>
    <x v="25"/>
    <n v="1097.9000000000001"/>
    <x v="5174"/>
    <n v="2230.8000000000002"/>
    <n v="677.7"/>
    <n v="1662.9"/>
  </r>
  <r>
    <x v="226"/>
    <x v="26"/>
    <n v="961.1"/>
    <x v="5175"/>
    <n v="1917"/>
    <n v="568.6"/>
    <n v="1408.3000000000002"/>
  </r>
  <r>
    <x v="226"/>
    <x v="27"/>
    <n v="741.4"/>
    <x v="5176"/>
    <n v="1248.4000000000001"/>
    <n v="463.5"/>
    <n v="912.5"/>
  </r>
  <r>
    <x v="226"/>
    <x v="28"/>
    <n v="610.20000000000005"/>
    <x v="5177"/>
    <n v="1091.9000000000001"/>
    <n v="412.6"/>
    <n v="773.40000000000009"/>
  </r>
  <r>
    <x v="226"/>
    <x v="29"/>
    <n v="520.1"/>
    <x v="5178"/>
    <n v="1034"/>
    <n v="376.2"/>
    <n v="765.5"/>
  </r>
  <r>
    <x v="226"/>
    <x v="30"/>
    <n v="485.6"/>
    <x v="5179"/>
    <n v="964.9"/>
    <n v="352.2"/>
    <n v="689.8"/>
  </r>
  <r>
    <x v="227"/>
    <x v="0"/>
    <n v="13237"/>
    <x v="5180"/>
    <n v="8090"/>
    <n v="-865"/>
    <n v="4946"/>
  </r>
  <r>
    <x v="227"/>
    <x v="1"/>
    <n v="12632"/>
    <x v="5181"/>
    <n v="8149"/>
    <n v="-751"/>
    <n v="5043"/>
  </r>
  <r>
    <x v="227"/>
    <x v="2"/>
    <n v="12574"/>
    <x v="5182"/>
    <n v="8170"/>
    <n v="-727"/>
    <n v="5009"/>
  </r>
  <r>
    <x v="227"/>
    <x v="3"/>
    <n v="12154"/>
    <x v="5183"/>
    <n v="8493"/>
    <n v="-258"/>
    <n v="5463"/>
  </r>
  <r>
    <x v="227"/>
    <x v="4"/>
    <n v="11454"/>
    <x v="5184"/>
    <n v="7476"/>
    <n v="19"/>
    <n v="4741"/>
  </r>
  <r>
    <x v="227"/>
    <x v="5"/>
    <n v="10773"/>
    <x v="5185"/>
    <n v="7198"/>
    <n v="-369"/>
    <n v="4607"/>
  </r>
  <r>
    <x v="227"/>
    <x v="6"/>
    <n v="10459"/>
    <x v="5186"/>
    <n v="6019"/>
    <n v="-1014"/>
    <n v="3463"/>
  </r>
  <r>
    <x v="227"/>
    <x v="7"/>
    <n v="10364"/>
    <x v="5187"/>
    <n v="6108"/>
    <n v="138"/>
    <n v="3676"/>
  </r>
  <r>
    <x v="227"/>
    <x v="8"/>
    <n v="9613"/>
    <x v="1532"/>
    <n v="6451"/>
    <n v="1477"/>
    <n v="3984"/>
  </r>
  <r>
    <x v="227"/>
    <x v="9"/>
    <n v="8632"/>
    <x v="5188"/>
    <n v="7173"/>
    <n v="2184"/>
    <n v="4907"/>
  </r>
  <r>
    <x v="227"/>
    <x v="10"/>
    <n v="9043"/>
    <x v="5189"/>
    <n v="6972"/>
    <n v="1875"/>
    <n v="4772"/>
  </r>
  <r>
    <x v="227"/>
    <x v="11"/>
    <n v="10134"/>
    <x v="1147"/>
    <n v="7437"/>
    <n v="2274"/>
    <n v="5186"/>
  </r>
  <r>
    <x v="227"/>
    <x v="12"/>
    <n v="10671"/>
    <x v="3830"/>
    <n v="7093"/>
    <n v="3026"/>
    <n v="4699"/>
  </r>
  <r>
    <x v="227"/>
    <x v="13"/>
    <n v="9699"/>
    <x v="4933"/>
    <n v="6346"/>
    <n v="2504"/>
    <n v="4180"/>
  </r>
  <r>
    <x v="227"/>
    <x v="14"/>
    <n v="9408"/>
    <x v="1203"/>
    <n v="6089"/>
    <n v="2368"/>
    <n v="4014"/>
  </r>
  <r>
    <x v="227"/>
    <x v="15"/>
    <n v="8934"/>
    <x v="1251"/>
    <n v="7880"/>
    <n v="5266"/>
    <n v="5914"/>
  </r>
  <r>
    <x v="227"/>
    <x v="16"/>
    <n v="8445"/>
    <x v="5190"/>
    <n v="7246"/>
    <n v="4860"/>
    <n v="5407"/>
  </r>
  <r>
    <x v="227"/>
    <x v="17"/>
    <n v="8423"/>
    <x v="397"/>
    <n v="5094"/>
    <n v="2921"/>
    <n v="3321"/>
  </r>
  <r>
    <x v="227"/>
    <x v="18"/>
    <n v="9080"/>
    <x v="1889"/>
    <n v="4088.1219999999998"/>
    <n v="2459.54"/>
    <n v="2859.54"/>
  </r>
  <r>
    <x v="227"/>
    <x v="19"/>
    <n v="9766.2199999999993"/>
    <x v="5191"/>
    <n v="4126.1670000000004"/>
    <n v="2266.085"/>
    <n v="2916.085"/>
  </r>
  <r>
    <x v="227"/>
    <x v="20"/>
    <n v="9346.9110999999994"/>
    <x v="5192"/>
    <n v="4549.7079999999996"/>
    <n v="2272.4630000000002"/>
    <n v="2922.4630000000002"/>
  </r>
  <r>
    <x v="227"/>
    <x v="21"/>
    <n v="9188.8037000000004"/>
    <x v="5193"/>
    <n v="4300.7611999999999"/>
    <n v="2147.029"/>
    <n v="2797.029"/>
  </r>
  <r>
    <x v="227"/>
    <x v="22"/>
    <n v="8644.7909999999993"/>
    <x v="5194"/>
    <n v="4120.0020000000004"/>
    <n v="1989.9179999999999"/>
    <n v="2639.9179999999997"/>
  </r>
  <r>
    <x v="227"/>
    <x v="23"/>
    <n v="7881.4369999999999"/>
    <x v="5195"/>
    <n v="5266.5630000000001"/>
    <n v="3246.7399"/>
    <n v="3896.7399"/>
  </r>
  <r>
    <x v="227"/>
    <x v="24"/>
    <n v="7320.79"/>
    <x v="5196"/>
    <n v="4570.0771000000004"/>
    <n v="2760.9560000000001"/>
    <n v="3436.1559999999999"/>
  </r>
  <r>
    <x v="227"/>
    <x v="25"/>
    <n v="7245.0879000000004"/>
    <x v="5197"/>
    <n v="4135.1049999999996"/>
    <n v="2441.2928999999999"/>
    <n v="3091.2928999999999"/>
  </r>
  <r>
    <x v="227"/>
    <x v="26"/>
    <n v="6944.2959000000001"/>
    <x v="5198"/>
    <n v="3846.45"/>
    <n v="2267.6170000000002"/>
    <n v="2809.2560000000003"/>
  </r>
  <r>
    <x v="227"/>
    <x v="27"/>
    <n v="6149.2178000000004"/>
    <x v="5199"/>
    <n v="3418.8560000000002"/>
    <n v="1876.7919999999999"/>
    <n v="2590.5500000000002"/>
  </r>
  <r>
    <x v="227"/>
    <x v="28"/>
    <n v="5253.5087999999996"/>
    <x v="5200"/>
    <n v="2871.8779"/>
    <n v="1560.0519999999999"/>
    <n v="2100.498"/>
  </r>
  <r>
    <x v="227"/>
    <x v="29"/>
    <n v="4647.9160000000002"/>
    <x v="5201"/>
    <n v="2418.4861000000001"/>
    <n v="1240.454"/>
    <n v="1686.1279999999999"/>
  </r>
  <r>
    <x v="227"/>
    <x v="30"/>
    <n v="4070.7770999999998"/>
    <x v="5202"/>
    <n v="2145.5061000000001"/>
    <n v="946.20699999999999"/>
    <n v="1464.1590000000001"/>
  </r>
  <r>
    <x v="228"/>
    <x v="1"/>
    <n v="10194"/>
    <x v="3876"/>
    <n v="8770"/>
    <n v="3311"/>
    <n v="6435"/>
  </r>
  <r>
    <x v="228"/>
    <x v="2"/>
    <n v="10170"/>
    <x v="5203"/>
    <n v="8990"/>
    <n v="3383"/>
    <n v="6494"/>
  </r>
  <r>
    <x v="228"/>
    <x v="3"/>
    <n v="5086"/>
    <x v="1261"/>
    <n v="3370"/>
    <n v="1068"/>
    <n v="2149"/>
  </r>
  <r>
    <x v="228"/>
    <x v="3"/>
    <n v="7043"/>
    <x v="5204"/>
    <n v="9132"/>
    <n v="3147"/>
    <n v="6434"/>
  </r>
  <r>
    <x v="228"/>
    <x v="5"/>
    <n v="5772"/>
    <x v="5205"/>
    <n v="4162"/>
    <n v="1595"/>
    <n v="2928"/>
  </r>
  <r>
    <x v="228"/>
    <x v="6"/>
    <n v="6469"/>
    <x v="5206"/>
    <n v="5875"/>
    <n v="2618"/>
    <n v="3913"/>
  </r>
  <r>
    <x v="228"/>
    <x v="7"/>
    <n v="5836"/>
    <x v="5207"/>
    <n v="6667"/>
    <n v="2181"/>
    <n v="4033"/>
  </r>
  <r>
    <x v="228"/>
    <x v="8"/>
    <n v="10798"/>
    <x v="5208"/>
    <n v="6223"/>
    <n v="2491"/>
    <n v="4343"/>
  </r>
  <r>
    <x v="228"/>
    <x v="9"/>
    <n v="10580"/>
    <x v="1505"/>
    <n v="5295"/>
    <n v="2291"/>
    <n v="3397"/>
  </r>
  <r>
    <x v="228"/>
    <x v="10"/>
    <n v="10070"/>
    <x v="2216"/>
    <n v="5048"/>
    <n v="2084"/>
    <n v="3200"/>
  </r>
  <r>
    <x v="228"/>
    <x v="11"/>
    <n v="8926"/>
    <x v="948"/>
    <n v="4981"/>
    <n v="1868"/>
    <n v="3096"/>
  </r>
  <r>
    <x v="228"/>
    <x v="12"/>
    <n v="8061"/>
    <x v="5209"/>
    <n v="4558"/>
    <n v="1592"/>
    <n v="2820"/>
  </r>
  <r>
    <x v="228"/>
    <x v="13"/>
    <n v="7792"/>
    <x v="5210"/>
    <n v="5655"/>
    <n v="2861"/>
    <n v="4100"/>
  </r>
  <r>
    <x v="228"/>
    <x v="14"/>
    <n v="7187"/>
    <x v="3015"/>
    <n v="6010"/>
    <n v="2397"/>
    <n v="3682"/>
  </r>
  <r>
    <x v="229"/>
    <x v="0"/>
    <n v="4752.5"/>
    <x v="5211"/>
    <n v="4816.3999999999996"/>
    <n v="1312.5"/>
    <n v="3595.2"/>
  </r>
  <r>
    <x v="229"/>
    <x v="1"/>
    <n v="4269.5"/>
    <x v="5212"/>
    <n v="3382"/>
    <n v="1157.5999999999999"/>
    <n v="2326.6"/>
  </r>
  <r>
    <x v="229"/>
    <x v="2"/>
    <n v="3943.8"/>
    <x v="5213"/>
    <n v="3550.8"/>
    <n v="1190.8"/>
    <n v="2442.5"/>
  </r>
  <r>
    <x v="229"/>
    <x v="3"/>
    <n v="3749.9"/>
    <x v="5214"/>
    <n v="2984.1"/>
    <n v="1094"/>
    <n v="2053.8000000000002"/>
  </r>
  <r>
    <x v="229"/>
    <x v="4"/>
    <n v="3917.2"/>
    <x v="5215"/>
    <n v="2963.7"/>
    <n v="1097.7"/>
    <n v="2042.6"/>
  </r>
  <r>
    <x v="229"/>
    <x v="5"/>
    <n v="3782.3"/>
    <x v="2835"/>
    <n v="3140.6"/>
    <n v="1154.9000000000001"/>
    <n v="2123.3000000000002"/>
  </r>
  <r>
    <x v="229"/>
    <x v="6"/>
    <n v="3477.2"/>
    <x v="5216"/>
    <n v="3108.1"/>
    <n v="1399.2"/>
    <n v="2268.6999999999998"/>
  </r>
  <r>
    <x v="229"/>
    <x v="7"/>
    <n v="3414.5"/>
    <x v="5217"/>
    <n v="3254.9"/>
    <n v="1442.2"/>
    <n v="2497.6000000000004"/>
  </r>
  <r>
    <x v="229"/>
    <x v="8"/>
    <n v="3636"/>
    <x v="5218"/>
    <n v="2915.1"/>
    <n v="1307.7"/>
    <n v="2143.5"/>
  </r>
  <r>
    <x v="229"/>
    <x v="9"/>
    <n v="3359.1"/>
    <x v="5219"/>
    <n v="3001"/>
    <n v="1524.4"/>
    <n v="2288.8000000000002"/>
  </r>
  <r>
    <x v="229"/>
    <x v="10"/>
    <n v="3055.1"/>
    <x v="5220"/>
    <n v="3061.2"/>
    <n v="1575.5"/>
    <n v="2374.9"/>
  </r>
  <r>
    <x v="229"/>
    <x v="11"/>
    <n v="4076.1"/>
    <x v="5221"/>
    <n v="3161.9"/>
    <n v="1653"/>
    <n v="2526.6"/>
  </r>
  <r>
    <x v="229"/>
    <x v="12"/>
    <n v="4250"/>
    <x v="5222"/>
    <n v="4072.5"/>
    <n v="2132.6999999999998"/>
    <n v="3222"/>
  </r>
  <r>
    <x v="229"/>
    <x v="13"/>
    <n v="4333"/>
    <x v="5223"/>
    <n v="4265.3"/>
    <n v="2351.1"/>
    <n v="3463.1"/>
  </r>
  <r>
    <x v="229"/>
    <x v="15"/>
    <n v="5085.5"/>
    <x v="5224"/>
    <n v="4197.2"/>
    <n v="2313.1"/>
    <n v="3493.8"/>
  </r>
  <r>
    <x v="229"/>
    <x v="16"/>
    <n v="4388.2"/>
    <x v="5225"/>
    <n v="3889.7"/>
    <n v="2114"/>
    <n v="3245.6000000000004"/>
  </r>
  <r>
    <x v="229"/>
    <x v="17"/>
    <n v="4271.8"/>
    <x v="5226"/>
    <n v="3501.1"/>
    <n v="1976.9"/>
    <n v="2959.7"/>
  </r>
  <r>
    <x v="229"/>
    <x v="18"/>
    <n v="4113.8"/>
    <x v="5227"/>
    <n v="3412.9"/>
    <n v="1866.6"/>
    <n v="2901.3"/>
  </r>
  <r>
    <x v="229"/>
    <x v="19"/>
    <n v="4276.3"/>
    <x v="5228"/>
    <n v="3373.2"/>
    <n v="1793.8"/>
    <n v="2788.1"/>
  </r>
  <r>
    <x v="229"/>
    <x v="20"/>
    <n v="3779"/>
    <x v="5229"/>
    <n v="2977.5"/>
    <n v="1646.2"/>
    <n v="2437.4"/>
  </r>
  <r>
    <x v="229"/>
    <x v="21"/>
    <n v="3370.3998999999999"/>
    <x v="5230"/>
    <n v="2535.3000000000002"/>
    <n v="1436.8"/>
    <n v="2010.9"/>
  </r>
  <r>
    <x v="229"/>
    <x v="22"/>
    <n v="2909.2"/>
    <x v="5231"/>
    <n v="2106.3000000000002"/>
    <n v="1174"/>
    <n v="1640.2"/>
  </r>
  <r>
    <x v="229"/>
    <x v="23"/>
    <n v="2466.1999999999998"/>
    <x v="5232"/>
    <n v="1712.9"/>
    <n v="941.1"/>
    <n v="1329.6"/>
  </r>
  <r>
    <x v="229"/>
    <x v="24"/>
    <n v="2256.8998999999999"/>
    <x v="5233"/>
    <n v="1478.1"/>
    <n v="746.8"/>
    <n v="1134.9000000000001"/>
  </r>
  <r>
    <x v="229"/>
    <x v="25"/>
    <n v="1858.1"/>
    <x v="5234"/>
    <n v="1119.9000000000001"/>
    <n v="625.20000000000005"/>
    <n v="834"/>
  </r>
  <r>
    <x v="229"/>
    <x v="26"/>
    <n v="1526.7"/>
    <x v="5235"/>
    <n v="901.9"/>
    <n v="515.6"/>
    <n v="682.80000000000007"/>
  </r>
  <r>
    <x v="229"/>
    <x v="27"/>
    <n v="1315"/>
    <x v="5236"/>
    <n v="772"/>
    <n v="441.6"/>
    <n v="599"/>
  </r>
  <r>
    <x v="229"/>
    <x v="28"/>
    <n v="1081.845"/>
    <x v="5237"/>
    <n v="656.10400000000004"/>
    <n v="332.589"/>
    <n v="515.17399999999998"/>
  </r>
  <r>
    <x v="229"/>
    <x v="29"/>
    <n v="1088.624"/>
    <x v="5238"/>
    <n v="676.14"/>
    <n v="302.60399999999998"/>
    <n v="518.51400000000001"/>
  </r>
  <r>
    <x v="229"/>
    <x v="30"/>
    <n v="991.61699999999996"/>
    <x v="5239"/>
    <n v="568.34500000000003"/>
    <n v="281.60899999999998"/>
    <n v="432.52800000000002"/>
  </r>
  <r>
    <x v="230"/>
    <x v="0"/>
    <n v="22259.561000000002"/>
    <x v="5240"/>
    <n v="29359.510999999999"/>
    <n v="16033.83"/>
    <n v="23810.468000000001"/>
  </r>
  <r>
    <x v="230"/>
    <x v="1"/>
    <n v="20571.631000000001"/>
    <x v="5241"/>
    <n v="28566.181"/>
    <n v="14682.957"/>
    <n v="23226.825000000001"/>
  </r>
  <r>
    <x v="230"/>
    <x v="2"/>
    <n v="12646.365"/>
    <x v="5242"/>
    <n v="18745.034"/>
    <n v="7986.1319999999996"/>
    <n v="14396.134999999998"/>
  </r>
  <r>
    <x v="230"/>
    <x v="3"/>
    <n v="10949.999"/>
    <x v="5243"/>
    <n v="15361.781000000001"/>
    <n v="7211.567"/>
    <n v="11787.544"/>
  </r>
  <r>
    <x v="230"/>
    <x v="4"/>
    <n v="9474.0079999999998"/>
    <x v="5244"/>
    <n v="14419.509"/>
    <n v="5950.0720000000001"/>
    <n v="10975.202000000001"/>
  </r>
  <r>
    <x v="230"/>
    <x v="5"/>
    <n v="7779.8119999999999"/>
    <x v="5245"/>
    <n v="12923.151"/>
    <n v="5251.3019999999997"/>
    <n v="9912.5679999999993"/>
  </r>
  <r>
    <x v="230"/>
    <x v="6"/>
    <n v="5935.0950000000003"/>
    <x v="5246"/>
    <n v="11273.246999999999"/>
    <n v="4627.47"/>
    <n v="9318.91"/>
  </r>
  <r>
    <x v="230"/>
    <x v="7"/>
    <n v="4105.1319999999996"/>
    <x v="5247"/>
    <n v="10362.206"/>
    <n v="4001.2080000000001"/>
    <n v="8606.8610000000008"/>
  </r>
  <r>
    <x v="230"/>
    <x v="8"/>
    <n v="3095.3850000000002"/>
    <x v="5248"/>
    <n v="9154.6710000000003"/>
    <n v="3303.5250000000001"/>
    <n v="7462.4040000000005"/>
  </r>
  <r>
    <x v="230"/>
    <x v="9"/>
    <n v="3074.0219999999999"/>
    <x v="5249"/>
    <n v="8787.8510000000006"/>
    <n v="3194.3829999999998"/>
    <n v="7093.2510000000002"/>
  </r>
  <r>
    <x v="230"/>
    <x v="10"/>
    <n v="3119.3870000000002"/>
    <x v="5250"/>
    <n v="7314.7910000000002"/>
    <n v="2588.0140000000001"/>
    <n v="5349.366"/>
  </r>
  <r>
    <x v="230"/>
    <x v="11"/>
    <n v="4575.4170000000004"/>
    <x v="5251"/>
    <n v="7424.8980000000001"/>
    <n v="2788.7530000000002"/>
    <n v="5333.6880000000001"/>
  </r>
  <r>
    <x v="230"/>
    <x v="12"/>
    <n v="10186.781000000001"/>
    <x v="5252"/>
    <n v="9102.7469999999994"/>
    <n v="3850.6469999999999"/>
    <n v="6146.0830000000005"/>
  </r>
  <r>
    <x v="230"/>
    <x v="13"/>
    <n v="16266.662"/>
    <x v="5253"/>
    <n v="12408.266"/>
    <n v="5756.7650000000003"/>
    <n v="8370.268"/>
  </r>
  <r>
    <x v="230"/>
    <x v="15"/>
    <n v="10500.968000000001"/>
    <x v="5254"/>
    <n v="9165.2800000000007"/>
    <n v="4095.6990000000001"/>
    <n v="6116.7129999999997"/>
  </r>
  <r>
    <x v="230"/>
    <x v="16"/>
    <n v="8907.6190000000006"/>
    <x v="5255"/>
    <n v="6775.4319999999998"/>
    <n v="3263.7739999999999"/>
    <n v="4815.991"/>
  </r>
  <r>
    <x v="230"/>
    <x v="17"/>
    <n v="7235.52"/>
    <x v="5256"/>
    <n v="5755.6329999999998"/>
    <n v="2229.1570000000002"/>
    <n v="3814.4660000000003"/>
  </r>
  <r>
    <x v="230"/>
    <x v="18"/>
    <n v="6029.3010000000004"/>
    <x v="5257"/>
    <n v="4714.4260000000004"/>
    <n v="1659.2619999999999"/>
    <n v="3164.5169999999998"/>
  </r>
  <r>
    <x v="230"/>
    <x v="19"/>
    <n v="4706.9679999999998"/>
    <x v="5258"/>
    <n v="3777.9140000000002"/>
    <n v="1228.58"/>
    <n v="2483.23"/>
  </r>
  <r>
    <x v="230"/>
    <x v="20"/>
    <n v="3118.5140000000001"/>
    <x v="5259"/>
    <n v="2057.6469999999999"/>
    <n v="881.49900000000002"/>
    <n v="1405.1599999999999"/>
  </r>
  <r>
    <x v="230"/>
    <x v="21"/>
    <n v="2416.8649999999998"/>
    <x v="5260"/>
    <n v="1917.8340000000001"/>
    <n v="715.66499999999996"/>
    <n v="1246.2950000000001"/>
  </r>
  <r>
    <x v="230"/>
    <x v="22"/>
    <n v="1303.0820000000001"/>
    <x v="5261"/>
    <n v="1343.2841000000001"/>
    <n v="438.99900000000002"/>
    <n v="966.30200000000002"/>
  </r>
  <r>
    <x v="230"/>
    <x v="23"/>
    <n v="1041.6610000000001"/>
    <x v="5262"/>
    <n v="1589.5930000000001"/>
    <n v="695.45600000000002"/>
    <n v="1056.789"/>
  </r>
  <r>
    <x v="230"/>
    <x v="24"/>
    <n v="870.46799999999996"/>
    <x v="5263"/>
    <n v="1442.3621000000001"/>
    <n v="607.79399999999998"/>
    <n v="1015.067"/>
  </r>
  <r>
    <x v="230"/>
    <x v="25"/>
    <n v="817.92600000000004"/>
    <x v="5264"/>
    <n v="1293.223"/>
    <n v="534.08799999999997"/>
    <n v="998.98599999999999"/>
  </r>
  <r>
    <x v="230"/>
    <x v="26"/>
    <n v="664.66399999999999"/>
    <x v="5265"/>
    <n v="1195.49"/>
    <n v="467.47300000000001"/>
    <n v="831.02700000000004"/>
  </r>
  <r>
    <x v="230"/>
    <x v="27"/>
    <n v="429.428"/>
    <x v="5266"/>
    <n v="980.26099999999997"/>
    <n v="319.33"/>
    <n v="496.98199999999997"/>
  </r>
  <r>
    <x v="230"/>
    <x v="28"/>
    <n v="325.74299999999999"/>
    <x v="5267"/>
    <n v="862.27300000000002"/>
    <n v="291.23700000000002"/>
    <n v="647.25"/>
  </r>
  <r>
    <x v="230"/>
    <x v="29"/>
    <n v="350.87"/>
    <x v="5268"/>
    <n v="835.21199999999999"/>
    <n v="269.70499999999998"/>
    <n v="657.57500000000005"/>
  </r>
  <r>
    <x v="230"/>
    <x v="30"/>
    <n v="440.31599999999997"/>
    <x v="5269"/>
    <n v="868.16800000000001"/>
    <n v="259.07900000000001"/>
    <n v="694.18799999999999"/>
  </r>
  <r>
    <x v="231"/>
    <x v="0"/>
    <n v="11554.8"/>
    <x v="5270"/>
    <n v="18046.400000000001"/>
    <n v="7587.1"/>
    <n v="14694.7"/>
  </r>
  <r>
    <x v="231"/>
    <x v="1"/>
    <n v="11333.4"/>
    <x v="5271"/>
    <n v="16185.3"/>
    <n v="6990.5"/>
    <n v="13050.3"/>
  </r>
  <r>
    <x v="231"/>
    <x v="2"/>
    <n v="10308"/>
    <x v="5272"/>
    <n v="16673"/>
    <n v="6824.9"/>
    <n v="13587"/>
  </r>
  <r>
    <x v="231"/>
    <x v="3"/>
    <n v="9552.9"/>
    <x v="5273"/>
    <n v="14247"/>
    <n v="5521"/>
    <n v="11370.5"/>
  </r>
  <r>
    <x v="231"/>
    <x v="4"/>
    <n v="8680.1"/>
    <x v="5274"/>
    <n v="14104.7"/>
    <n v="4960"/>
    <n v="11324.2"/>
  </r>
  <r>
    <x v="231"/>
    <x v="5"/>
    <n v="6011.6"/>
    <x v="5275"/>
    <n v="7301.8"/>
    <n v="2838.2"/>
    <n v="5868"/>
  </r>
  <r>
    <x v="231"/>
    <x v="6"/>
    <n v="5808.3"/>
    <x v="5276"/>
    <n v="6965.9"/>
    <n v="2510.6999999999998"/>
    <n v="5511.1"/>
  </r>
  <r>
    <x v="231"/>
    <x v="7"/>
    <n v="5671.4"/>
    <x v="5277"/>
    <n v="6795"/>
    <n v="2738.1"/>
    <n v="5393.1"/>
  </r>
  <r>
    <x v="231"/>
    <x v="8"/>
    <n v="5542.3"/>
    <x v="5278"/>
    <n v="6111.8"/>
    <n v="2523.6999999999998"/>
    <n v="4744.7"/>
  </r>
  <r>
    <x v="231"/>
    <x v="9"/>
    <n v="5003.8999999999996"/>
    <x v="5279"/>
    <n v="6187.8"/>
    <n v="2486.9"/>
    <n v="4675.3"/>
  </r>
  <r>
    <x v="231"/>
    <x v="10"/>
    <n v="4694.7"/>
    <x v="5280"/>
    <n v="4837.8"/>
    <n v="2106.1"/>
    <n v="3500.5"/>
  </r>
  <r>
    <x v="231"/>
    <x v="11"/>
    <n v="4505.2"/>
    <x v="5281"/>
    <n v="4669.5"/>
    <n v="1809.6"/>
    <n v="3530.8999999999996"/>
  </r>
  <r>
    <x v="231"/>
    <x v="12"/>
    <n v="4068.2"/>
    <x v="5282"/>
    <n v="4368.2"/>
    <n v="1725.3"/>
    <n v="3392.3"/>
  </r>
  <r>
    <x v="231"/>
    <x v="13"/>
    <n v="3590.8"/>
    <x v="5283"/>
    <n v="4000.8"/>
    <n v="1977.1"/>
    <n v="3134.5"/>
  </r>
  <r>
    <x v="231"/>
    <x v="14"/>
    <n v="3327.6"/>
    <x v="5284"/>
    <n v="3875.8"/>
    <n v="1885.7"/>
    <n v="3034.8"/>
  </r>
  <r>
    <x v="231"/>
    <x v="15"/>
    <n v="3084.8"/>
    <x v="5285"/>
    <n v="3600.8998999999999"/>
    <n v="1999.3"/>
    <n v="2891.6"/>
  </r>
  <r>
    <x v="231"/>
    <x v="16"/>
    <n v="2939.3998999999999"/>
    <x v="3629"/>
    <n v="3414.8998999999999"/>
    <n v="1895.9001000000001"/>
    <n v="2780.1001000000001"/>
  </r>
  <r>
    <x v="231"/>
    <x v="17"/>
    <n v="2507.6999999999998"/>
    <x v="5286"/>
    <n v="2611.8000000000002"/>
    <n v="1611.7"/>
    <n v="2133.6"/>
  </r>
  <r>
    <x v="231"/>
    <x v="18"/>
    <n v="2199.8000000000002"/>
    <x v="5287"/>
    <n v="1929.6"/>
    <n v="1085.4000000000001"/>
    <n v="1594.3000000000002"/>
  </r>
  <r>
    <x v="231"/>
    <x v="19"/>
    <n v="1919.3"/>
    <x v="5288"/>
    <n v="1666.9"/>
    <n v="877.3999"/>
    <n v="1363.0998999999999"/>
  </r>
  <r>
    <x v="231"/>
    <x v="20"/>
    <n v="1698.7"/>
    <x v="5289"/>
    <n v="1590.2"/>
    <n v="734.2"/>
    <n v="1312"/>
  </r>
  <r>
    <x v="231"/>
    <x v="21"/>
    <n v="1612.6"/>
    <x v="5290"/>
    <n v="1640.9"/>
    <n v="681.2"/>
    <n v="1329.2"/>
  </r>
  <r>
    <x v="231"/>
    <x v="22"/>
    <n v="1579.9"/>
    <x v="5291"/>
    <n v="1658.5"/>
    <n v="630"/>
    <n v="1319.6"/>
  </r>
  <r>
    <x v="231"/>
    <x v="23"/>
    <n v="1607.7"/>
    <x v="5292"/>
    <n v="1917"/>
    <n v="258.10000000000002"/>
    <n v="1351.4"/>
  </r>
  <r>
    <x v="231"/>
    <x v="24"/>
    <n v="1432"/>
    <x v="5293"/>
    <n v="1837.2"/>
    <n v="411.6"/>
    <n v="1427.1"/>
  </r>
  <r>
    <x v="231"/>
    <x v="25"/>
    <n v="872.5"/>
    <x v="5294"/>
    <n v="1012.7"/>
    <n v="166"/>
    <n v="768.8"/>
  </r>
  <r>
    <x v="231"/>
    <x v="26"/>
    <n v="760.5"/>
    <x v="5295"/>
    <n v="585.5"/>
    <n v="140.80000000000001"/>
    <n v="428.5"/>
  </r>
  <r>
    <x v="231"/>
    <x v="27"/>
    <n v="721.4"/>
    <x v="5296"/>
    <n v="477.4"/>
    <n v="212.5"/>
    <n v="297.10000000000002"/>
  </r>
  <r>
    <x v="231"/>
    <x v="28"/>
    <n v="603.9"/>
    <x v="5297"/>
    <n v="411.3"/>
    <n v="330.8"/>
    <n v="330.8"/>
  </r>
  <r>
    <x v="232"/>
    <x v="1"/>
    <n v="6182"/>
    <x v="5298"/>
    <n v="9839"/>
    <n v="3322"/>
    <n v="7112"/>
  </r>
  <r>
    <x v="232"/>
    <x v="2"/>
    <n v="5900"/>
    <x v="1909"/>
    <n v="10090"/>
    <n v="2928"/>
    <n v="6958"/>
  </r>
  <r>
    <x v="232"/>
    <x v="3"/>
    <n v="5992"/>
    <x v="1818"/>
    <n v="12009"/>
    <n v="3057"/>
    <n v="7574"/>
  </r>
  <r>
    <x v="232"/>
    <x v="4"/>
    <n v="5083"/>
    <x v="1946"/>
    <n v="13127"/>
    <n v="3402"/>
    <n v="8618"/>
  </r>
  <r>
    <x v="232"/>
    <x v="5"/>
    <n v="5012"/>
    <x v="4969"/>
    <n v="4919"/>
    <n v="1825"/>
    <n v="3449"/>
  </r>
  <r>
    <x v="232"/>
    <x v="6"/>
    <n v="5112"/>
    <x v="428"/>
    <n v="4858.3999999999996"/>
    <n v="1561.2"/>
    <n v="3296.3"/>
  </r>
  <r>
    <x v="232"/>
    <x v="7"/>
    <n v="5451.3"/>
    <x v="5299"/>
    <n v="5592.8"/>
    <n v="1946.1"/>
    <n v="3993.3"/>
  </r>
  <r>
    <x v="232"/>
    <x v="8"/>
    <n v="5418.4"/>
    <x v="5300"/>
    <n v="6172.8"/>
    <n v="2512"/>
    <n v="4584.1000000000004"/>
  </r>
  <r>
    <x v="232"/>
    <x v="9"/>
    <n v="4725"/>
    <x v="5301"/>
    <n v="4743.6000000000004"/>
    <n v="2190.1"/>
    <n v="3397.3999999999996"/>
  </r>
  <r>
    <x v="232"/>
    <x v="10"/>
    <n v="5005"/>
    <x v="5302"/>
    <n v="4465.1000000000004"/>
    <n v="1869.1"/>
    <n v="3152.8"/>
  </r>
  <r>
    <x v="232"/>
    <x v="11"/>
    <n v="4596.1000000000004"/>
    <x v="864"/>
    <n v="4627.5"/>
    <n v="2604.3000000000002"/>
    <n v="3433.3"/>
  </r>
  <r>
    <x v="232"/>
    <x v="12"/>
    <n v="4243"/>
    <x v="5303"/>
    <n v="4406"/>
    <n v="2230.6999999999998"/>
    <n v="3359.3999999999996"/>
  </r>
  <r>
    <x v="232"/>
    <x v="13"/>
    <n v="3474.8"/>
    <x v="5304"/>
    <n v="3142.3"/>
    <n v="1662.1"/>
    <n v="2363.1999999999998"/>
  </r>
  <r>
    <x v="232"/>
    <x v="14"/>
    <n v="3000.6"/>
    <x v="5305"/>
    <n v="2457.4"/>
    <n v="1439.1"/>
    <n v="1844.6999999999998"/>
  </r>
  <r>
    <x v="232"/>
    <x v="15"/>
    <n v="2518.6001000000001"/>
    <x v="1613"/>
    <n v="2225.8000000000002"/>
    <n v="1278.8"/>
    <n v="1690.1999999999998"/>
  </r>
  <r>
    <x v="232"/>
    <x v="16"/>
    <n v="2060.6001000000001"/>
    <x v="5306"/>
    <n v="2075.3000000000002"/>
    <n v="1183.2"/>
    <n v="1616.8000000000002"/>
  </r>
  <r>
    <x v="232"/>
    <x v="17"/>
    <n v="1875.8"/>
    <x v="5307"/>
    <n v="1858.5"/>
    <n v="1149.9000000000001"/>
    <n v="1458.8000000000002"/>
  </r>
  <r>
    <x v="232"/>
    <x v="18"/>
    <n v="1955.1"/>
    <x v="5308"/>
    <n v="1959.9"/>
    <n v="1115.2"/>
    <n v="1534.6"/>
  </r>
  <r>
    <x v="232"/>
    <x v="19"/>
    <n v="1807.4"/>
    <x v="5309"/>
    <n v="2326.8998999999999"/>
    <n v="1374.3"/>
    <n v="1865.3"/>
  </r>
  <r>
    <x v="232"/>
    <x v="20"/>
    <n v="1743.5"/>
    <x v="5310"/>
    <n v="2958.6001000000001"/>
    <n v="1589.481"/>
    <n v="2428.181"/>
  </r>
  <r>
    <x v="232"/>
    <x v="21"/>
    <n v="1924.8"/>
    <x v="5311"/>
    <n v="3230.3998999999999"/>
    <n v="1637.394"/>
    <n v="2632.5940000000001"/>
  </r>
  <r>
    <x v="232"/>
    <x v="22"/>
    <n v="3797.2"/>
    <x v="5312"/>
    <n v="3637.8998999999999"/>
    <n v="1578.2"/>
    <n v="2561.1999999999998"/>
  </r>
  <r>
    <x v="232"/>
    <x v="23"/>
    <n v="3621.2"/>
    <x v="5313"/>
    <n v="3206.7"/>
    <n v="1372.9"/>
    <n v="2144.9"/>
  </r>
  <r>
    <x v="232"/>
    <x v="24"/>
    <n v="3444.1001000000001"/>
    <x v="5314"/>
    <n v="2836"/>
    <n v="1248.8"/>
    <n v="1895"/>
  </r>
  <r>
    <x v="232"/>
    <x v="25"/>
    <n v="3336.1001000000001"/>
    <x v="5220"/>
    <n v="2677.1001000000001"/>
    <n v="1188"/>
    <n v="1870.5"/>
  </r>
  <r>
    <x v="232"/>
    <x v="26"/>
    <n v="3099.1001000000001"/>
    <x v="5315"/>
    <n v="2542"/>
    <n v="1141.3"/>
    <n v="1789.9"/>
  </r>
  <r>
    <x v="232"/>
    <x v="27"/>
    <n v="3003.9708999999998"/>
    <x v="5316"/>
    <n v="2483.8049000000001"/>
    <n v="1068.4939999999999"/>
    <n v="1728.7489999999998"/>
  </r>
  <r>
    <x v="232"/>
    <x v="28"/>
    <n v="3040.1260000000002"/>
    <x v="5317"/>
    <n v="2485.7791000000002"/>
    <n v="1028.3620000000001"/>
    <n v="1715.8430000000001"/>
  </r>
  <r>
    <x v="232"/>
    <x v="29"/>
    <n v="3052.6860000000001"/>
    <x v="5318"/>
    <n v="2625.1289000000002"/>
    <n v="1083.356"/>
    <n v="1837.5160000000001"/>
  </r>
  <r>
    <x v="232"/>
    <x v="30"/>
    <n v="2213.6489000000001"/>
    <x v="5319"/>
    <n v="2557.8181"/>
    <n v="947.20399999999995"/>
    <n v="1756.1949999999999"/>
  </r>
  <r>
    <x v="233"/>
    <x v="0"/>
    <n v="28228"/>
    <x v="5320"/>
    <n v="86612"/>
    <n v="51635"/>
    <n v="66567"/>
  </r>
  <r>
    <x v="233"/>
    <x v="1"/>
    <n v="28084"/>
    <x v="5321"/>
    <n v="93386"/>
    <n v="57096"/>
    <n v="74467"/>
  </r>
  <r>
    <x v="233"/>
    <x v="2"/>
    <n v="28204"/>
    <x v="1415"/>
    <n v="96436"/>
    <n v="55242"/>
    <n v="74444"/>
  </r>
  <r>
    <x v="234"/>
    <x v="0"/>
    <n v="12506.109"/>
    <x v="5322"/>
    <n v="12779.956"/>
    <n v="5072.6570000000002"/>
    <n v="10482.946"/>
  </r>
  <r>
    <x v="234"/>
    <x v="1"/>
    <n v="11876.674000000001"/>
    <x v="5323"/>
    <n v="11393.402"/>
    <n v="4838.7520000000004"/>
    <n v="9149.2520000000004"/>
  </r>
  <r>
    <x v="234"/>
    <x v="2"/>
    <n v="9736.9089999999997"/>
    <x v="5324"/>
    <n v="9366.8719999999994"/>
    <n v="4206.6530000000002"/>
    <n v="7610.6329999999998"/>
  </r>
  <r>
    <x v="234"/>
    <x v="3"/>
    <n v="8584.0310000000009"/>
    <x v="5325"/>
    <n v="8303.1990000000005"/>
    <n v="3442.9490000000001"/>
    <n v="6784.7199999999993"/>
  </r>
  <r>
    <x v="234"/>
    <x v="4"/>
    <n v="7192.6329999999998"/>
    <x v="5326"/>
    <n v="5647.8370000000004"/>
    <n v="3114.6819999999998"/>
    <n v="4699.384"/>
  </r>
  <r>
    <x v="234"/>
    <x v="5"/>
    <n v="6740.0640000000003"/>
    <x v="5327"/>
    <n v="5475.7389999999996"/>
    <n v="2720.6570000000002"/>
    <n v="4566.8050000000003"/>
  </r>
  <r>
    <x v="234"/>
    <x v="6"/>
    <n v="5062.5280000000002"/>
    <x v="5328"/>
    <n v="4518.7740000000003"/>
    <n v="2350.7449999999999"/>
    <n v="3656.5259999999998"/>
  </r>
  <r>
    <x v="234"/>
    <x v="7"/>
    <n v="4122.93"/>
    <x v="5329"/>
    <n v="3723.4560000000001"/>
    <n v="1964.0940000000001"/>
    <n v="3082.5720000000001"/>
  </r>
  <r>
    <x v="234"/>
    <x v="8"/>
    <n v="3269.8620000000001"/>
    <x v="5330"/>
    <n v="3199.7040000000002"/>
    <n v="1644.085"/>
    <n v="2600.1610000000001"/>
  </r>
  <r>
    <x v="234"/>
    <x v="9"/>
    <n v="2469.8809999999999"/>
    <x v="5331"/>
    <n v="2299.509"/>
    <n v="1414.1610000000001"/>
    <n v="2015.1150000000002"/>
  </r>
  <r>
    <x v="234"/>
    <x v="10"/>
    <n v="2047.942"/>
    <x v="5332"/>
    <n v="2020.1210000000001"/>
    <n v="1179.434"/>
    <n v="1782.4789999999998"/>
  </r>
  <r>
    <x v="234"/>
    <x v="11"/>
    <n v="1908.5319999999999"/>
    <x v="5333"/>
    <n v="1881.8040000000001"/>
    <n v="1020.506"/>
    <n v="1663.38"/>
  </r>
  <r>
    <x v="234"/>
    <x v="12"/>
    <n v="1126.825"/>
    <x v="5334"/>
    <n v="1692.655"/>
    <n v="849.77700000000004"/>
    <n v="1508.239"/>
  </r>
  <r>
    <x v="234"/>
    <x v="13"/>
    <n v="789.38099999999997"/>
    <x v="5335"/>
    <n v="564.35500000000002"/>
    <n v="401.202"/>
    <n v="502.26599999999996"/>
  </r>
  <r>
    <x v="234"/>
    <x v="14"/>
    <n v="547.39200000000005"/>
    <x v="5336"/>
    <n v="439.42599999999999"/>
    <n v="341.83699999999999"/>
    <n v="389.31399999999996"/>
  </r>
  <r>
    <x v="234"/>
    <x v="15"/>
    <n v="424.75599999999997"/>
    <x v="5337"/>
    <n v="288.27510000000001"/>
    <n v="204.68809999999999"/>
    <n v="254.94979999999998"/>
  </r>
  <r>
    <x v="234"/>
    <x v="16"/>
    <n v="328.68770000000001"/>
    <x v="5338"/>
    <n v="203.22020000000001"/>
    <n v="174.06790000000001"/>
    <n v="178.0658"/>
  </r>
  <r>
    <x v="234"/>
    <x v="17"/>
    <n v="287.125"/>
    <x v="5339"/>
    <n v="176.74700000000001"/>
    <n v="121.129"/>
    <n v="155.334"/>
  </r>
  <r>
    <x v="234"/>
    <x v="18"/>
    <n v="250.4624"/>
    <x v="5340"/>
    <n v="227.21690000000001"/>
    <n v="160.10599999999999"/>
    <n v="204.06799999999998"/>
  </r>
  <r>
    <x v="235"/>
    <x v="0"/>
    <n v="22319.5"/>
    <x v="5341"/>
    <n v="39286.1"/>
    <n v="2699.1"/>
    <n v="18624.7"/>
  </r>
  <r>
    <x v="235"/>
    <x v="1"/>
    <n v="21493.3"/>
    <x v="5342"/>
    <n v="43908.4"/>
    <n v="10909.1"/>
    <n v="21207.7"/>
  </r>
  <r>
    <x v="235"/>
    <x v="2"/>
    <n v="22871.3"/>
    <x v="5343"/>
    <n v="44981"/>
    <n v="11667.9"/>
    <n v="25315"/>
  </r>
  <r>
    <x v="235"/>
    <x v="3"/>
    <n v="21222.1"/>
    <x v="5344"/>
    <n v="38805.9"/>
    <n v="14080.5"/>
    <n v="24385.699999999997"/>
  </r>
  <r>
    <x v="235"/>
    <x v="4"/>
    <n v="19958.7"/>
    <x v="5345"/>
    <n v="35568.9"/>
    <n v="14590.3"/>
    <n v="22568.799999999999"/>
  </r>
  <r>
    <x v="235"/>
    <x v="5"/>
    <n v="19615.599999999999"/>
    <x v="5346"/>
    <n v="36307.599999999999"/>
    <n v="15388.1"/>
    <n v="23409.599999999999"/>
  </r>
  <r>
    <x v="235"/>
    <x v="6"/>
    <n v="23113.1"/>
    <x v="5347"/>
    <n v="35248.699999999997"/>
    <n v="17640.7"/>
    <n v="22853.600000000002"/>
  </r>
  <r>
    <x v="235"/>
    <x v="7"/>
    <n v="22603.4"/>
    <x v="5348"/>
    <n v="34398.9"/>
    <n v="14773.9"/>
    <n v="20305.199999999997"/>
  </r>
  <r>
    <x v="235"/>
    <x v="8"/>
    <n v="24286.5"/>
    <x v="5349"/>
    <n v="33659.800000000003"/>
    <n v="13535.6"/>
    <n v="20522.599999999999"/>
  </r>
  <r>
    <x v="235"/>
    <x v="9"/>
    <n v="23076"/>
    <x v="5350"/>
    <n v="31001.4"/>
    <n v="12412.8"/>
    <n v="19339.3"/>
  </r>
  <r>
    <x v="235"/>
    <x v="10"/>
    <n v="21836"/>
    <x v="5351"/>
    <n v="27460.9"/>
    <n v="9525.2999999999993"/>
    <n v="16187.399999999998"/>
  </r>
  <r>
    <x v="235"/>
    <x v="11"/>
    <n v="20371.900000000001"/>
    <x v="5352"/>
    <n v="29212.6"/>
    <n v="6737.7"/>
    <n v="17199.7"/>
  </r>
  <r>
    <x v="235"/>
    <x v="12"/>
    <n v="18633.5"/>
    <x v="5353"/>
    <n v="26874.799999999999"/>
    <n v="13503.9"/>
    <n v="18511.099999999999"/>
  </r>
  <r>
    <x v="235"/>
    <x v="13"/>
    <n v="15691"/>
    <x v="5354"/>
    <n v="21955.4"/>
    <n v="10980.7"/>
    <n v="14694.5"/>
  </r>
  <r>
    <x v="235"/>
    <x v="14"/>
    <n v="14645.3"/>
    <x v="5355"/>
    <n v="24580.799999999999"/>
    <n v="10791.9"/>
    <n v="17290.099999999999"/>
  </r>
  <r>
    <x v="235"/>
    <x v="15"/>
    <n v="13857.9"/>
    <x v="5356"/>
    <n v="24867"/>
    <n v="10919.9"/>
    <n v="17432.400000000001"/>
  </r>
  <r>
    <x v="235"/>
    <x v="16"/>
    <n v="12582.5"/>
    <x v="5357"/>
    <n v="21678.1"/>
    <n v="9764.7999999999993"/>
    <n v="14649.099999999999"/>
  </r>
  <r>
    <x v="235"/>
    <x v="17"/>
    <n v="11077.5"/>
    <x v="5358"/>
    <n v="19042"/>
    <n v="8273.6"/>
    <n v="13177.2"/>
  </r>
  <r>
    <x v="235"/>
    <x v="18"/>
    <n v="11542.5"/>
    <x v="5359"/>
    <n v="16434.099999999999"/>
    <n v="7104"/>
    <n v="10522.4"/>
  </r>
  <r>
    <x v="235"/>
    <x v="19"/>
    <n v="10862.2"/>
    <x v="5360"/>
    <n v="14690.8"/>
    <n v="6046.9"/>
    <n v="8864.9"/>
  </r>
  <r>
    <x v="235"/>
    <x v="20"/>
    <n v="10002.9"/>
    <x v="5361"/>
    <n v="12825.2"/>
    <n v="5013"/>
    <n v="8066.4"/>
  </r>
  <r>
    <x v="235"/>
    <x v="21"/>
    <n v="9236.7998000000007"/>
    <x v="5362"/>
    <n v="12595.5"/>
    <n v="4429.6000000000004"/>
    <n v="6796.5"/>
  </r>
  <r>
    <x v="235"/>
    <x v="22"/>
    <n v="8517.6"/>
    <x v="5363"/>
    <n v="12577.4"/>
    <n v="4805.6000000000004"/>
    <n v="7359.3"/>
  </r>
  <r>
    <x v="235"/>
    <x v="23"/>
    <n v="7346.6000999999997"/>
    <x v="5364"/>
    <n v="14307.200199999999"/>
    <n v="6100.1000999999997"/>
    <n v="9829.5000999999993"/>
  </r>
  <r>
    <x v="235"/>
    <x v="24"/>
    <n v="6763.7997999999998"/>
    <x v="5365"/>
    <n v="14412.5"/>
    <n v="5432.6001999999999"/>
    <n v="9934.3001000000004"/>
  </r>
  <r>
    <x v="235"/>
    <x v="25"/>
    <n v="5711.6000999999997"/>
    <x v="5366"/>
    <n v="14507.4004"/>
    <n v="5355.5999000000002"/>
    <n v="10205.799800000001"/>
  </r>
  <r>
    <x v="235"/>
    <x v="26"/>
    <n v="5198.5"/>
    <x v="5367"/>
    <n v="9623.5995999999996"/>
    <n v="4568.8"/>
    <n v="5928.8"/>
  </r>
  <r>
    <x v="235"/>
    <x v="27"/>
    <n v="6167.2997999999998"/>
    <x v="5368"/>
    <n v="8672.7998000000007"/>
    <n v="4892.1001999999999"/>
    <n v="6065.6001999999999"/>
  </r>
  <r>
    <x v="235"/>
    <x v="28"/>
    <n v="5725.7002000000002"/>
    <x v="5369"/>
    <n v="8298.5995999999996"/>
    <n v="4966.1000000000004"/>
    <n v="6051.8"/>
  </r>
  <r>
    <x v="235"/>
    <x v="29"/>
    <n v="5191.6000999999997"/>
    <x v="5370"/>
    <n v="7142.7997999999998"/>
    <n v="3467.4998999999998"/>
    <n v="4983.9998999999998"/>
  </r>
  <r>
    <x v="235"/>
    <x v="30"/>
    <n v="4175.6000999999997"/>
    <x v="5371"/>
    <n v="5848"/>
    <n v="3757.1001000000001"/>
    <n v="4160.6000999999997"/>
  </r>
  <r>
    <x v="236"/>
    <x v="0"/>
    <n v="59812"/>
    <x v="5372"/>
    <n v="47528"/>
    <n v="3171"/>
    <n v="16925"/>
  </r>
  <r>
    <x v="236"/>
    <x v="1"/>
    <n v="53762"/>
    <x v="5373"/>
    <n v="44876"/>
    <n v="1449"/>
    <n v="15553"/>
  </r>
  <r>
    <x v="236"/>
    <x v="2"/>
    <n v="49960"/>
    <x v="5374"/>
    <n v="46620"/>
    <n v="-776"/>
    <n v="13487"/>
  </r>
  <r>
    <x v="236"/>
    <x v="3"/>
    <n v="47290"/>
    <x v="5375"/>
    <n v="47806"/>
    <n v="1606"/>
    <n v="15888"/>
  </r>
  <r>
    <x v="236"/>
    <x v="4"/>
    <n v="40536"/>
    <x v="5376"/>
    <n v="49304"/>
    <n v="3097"/>
    <n v="18358"/>
  </r>
  <r>
    <x v="236"/>
    <x v="5"/>
    <n v="39946"/>
    <x v="5377"/>
    <n v="37046"/>
    <n v="3400"/>
    <n v="9542"/>
  </r>
  <r>
    <x v="236"/>
    <x v="6"/>
    <n v="45358"/>
    <x v="5378"/>
    <n v="36188"/>
    <n v="4918"/>
    <n v="11070"/>
  </r>
  <r>
    <x v="236"/>
    <x v="7"/>
    <n v="47182"/>
    <x v="5379"/>
    <n v="38657"/>
    <n v="39"/>
    <n v="6347"/>
  </r>
  <r>
    <x v="236"/>
    <x v="8"/>
    <n v="46499"/>
    <x v="5380"/>
    <n v="37908"/>
    <n v="1001"/>
    <n v="7461"/>
  </r>
  <r>
    <x v="236"/>
    <x v="9"/>
    <n v="45671"/>
    <x v="5381"/>
    <n v="35113"/>
    <n v="3497"/>
    <n v="8516"/>
  </r>
  <r>
    <x v="236"/>
    <x v="10"/>
    <n v="43995"/>
    <x v="5382"/>
    <n v="35111"/>
    <n v="4129"/>
    <n v="9181"/>
  </r>
  <r>
    <x v="236"/>
    <x v="11"/>
    <n v="42731"/>
    <x v="5383"/>
    <n v="33439"/>
    <n v="2865"/>
    <n v="6670"/>
  </r>
  <r>
    <x v="236"/>
    <x v="12"/>
    <n v="41862"/>
    <x v="786"/>
    <n v="28926"/>
    <n v="9805"/>
    <n v="14212"/>
  </r>
  <r>
    <x v="236"/>
    <x v="13"/>
    <n v="39620"/>
    <x v="5384"/>
    <n v="28231"/>
    <n v="6884"/>
    <n v="11323"/>
  </r>
  <r>
    <x v="236"/>
    <x v="14"/>
    <n v="37213"/>
    <x v="5385"/>
    <n v="27744"/>
    <n v="7867"/>
    <n v="12853"/>
  </r>
  <r>
    <x v="236"/>
    <x v="15"/>
    <n v="35526"/>
    <x v="5386"/>
    <n v="25554"/>
    <n v="7021"/>
    <n v="12140"/>
  </r>
  <r>
    <x v="236"/>
    <x v="16"/>
    <n v="31824"/>
    <x v="1533"/>
    <n v="26175"/>
    <n v="6756"/>
    <n v="12964"/>
  </r>
  <r>
    <x v="236"/>
    <x v="17"/>
    <n v="26578"/>
    <x v="5387"/>
    <n v="25758"/>
    <n v="5865"/>
    <n v="13447"/>
  </r>
  <r>
    <x v="236"/>
    <x v="18"/>
    <n v="23990"/>
    <x v="5388"/>
    <n v="27654"/>
    <n v="6443"/>
    <n v="13954"/>
  </r>
  <r>
    <x v="236"/>
    <x v="19"/>
    <n v="24541"/>
    <x v="429"/>
    <n v="30426"/>
    <n v="7160"/>
    <n v="17107"/>
  </r>
  <r>
    <x v="236"/>
    <x v="20"/>
    <n v="25530"/>
    <x v="406"/>
    <n v="30261"/>
    <n v="6361"/>
    <n v="18315"/>
  </r>
  <r>
    <x v="236"/>
    <x v="21"/>
    <n v="26266"/>
    <x v="1161"/>
    <n v="28744"/>
    <n v="6137"/>
    <n v="17023"/>
  </r>
  <r>
    <x v="236"/>
    <x v="22"/>
    <n v="28069"/>
    <x v="2595"/>
    <n v="28361"/>
    <n v="5176"/>
    <n v="17074"/>
  </r>
  <r>
    <x v="236"/>
    <x v="23"/>
    <n v="26875"/>
    <x v="2410"/>
    <n v="29257"/>
    <n v="6856"/>
    <n v="18334"/>
  </r>
  <r>
    <x v="236"/>
    <x v="24"/>
    <n v="22853"/>
    <x v="5389"/>
    <n v="17648"/>
    <n v="6433"/>
    <n v="10165"/>
  </r>
  <r>
    <x v="236"/>
    <x v="25"/>
    <n v="22906"/>
    <x v="5112"/>
    <n v="18049"/>
    <n v="6086"/>
    <n v="11509"/>
  </r>
  <r>
    <x v="236"/>
    <x v="26"/>
    <n v="22397"/>
    <x v="5390"/>
    <n v="17108"/>
    <n v="5201"/>
    <n v="10675"/>
  </r>
  <r>
    <x v="237"/>
    <x v="0"/>
    <n v="3647.7"/>
    <x v="5391"/>
    <n v="16700.7"/>
    <n v="5405.1"/>
    <n v="11948.7"/>
  </r>
  <r>
    <x v="237"/>
    <x v="1"/>
    <n v="3534.5"/>
    <x v="5392"/>
    <n v="15426"/>
    <n v="4785.7"/>
    <n v="10729.7"/>
  </r>
  <r>
    <x v="237"/>
    <x v="2"/>
    <n v="3382.2"/>
    <x v="5393"/>
    <n v="14187.8"/>
    <n v="4382.2"/>
    <n v="9663.7000000000007"/>
  </r>
  <r>
    <x v="237"/>
    <x v="3"/>
    <n v="3320"/>
    <x v="5394"/>
    <n v="13373.8"/>
    <n v="3862"/>
    <n v="8426.2999999999993"/>
  </r>
  <r>
    <x v="237"/>
    <x v="4"/>
    <n v="3253.6"/>
    <x v="5395"/>
    <n v="12495.2"/>
    <n v="3724.1"/>
    <n v="7719.5"/>
  </r>
  <r>
    <x v="237"/>
    <x v="5"/>
    <n v="3350.3"/>
    <x v="5396"/>
    <n v="12063.5"/>
    <n v="3640.5"/>
    <n v="7549.1"/>
  </r>
  <r>
    <x v="237"/>
    <x v="6"/>
    <n v="3276.8"/>
    <x v="5397"/>
    <n v="11112.4"/>
    <n v="3483.2"/>
    <n v="7098.9"/>
  </r>
  <r>
    <x v="237"/>
    <x v="7"/>
    <n v="3094.5"/>
    <x v="5398"/>
    <n v="10785.5"/>
    <n v="3341.8"/>
    <n v="6697.4"/>
  </r>
  <r>
    <x v="237"/>
    <x v="8"/>
    <n v="3221.4"/>
    <x v="1060"/>
    <n v="9687.9"/>
    <n v="3219.9"/>
    <n v="6027.2"/>
  </r>
  <r>
    <x v="237"/>
    <x v="9"/>
    <n v="3416.1"/>
    <x v="5399"/>
    <n v="9282.9"/>
    <n v="3139.4"/>
    <n v="5891.5"/>
  </r>
  <r>
    <x v="237"/>
    <x v="10"/>
    <n v="3427.3"/>
    <x v="5400"/>
    <n v="9036"/>
    <n v="3018.5"/>
    <n v="5714.5"/>
  </r>
  <r>
    <x v="237"/>
    <x v="11"/>
    <n v="3681.7"/>
    <x v="5401"/>
    <n v="8201.5"/>
    <n v="3069.4"/>
    <n v="5040.2"/>
  </r>
  <r>
    <x v="237"/>
    <x v="12"/>
    <n v="3437.6"/>
    <x v="5402"/>
    <n v="7189.7"/>
    <n v="2928.9"/>
    <n v="4584.8"/>
  </r>
  <r>
    <x v="237"/>
    <x v="13"/>
    <n v="3359.4"/>
    <x v="5403"/>
    <n v="7084.1"/>
    <n v="2900"/>
    <n v="4596.7"/>
  </r>
  <r>
    <x v="237"/>
    <x v="14"/>
    <n v="3279.6"/>
    <x v="5404"/>
    <n v="7733.1"/>
    <n v="2688.8"/>
    <n v="5057.3999999999996"/>
  </r>
  <r>
    <x v="237"/>
    <x v="15"/>
    <n v="2804.8"/>
    <x v="5405"/>
    <n v="8275.2000000000007"/>
    <n v="2810"/>
    <n v="5318"/>
  </r>
  <r>
    <x v="237"/>
    <x v="16"/>
    <n v="2866.8"/>
    <x v="5406"/>
    <n v="7775.4459999999999"/>
    <n v="2667.6590000000001"/>
    <n v="5044.3330000000005"/>
  </r>
  <r>
    <x v="237"/>
    <x v="17"/>
    <n v="2486.59"/>
    <x v="5407"/>
    <n v="7814.0839999999998"/>
    <n v="2084.6779999999999"/>
    <n v="5105.393"/>
  </r>
  <r>
    <x v="237"/>
    <x v="18"/>
    <n v="2634.23"/>
    <x v="5408"/>
    <n v="6237.9250000000002"/>
    <n v="2189.3580000000002"/>
    <n v="4865.6120000000001"/>
  </r>
  <r>
    <x v="237"/>
    <x v="19"/>
    <n v="2279.674"/>
    <x v="5409"/>
    <n v="6733.7659999999996"/>
    <n v="2151.2620000000002"/>
    <n v="4653.6900000000005"/>
  </r>
  <r>
    <x v="237"/>
    <x v="20"/>
    <n v="2197.9630000000002"/>
    <x v="5410"/>
    <n v="6075.683"/>
    <n v="2269.203"/>
    <n v="4329.9439999999995"/>
  </r>
  <r>
    <x v="237"/>
    <x v="21"/>
    <n v="2130.8739999999998"/>
    <x v="5411"/>
    <n v="4959.3369000000002"/>
    <n v="1719.7929999999999"/>
    <n v="3525.33"/>
  </r>
  <r>
    <x v="237"/>
    <x v="22"/>
    <n v="2300.627"/>
    <x v="5412"/>
    <n v="4923.5497999999998"/>
    <n v="1737.925"/>
    <n v="3474.4629999999997"/>
  </r>
  <r>
    <x v="237"/>
    <x v="23"/>
    <n v="932.84400000000005"/>
    <x v="5413"/>
    <n v="1900.5309999999999"/>
    <n v="667.31799999999998"/>
    <n v="1257.2619999999999"/>
  </r>
  <r>
    <x v="237"/>
    <x v="24"/>
    <n v="807.255"/>
    <x v="5414"/>
    <n v="1872.4139"/>
    <n v="657.43299999999999"/>
    <n v="1257.692"/>
  </r>
  <r>
    <x v="237"/>
    <x v="25"/>
    <n v="816.15899999999999"/>
    <x v="5415"/>
    <n v="1805.9010000000001"/>
    <n v="657.76099999999997"/>
    <n v="1230.1790000000001"/>
  </r>
  <r>
    <x v="237"/>
    <x v="26"/>
    <n v="773.05700000000002"/>
    <x v="5416"/>
    <n v="1761.8989999999999"/>
    <n v="642.92899999999997"/>
    <n v="1217.693"/>
  </r>
  <r>
    <x v="237"/>
    <x v="27"/>
    <n v="673.27300000000002"/>
    <x v="5417"/>
    <n v="1565.8978999999999"/>
    <n v="545.98500000000001"/>
    <n v="1093.4470000000001"/>
  </r>
  <r>
    <x v="237"/>
    <x v="28"/>
    <n v="648.80100000000004"/>
    <x v="5418"/>
    <n v="1376.298"/>
    <n v="517.70500000000004"/>
    <n v="999.81"/>
  </r>
  <r>
    <x v="237"/>
    <x v="29"/>
    <n v="618.49099999999999"/>
    <x v="5419"/>
    <n v="1251.684"/>
    <n v="497.04500000000002"/>
    <n v="898.11500000000001"/>
  </r>
  <r>
    <x v="238"/>
    <x v="0"/>
    <n v="71309"/>
    <x v="5420"/>
    <n v="34508"/>
    <n v="3644"/>
    <n v="19867"/>
  </r>
  <r>
    <x v="238"/>
    <x v="1"/>
    <n v="68619"/>
    <x v="5421"/>
    <n v="35291"/>
    <n v="5873"/>
    <n v="22868"/>
  </r>
  <r>
    <x v="238"/>
    <x v="2"/>
    <n v="65017"/>
    <x v="5422"/>
    <n v="34408"/>
    <n v="6434"/>
    <n v="22133"/>
  </r>
  <r>
    <x v="238"/>
    <x v="3"/>
    <n v="59074"/>
    <x v="5423"/>
    <n v="31266"/>
    <n v="7654"/>
    <n v="20303"/>
  </r>
  <r>
    <x v="238"/>
    <x v="4"/>
    <n v="56223"/>
    <x v="5424"/>
    <n v="31721"/>
    <n v="9968"/>
    <n v="21326"/>
  </r>
  <r>
    <x v="238"/>
    <x v="5"/>
    <n v="53417"/>
    <x v="5425"/>
    <n v="32732"/>
    <n v="11853"/>
    <n v="22374"/>
  </r>
  <r>
    <x v="238"/>
    <x v="6"/>
    <n v="50521"/>
    <x v="1382"/>
    <n v="32666"/>
    <n v="13857"/>
    <n v="22978"/>
  </r>
  <r>
    <x v="238"/>
    <x v="7"/>
    <n v="50208"/>
    <x v="5426"/>
    <n v="33559"/>
    <n v="16533"/>
    <n v="24201"/>
  </r>
  <r>
    <x v="238"/>
    <x v="8"/>
    <n v="48815"/>
    <x v="5427"/>
    <n v="33699"/>
    <n v="18112"/>
    <n v="24685"/>
  </r>
  <r>
    <x v="238"/>
    <x v="9"/>
    <n v="47220"/>
    <x v="5428"/>
    <n v="33005"/>
    <n v="19069"/>
    <n v="24149"/>
  </r>
  <r>
    <x v="238"/>
    <x v="10"/>
    <n v="48230"/>
    <x v="5429"/>
    <n v="32625"/>
    <n v="18055"/>
    <n v="24115"/>
  </r>
  <r>
    <x v="238"/>
    <x v="11"/>
    <n v="48283"/>
    <x v="5430"/>
    <n v="30869"/>
    <n v="16098"/>
    <n v="22778"/>
  </r>
  <r>
    <x v="238"/>
    <x v="12"/>
    <n v="46927"/>
    <x v="5431"/>
    <n v="27767"/>
    <n v="15725"/>
    <n v="20161"/>
  </r>
  <r>
    <x v="238"/>
    <x v="13"/>
    <n v="43243"/>
    <x v="5432"/>
    <n v="24639"/>
    <n v="14296"/>
    <n v="17827"/>
  </r>
  <r>
    <x v="238"/>
    <x v="14"/>
    <n v="36464"/>
    <x v="2815"/>
    <n v="21138"/>
    <n v="11535"/>
    <n v="15225"/>
  </r>
  <r>
    <x v="238"/>
    <x v="15"/>
    <n v="30838"/>
    <x v="5433"/>
    <n v="18751"/>
    <n v="10216"/>
    <n v="13971"/>
  </r>
  <r>
    <x v="238"/>
    <x v="16"/>
    <n v="26112"/>
    <x v="3320"/>
    <n v="16109"/>
    <n v="8302"/>
    <n v="12117"/>
  </r>
  <r>
    <x v="238"/>
    <x v="17"/>
    <n v="21714"/>
    <x v="4030"/>
    <n v="13736.2197"/>
    <n v="6674.4429"/>
    <n v="10567.7129"/>
  </r>
  <r>
    <x v="238"/>
    <x v="18"/>
    <n v="18778.5605"/>
    <x v="5434"/>
    <n v="11375.75"/>
    <n v="5494.8810000000003"/>
    <n v="8484.7199000000001"/>
  </r>
  <r>
    <x v="238"/>
    <x v="19"/>
    <n v="15905.5898"/>
    <x v="5435"/>
    <n v="9012.3232000000007"/>
    <n v="4695.4710999999998"/>
    <n v="6574.4331000000002"/>
  </r>
  <r>
    <x v="238"/>
    <x v="20"/>
    <n v="13330.54"/>
    <x v="5436"/>
    <n v="7086.8818000000001"/>
    <n v="3619.7671"/>
    <n v="5209.0131000000001"/>
  </r>
  <r>
    <x v="238"/>
    <x v="21"/>
    <n v="10136.8896"/>
    <x v="5437"/>
    <n v="5219.2768999999998"/>
    <n v="2600.6089999999999"/>
    <n v="3756.7608999999998"/>
  </r>
  <r>
    <x v="238"/>
    <x v="22"/>
    <n v="8600.2412000000004"/>
    <x v="5438"/>
    <n v="4434.9540999999999"/>
    <n v="2217.4760000000001"/>
    <n v="3088.2849999999999"/>
  </r>
  <r>
    <x v="238"/>
    <x v="23"/>
    <n v="7075.4418999999998"/>
    <x v="5439"/>
    <n v="3556.386"/>
    <n v="1656.7149999999999"/>
    <n v="2553.6419999999998"/>
  </r>
  <r>
    <x v="238"/>
    <x v="24"/>
    <n v="6110.5209999999997"/>
    <x v="5440"/>
    <n v="3105.9919"/>
    <n v="1419.89"/>
    <n v="2129.8900000000003"/>
  </r>
  <r>
    <x v="238"/>
    <x v="25"/>
    <n v="4538.0010000000002"/>
    <x v="5441"/>
    <n v="2201.6478999999999"/>
    <n v="873.66899999999998"/>
    <n v="1517.83"/>
  </r>
  <r>
    <x v="238"/>
    <x v="26"/>
    <n v="3846.4180000000001"/>
    <x v="5442"/>
    <n v="1608.877"/>
    <n v="733.22"/>
    <n v="1071.6959999999999"/>
  </r>
  <r>
    <x v="238"/>
    <x v="27"/>
    <n v="3056.2471"/>
    <x v="5443"/>
    <n v="1441.2280000000001"/>
    <n v="668.55399999999997"/>
    <n v="943.73699999999997"/>
  </r>
  <r>
    <x v="238"/>
    <x v="28"/>
    <n v="2833.1079"/>
    <x v="5444"/>
    <n v="1203.0519999999999"/>
    <n v="682.67200000000003"/>
    <n v="906.02700000000004"/>
  </r>
  <r>
    <x v="238"/>
    <x v="29"/>
    <n v="2650.5470999999998"/>
    <x v="5445"/>
    <n v="1147.394"/>
    <n v="645.55799999999999"/>
    <n v="826.10599999999999"/>
  </r>
  <r>
    <x v="238"/>
    <x v="30"/>
    <n v="2516.8789000000002"/>
    <x v="5446"/>
    <n v="1085.797"/>
    <n v="586.851"/>
    <n v="789.55399999999997"/>
  </r>
  <r>
    <x v="239"/>
    <x v="0"/>
    <n v="9653.5589999999993"/>
    <x v="5447"/>
    <n v="12001.333000000001"/>
    <n v="4673.8649999999998"/>
    <n v="9213.2029999999995"/>
  </r>
  <r>
    <x v="239"/>
    <x v="1"/>
    <n v="11076.998"/>
    <x v="5448"/>
    <n v="12479.477999999999"/>
    <n v="6501.8509999999997"/>
    <n v="8996.6349999999984"/>
  </r>
  <r>
    <x v="239"/>
    <x v="2"/>
    <n v="8013.62"/>
    <x v="5449"/>
    <n v="12122.764999999999"/>
    <n v="6817.451"/>
    <n v="9680.7250000000004"/>
  </r>
  <r>
    <x v="239"/>
    <x v="3"/>
    <n v="5885.893"/>
    <x v="5450"/>
    <n v="12264.315000000001"/>
    <n v="5894.5169999999998"/>
    <n v="10427.931"/>
  </r>
  <r>
    <x v="239"/>
    <x v="4"/>
    <n v="5259.3119999999999"/>
    <x v="5451"/>
    <n v="9364.6479999999992"/>
    <n v="5103.1440000000002"/>
    <n v="7705.9840000000004"/>
  </r>
  <r>
    <x v="239"/>
    <x v="5"/>
    <n v="4607.3090000000002"/>
    <x v="5452"/>
    <n v="7993.3059999999996"/>
    <n v="5029.7349999999997"/>
    <n v="6548.5529999999999"/>
  </r>
  <r>
    <x v="239"/>
    <x v="6"/>
    <n v="3598.9160000000002"/>
    <x v="5453"/>
    <n v="7250.3149999999996"/>
    <n v="4488.8720000000003"/>
    <n v="5979.7030000000004"/>
  </r>
  <r>
    <x v="239"/>
    <x v="7"/>
    <n v="2665.192"/>
    <x v="5454"/>
    <n v="8004.652"/>
    <n v="5131.7809999999999"/>
    <n v="6595.0460000000003"/>
  </r>
  <r>
    <x v="239"/>
    <x v="8"/>
    <n v="3237.6930000000002"/>
    <x v="5455"/>
    <n v="4053.8670000000002"/>
    <n v="2469.8449999999998"/>
    <n v="3213.1149999999998"/>
  </r>
  <r>
    <x v="239"/>
    <x v="9"/>
    <n v="2133.7759999999998"/>
    <x v="5456"/>
    <n v="2487.3919999999998"/>
    <n v="1768.135"/>
    <n v="1790.7470000000001"/>
  </r>
  <r>
    <x v="239"/>
    <x v="10"/>
    <n v="1115.9459999999999"/>
    <x v="5457"/>
    <n v="1993.184"/>
    <n v="1453.0889999999999"/>
    <n v="1499.3229999999999"/>
  </r>
  <r>
    <x v="239"/>
    <x v="11"/>
    <n v="2474.9110000000001"/>
    <x v="5458"/>
    <n v="2806.7550000000001"/>
    <n v="1783.944"/>
    <n v="2090.2739999999999"/>
  </r>
  <r>
    <x v="239"/>
    <x v="12"/>
    <n v="2566.576"/>
    <x v="5459"/>
    <n v="2101.605"/>
    <n v="1176.32"/>
    <n v="1426.32"/>
  </r>
  <r>
    <x v="239"/>
    <x v="13"/>
    <n v="1642.171"/>
    <x v="5460"/>
    <n v="2327.3820000000001"/>
    <n v="1408.7639999999999"/>
    <n v="1758.7639999999999"/>
  </r>
  <r>
    <x v="239"/>
    <x v="14"/>
    <n v="1502.453"/>
    <x v="5461"/>
    <n v="1448.8150000000001"/>
    <n v="1066.896"/>
    <n v="1066.896"/>
  </r>
  <r>
    <x v="239"/>
    <x v="15"/>
    <n v="935.94600000000003"/>
    <x v="5462"/>
    <n v="1198.626"/>
    <n v="812.46600000000001"/>
    <n v="824.52"/>
  </r>
  <r>
    <x v="239"/>
    <x v="16"/>
    <n v="755.23400000000004"/>
    <x v="5463"/>
    <n v="1198.2750000000001"/>
    <n v="649.08399999999995"/>
    <n v="986.30399999999997"/>
  </r>
  <r>
    <x v="239"/>
    <x v="17"/>
    <n v="943.11400000000003"/>
    <x v="5464"/>
    <n v="1632.2909999999999"/>
    <n v="675.05600000000004"/>
    <n v="1350.038"/>
  </r>
  <r>
    <x v="239"/>
    <x v="18"/>
    <n v="1519.7889"/>
    <x v="5465"/>
    <n v="1871.7750000000001"/>
    <n v="712.37300000000005"/>
    <n v="1381.0540000000001"/>
  </r>
  <r>
    <x v="239"/>
    <x v="19"/>
    <n v="1230.7670000000001"/>
    <x v="5466"/>
    <n v="1244.837"/>
    <n v="635.42399999999998"/>
    <n v="964.71299999999997"/>
  </r>
  <r>
    <x v="239"/>
    <x v="20"/>
    <n v="647.95500000000004"/>
    <x v="5467"/>
    <n v="979.45100000000002"/>
    <n v="408.95600000000002"/>
    <n v="756.02199999999993"/>
  </r>
  <r>
    <x v="239"/>
    <x v="21"/>
    <n v="1052.5861"/>
    <x v="5468"/>
    <n v="1150.7719999999999"/>
    <n v="523.08900000000006"/>
    <n v="874.62699999999995"/>
  </r>
  <r>
    <x v="239"/>
    <x v="22"/>
    <n v="1073.1969999999999"/>
    <x v="5469"/>
    <n v="1035.049"/>
    <n v="647.48199999999997"/>
    <n v="750.20100000000002"/>
  </r>
  <r>
    <x v="239"/>
    <x v="23"/>
    <n v="1276.884"/>
    <x v="5470"/>
    <n v="969.36500000000001"/>
    <n v="609.78599999999994"/>
    <n v="700.60799999999995"/>
  </r>
  <r>
    <x v="239"/>
    <x v="24"/>
    <n v="810.55700000000002"/>
    <x v="5471"/>
    <n v="682.649"/>
    <n v="395.262"/>
    <n v="498.762"/>
  </r>
  <r>
    <x v="239"/>
    <x v="25"/>
    <n v="493.69499999999999"/>
    <x v="5472"/>
    <n v="381.49700000000001"/>
    <n v="176.83099999999999"/>
    <n v="262.50400000000002"/>
  </r>
  <r>
    <x v="239"/>
    <x v="26"/>
    <n v="265.03800000000001"/>
    <x v="5473"/>
    <n v="268.839"/>
    <n v="130.27000000000001"/>
    <n v="216.65300000000002"/>
  </r>
  <r>
    <x v="239"/>
    <x v="27"/>
    <n v="171.416"/>
    <x v="5474"/>
    <n v="156.6"/>
    <n v="106.592"/>
    <n v="126.369"/>
  </r>
  <r>
    <x v="239"/>
    <x v="28"/>
    <n v="144.02600000000001"/>
    <x v="5475"/>
    <n v="116.934"/>
    <n v="61.335999999999999"/>
    <n v="88.146000000000001"/>
  </r>
  <r>
    <x v="239"/>
    <x v="29"/>
    <n v="140.876"/>
    <x v="5476"/>
    <n v="106.18"/>
    <n v="54.435000000000002"/>
    <n v="71.909000000000006"/>
  </r>
  <r>
    <x v="239"/>
    <x v="30"/>
    <n v="126.048"/>
    <x v="5477"/>
    <n v="95.903999999999996"/>
    <n v="57.100999999999999"/>
    <n v="73.787999999999997"/>
  </r>
  <r>
    <x v="240"/>
    <x v="0"/>
    <n v="22428"/>
    <x v="5478"/>
    <n v="25895"/>
    <n v="9832"/>
    <n v="13828"/>
  </r>
  <r>
    <x v="240"/>
    <x v="1"/>
    <n v="21965"/>
    <x v="3985"/>
    <n v="26243"/>
    <n v="9853"/>
    <n v="13230"/>
  </r>
  <r>
    <x v="240"/>
    <x v="2"/>
    <n v="21146"/>
    <x v="5479"/>
    <n v="25110"/>
    <n v="9641"/>
    <n v="13309"/>
  </r>
  <r>
    <x v="240"/>
    <x v="3"/>
    <n v="20425"/>
    <x v="5480"/>
    <n v="23286"/>
    <n v="8441"/>
    <n v="12443"/>
  </r>
  <r>
    <x v="240"/>
    <x v="4"/>
    <n v="19820"/>
    <x v="5481"/>
    <n v="21312"/>
    <n v="7358"/>
    <n v="10568"/>
  </r>
  <r>
    <x v="240"/>
    <x v="5"/>
    <n v="18605"/>
    <x v="1538"/>
    <n v="20200"/>
    <n v="6775"/>
    <n v="9467"/>
  </r>
  <r>
    <x v="240"/>
    <x v="6"/>
    <n v="17699"/>
    <x v="1516"/>
    <n v="19345"/>
    <n v="7336"/>
    <n v="10156"/>
  </r>
  <r>
    <x v="240"/>
    <x v="7"/>
    <n v="17088"/>
    <x v="5482"/>
    <n v="18596"/>
    <n v="6992"/>
    <n v="10146"/>
  </r>
  <r>
    <x v="240"/>
    <x v="8"/>
    <n v="15658"/>
    <x v="2953"/>
    <n v="18068"/>
    <n v="6877"/>
    <n v="10667"/>
  </r>
  <r>
    <x v="240"/>
    <x v="9"/>
    <n v="12104"/>
    <x v="1681"/>
    <n v="15463"/>
    <n v="6237"/>
    <n v="9617"/>
  </r>
  <r>
    <x v="240"/>
    <x v="10"/>
    <n v="10350"/>
    <x v="1204"/>
    <n v="14269"/>
    <n v="5454"/>
    <n v="8969"/>
  </r>
  <r>
    <x v="240"/>
    <x v="11"/>
    <n v="11023"/>
    <x v="2953"/>
    <n v="14308"/>
    <n v="4953"/>
    <n v="8614"/>
  </r>
  <r>
    <x v="240"/>
    <x v="12"/>
    <n v="9861"/>
    <x v="795"/>
    <n v="16772"/>
    <n v="6941"/>
    <n v="9032"/>
  </r>
  <r>
    <x v="240"/>
    <x v="13"/>
    <n v="9086"/>
    <x v="5483"/>
    <n v="13460"/>
    <n v="6449"/>
    <n v="8138"/>
  </r>
  <r>
    <x v="240"/>
    <x v="14"/>
    <n v="7584"/>
    <x v="2048"/>
    <n v="14003"/>
    <n v="6675"/>
    <n v="8670"/>
  </r>
  <r>
    <x v="240"/>
    <x v="16"/>
    <n v="5937"/>
    <x v="1952"/>
    <n v="9878"/>
    <n v="5052"/>
    <n v="6590"/>
  </r>
  <r>
    <x v="240"/>
    <x v="17"/>
    <n v="5521.77"/>
    <x v="5484"/>
    <n v="8953.75"/>
    <n v="4421.6170000000002"/>
    <n v="6104.8519999999999"/>
  </r>
  <r>
    <x v="240"/>
    <x v="18"/>
    <n v="5555.174"/>
    <x v="5485"/>
    <n v="8997.1409999999996"/>
    <n v="4014.0529999999999"/>
    <n v="5855.7780000000002"/>
  </r>
  <r>
    <x v="240"/>
    <x v="19"/>
    <n v="5649.56"/>
    <x v="5486"/>
    <n v="6669.5720000000001"/>
    <n v="3451.32"/>
    <n v="4321.0640000000003"/>
  </r>
  <r>
    <x v="240"/>
    <x v="20"/>
    <n v="4735.5870000000004"/>
    <x v="5487"/>
    <n v="5653.7030000000004"/>
    <n v="2835.788"/>
    <n v="3715.3780000000002"/>
  </r>
  <r>
    <x v="240"/>
    <x v="21"/>
    <n v="4163.9799999999996"/>
    <x v="5488"/>
    <n v="4715.9961000000003"/>
    <n v="2397.9180000000001"/>
    <n v="3033.223"/>
  </r>
  <r>
    <x v="240"/>
    <x v="22"/>
    <n v="3733.9508999999998"/>
    <x v="5489"/>
    <n v="4246.1602000000003"/>
    <n v="2009.018"/>
    <n v="2758.4479999999999"/>
  </r>
  <r>
    <x v="240"/>
    <x v="23"/>
    <n v="3349.2429000000002"/>
    <x v="5490"/>
    <n v="3723.4789999999998"/>
    <n v="1648.3119999999999"/>
    <n v="2310.8649999999998"/>
  </r>
  <r>
    <x v="240"/>
    <x v="24"/>
    <n v="2826.5810999999999"/>
    <x v="5491"/>
    <n v="3256.1221"/>
    <n v="1427.3181"/>
    <n v="2101.8440999999998"/>
  </r>
  <r>
    <x v="240"/>
    <x v="25"/>
    <n v="2591.9331000000002"/>
    <x v="5492"/>
    <n v="2823.0709999999999"/>
    <n v="1238.7059999999999"/>
    <n v="1831.33"/>
  </r>
  <r>
    <x v="240"/>
    <x v="26"/>
    <n v="2296.6731"/>
    <x v="5493"/>
    <n v="2576.0371"/>
    <n v="1054.019"/>
    <n v="1709.223"/>
  </r>
  <r>
    <x v="240"/>
    <x v="27"/>
    <n v="1802.979"/>
    <x v="5494"/>
    <n v="2368.8560000000002"/>
    <n v="879.53599999999994"/>
    <n v="1631.5239999999999"/>
  </r>
  <r>
    <x v="240"/>
    <x v="28"/>
    <n v="1313.605"/>
    <x v="5495"/>
    <n v="1837.2909999999999"/>
    <n v="628.52099999999996"/>
    <n v="1252.1199999999999"/>
  </r>
  <r>
    <x v="240"/>
    <x v="29"/>
    <n v="1186.759"/>
    <x v="5496"/>
    <n v="1471.1378999999999"/>
    <n v="604.851"/>
    <n v="945.4190000000001"/>
  </r>
  <r>
    <x v="240"/>
    <x v="30"/>
    <n v="1015.052"/>
    <x v="5497"/>
    <n v="1415.0959"/>
    <n v="587.31600000000003"/>
    <n v="957.63100000000009"/>
  </r>
  <r>
    <x v="241"/>
    <x v="0"/>
    <n v="13739"/>
    <x v="5498"/>
    <n v="23199"/>
    <n v="6507"/>
    <n v="19340"/>
  </r>
  <r>
    <x v="241"/>
    <x v="1"/>
    <n v="13729"/>
    <x v="5499"/>
    <n v="22547"/>
    <n v="6745"/>
    <n v="18730"/>
  </r>
  <r>
    <x v="241"/>
    <x v="2"/>
    <n v="12728"/>
    <x v="2409"/>
    <n v="20687"/>
    <n v="7627"/>
    <n v="17267"/>
  </r>
  <r>
    <x v="241"/>
    <x v="3"/>
    <n v="11410"/>
    <x v="5500"/>
    <n v="20469"/>
    <n v="7496"/>
    <n v="17091"/>
  </r>
  <r>
    <x v="241"/>
    <x v="4"/>
    <n v="11688.460999999999"/>
    <x v="5501"/>
    <n v="20863"/>
    <n v="8418"/>
    <n v="17762"/>
  </r>
  <r>
    <x v="241"/>
    <x v="5"/>
    <n v="14583.849"/>
    <x v="5502"/>
    <n v="22354.046999999999"/>
    <n v="9020.5820000000003"/>
    <n v="19013.228999999999"/>
  </r>
  <r>
    <x v="241"/>
    <x v="6"/>
    <n v="13769.885"/>
    <x v="5503"/>
    <n v="22724.263999999999"/>
    <n v="9500.5290000000005"/>
    <n v="19260.788"/>
  </r>
  <r>
    <x v="241"/>
    <x v="7"/>
    <n v="11131.132"/>
    <x v="5504"/>
    <n v="22163.651999999998"/>
    <n v="8658.4120000000003"/>
    <n v="18888.478999999999"/>
  </r>
  <r>
    <x v="241"/>
    <x v="8"/>
    <n v="9410.7450000000008"/>
    <x v="5505"/>
    <n v="22244.123"/>
    <n v="9439.152"/>
    <n v="19472.129000000001"/>
  </r>
  <r>
    <x v="241"/>
    <x v="9"/>
    <n v="6853.1819999999998"/>
    <x v="5506"/>
    <n v="21044.308000000001"/>
    <n v="8434.5669999999991"/>
    <n v="18575.39"/>
  </r>
  <r>
    <x v="241"/>
    <x v="10"/>
    <n v="4563.1049999999996"/>
    <x v="5507"/>
    <n v="20572.106"/>
    <n v="7351.4210000000003"/>
    <n v="18376.883000000002"/>
  </r>
  <r>
    <x v="241"/>
    <x v="11"/>
    <n v="4389.9459999999999"/>
    <x v="5508"/>
    <n v="17144.113000000001"/>
    <n v="4740.3969999999999"/>
    <n v="15211.134999999998"/>
  </r>
  <r>
    <x v="241"/>
    <x v="12"/>
    <n v="2950.567"/>
    <x v="5509"/>
    <n v="11466.517"/>
    <n v="2260.2739999999999"/>
    <n v="9832.6039999999994"/>
  </r>
  <r>
    <x v="241"/>
    <x v="13"/>
    <n v="2236.8589999999999"/>
    <x v="5510"/>
    <n v="7126.4579999999996"/>
    <n v="2075.154"/>
    <n v="6217.7919999999995"/>
  </r>
  <r>
    <x v="241"/>
    <x v="14"/>
    <n v="1740.912"/>
    <x v="5511"/>
    <n v="3879.739"/>
    <n v="1609.538"/>
    <n v="3242.7640000000001"/>
  </r>
  <r>
    <x v="241"/>
    <x v="15"/>
    <n v="1197.056"/>
    <x v="5512"/>
    <n v="3601.4780000000001"/>
    <n v="1316.001"/>
    <n v="3105.9290000000001"/>
  </r>
  <r>
    <x v="241"/>
    <x v="16"/>
    <n v="691.75400000000002"/>
    <x v="5513"/>
    <n v="1917.0350000000001"/>
    <n v="162.108"/>
    <n v="1728.6029999999998"/>
  </r>
  <r>
    <x v="241"/>
    <x v="17"/>
    <n v="623.33600000000001"/>
    <x v="5514"/>
    <n v="1606.7619999999999"/>
    <n v="100.384"/>
    <n v="1452.6959999999999"/>
  </r>
  <r>
    <x v="242"/>
    <x v="0"/>
    <n v="3756.5"/>
    <x v="5515"/>
    <n v="3048.1"/>
    <n v="-4.5999999999999996"/>
    <n v="2322"/>
  </r>
  <r>
    <x v="242"/>
    <x v="1"/>
    <n v="3423.7"/>
    <x v="5516"/>
    <n v="2752.6"/>
    <n v="-279.2"/>
    <n v="2105.8000000000002"/>
  </r>
  <r>
    <x v="242"/>
    <x v="2"/>
    <n v="3168"/>
    <x v="5517"/>
    <n v="2485.6"/>
    <n v="-596.5"/>
    <n v="1828.4"/>
  </r>
  <r>
    <x v="242"/>
    <x v="3"/>
    <n v="2993.8"/>
    <x v="365"/>
    <n v="2158.3000000000002"/>
    <n v="1448"/>
    <n v="1591"/>
  </r>
  <r>
    <x v="242"/>
    <x v="4"/>
    <n v="2925"/>
    <x v="5518"/>
    <n v="2077.1999999999998"/>
    <n v="1357.5"/>
    <n v="1486.7"/>
  </r>
  <r>
    <x v="242"/>
    <x v="5"/>
    <n v="2815.2"/>
    <x v="478"/>
    <n v="1930"/>
    <n v="1265"/>
    <n v="1392.2"/>
  </r>
  <r>
    <x v="243"/>
    <x v="0"/>
    <n v="34727"/>
    <x v="5519"/>
    <n v="30435"/>
    <n v="8179"/>
    <n v="21730"/>
  </r>
  <r>
    <x v="243"/>
    <x v="1"/>
    <n v="39004"/>
    <x v="5520"/>
    <n v="28278"/>
    <n v="10396"/>
    <n v="19783"/>
  </r>
  <r>
    <x v="243"/>
    <x v="2"/>
    <n v="34484"/>
    <x v="5521"/>
    <n v="26206"/>
    <n v="8950"/>
    <n v="17569"/>
  </r>
  <r>
    <x v="243"/>
    <x v="3"/>
    <n v="29183"/>
    <x v="5522"/>
    <n v="23442"/>
    <n v="6073"/>
    <n v="15054"/>
  </r>
  <r>
    <x v="243"/>
    <x v="4"/>
    <n v="32735"/>
    <x v="5523"/>
    <n v="22757"/>
    <n v="6574"/>
    <n v="14602"/>
  </r>
  <r>
    <x v="243"/>
    <x v="5"/>
    <n v="45608"/>
    <x v="5524"/>
    <n v="24221"/>
    <n v="8344"/>
    <n v="15389"/>
  </r>
  <r>
    <x v="243"/>
    <x v="6"/>
    <n v="44062"/>
    <x v="5525"/>
    <n v="27298"/>
    <n v="12514"/>
    <n v="18349"/>
  </r>
  <r>
    <x v="243"/>
    <x v="7"/>
    <n v="45352"/>
    <x v="5526"/>
    <n v="24220"/>
    <n v="11179"/>
    <n v="15579"/>
  </r>
  <r>
    <x v="243"/>
    <x v="8"/>
    <n v="48183"/>
    <x v="5527"/>
    <n v="22839"/>
    <n v="10647"/>
    <n v="14679"/>
  </r>
  <r>
    <x v="243"/>
    <x v="9"/>
    <n v="41151"/>
    <x v="5528"/>
    <n v="25494"/>
    <n v="11596"/>
    <n v="17678"/>
  </r>
  <r>
    <x v="243"/>
    <x v="10"/>
    <n v="30828"/>
    <x v="5529"/>
    <n v="27761"/>
    <n v="-8847"/>
    <n v="-1863"/>
  </r>
  <r>
    <x v="243"/>
    <x v="11"/>
    <n v="50706"/>
    <x v="5530"/>
    <n v="28651"/>
    <n v="-5946"/>
    <n v="18023"/>
  </r>
  <r>
    <x v="243"/>
    <x v="12"/>
    <n v="17120"/>
    <x v="2732"/>
    <n v="39728"/>
    <n v="2065"/>
    <n v="26480"/>
  </r>
  <r>
    <x v="244"/>
    <x v="0"/>
    <n v="11547.968999999999"/>
    <x v="5531"/>
    <n v="10975.615"/>
    <n v="1913.452"/>
    <n v="6718.9400000000005"/>
  </r>
  <r>
    <x v="244"/>
    <x v="1"/>
    <n v="10787.8"/>
    <x v="5532"/>
    <n v="8496.8860000000004"/>
    <n v="1672.098"/>
    <n v="4487.1180000000004"/>
  </r>
  <r>
    <x v="244"/>
    <x v="2"/>
    <n v="9687.2219999999998"/>
    <x v="5533"/>
    <n v="7504.2629999999999"/>
    <n v="1662.8710000000001"/>
    <n v="3962.83"/>
  </r>
  <r>
    <x v="244"/>
    <x v="3"/>
    <n v="8354.9339999999993"/>
    <x v="5534"/>
    <n v="6764.2659999999996"/>
    <n v="1696.5840000000001"/>
    <n v="4009.6369999999997"/>
  </r>
  <r>
    <x v="244"/>
    <x v="4"/>
    <n v="7245.7309999999998"/>
    <x v="5535"/>
    <n v="6156.241"/>
    <n v="1710.634"/>
    <n v="3755.6480000000001"/>
  </r>
  <r>
    <x v="244"/>
    <x v="5"/>
    <n v="6866.9639999999999"/>
    <x v="5536"/>
    <n v="5968.3609999999999"/>
    <n v="1652.702"/>
    <n v="3696.1019999999999"/>
  </r>
  <r>
    <x v="244"/>
    <x v="6"/>
    <n v="6478.5469999999996"/>
    <x v="5537"/>
    <n v="5683.5209999999997"/>
    <n v="1650.847"/>
    <n v="3459.7339999999999"/>
  </r>
  <r>
    <x v="244"/>
    <x v="7"/>
    <n v="5819.0469999999996"/>
    <x v="5538"/>
    <n v="5290.8059999999996"/>
    <n v="1550.674"/>
    <n v="3303.0789999999997"/>
  </r>
  <r>
    <x v="244"/>
    <x v="8"/>
    <n v="5383.9979999999996"/>
    <x v="5539"/>
    <n v="5077.3440000000001"/>
    <n v="1625.171"/>
    <n v="3345.232"/>
  </r>
  <r>
    <x v="244"/>
    <x v="9"/>
    <n v="5063.7479999999996"/>
    <x v="5540"/>
    <n v="5195.5600000000004"/>
    <n v="1609.2090000000001"/>
    <n v="3341.0730000000003"/>
  </r>
  <r>
    <x v="244"/>
    <x v="10"/>
    <n v="4181.0209999999997"/>
    <x v="5541"/>
    <n v="2341.759"/>
    <n v="765.44100000000003"/>
    <n v="1505.5100000000002"/>
  </r>
  <r>
    <x v="244"/>
    <x v="11"/>
    <n v="4085.306"/>
    <x v="5542"/>
    <n v="2476.723"/>
    <n v="783.64300000000003"/>
    <n v="1607.7629999999999"/>
  </r>
  <r>
    <x v="244"/>
    <x v="12"/>
    <n v="3755.47"/>
    <x v="5543"/>
    <n v="2752.1030000000001"/>
    <n v="968.90700000000004"/>
    <n v="1791.5129999999999"/>
  </r>
  <r>
    <x v="244"/>
    <x v="13"/>
    <n v="3691.5590000000002"/>
    <x v="5544"/>
    <n v="2225.002"/>
    <n v="754.827"/>
    <n v="1393.973"/>
  </r>
  <r>
    <x v="244"/>
    <x v="14"/>
    <n v="2936.8449999999998"/>
    <x v="5545"/>
    <n v="1776.5840000000001"/>
    <n v="703.06200000000001"/>
    <n v="1069.903"/>
  </r>
  <r>
    <x v="245"/>
    <x v="0"/>
    <n v="16883"/>
    <x v="5546"/>
    <n v="29236"/>
    <n v="5991"/>
    <n v="15280"/>
  </r>
  <r>
    <x v="245"/>
    <x v="1"/>
    <n v="14950"/>
    <x v="5547"/>
    <n v="24860"/>
    <n v="5489"/>
    <n v="11823"/>
  </r>
  <r>
    <x v="245"/>
    <x v="2"/>
    <n v="12497"/>
    <x v="5548"/>
    <n v="21329"/>
    <n v="5568"/>
    <n v="10992"/>
  </r>
  <r>
    <x v="245"/>
    <x v="3"/>
    <n v="10776"/>
    <x v="5549"/>
    <n v="18675"/>
    <n v="5684"/>
    <n v="10864"/>
  </r>
  <r>
    <x v="245"/>
    <x v="4"/>
    <n v="9667"/>
    <x v="5550"/>
    <n v="16250"/>
    <n v="6062"/>
    <n v="9330"/>
  </r>
  <r>
    <x v="245"/>
    <x v="5"/>
    <n v="9441"/>
    <x v="5551"/>
    <n v="15329"/>
    <n v="6824"/>
    <n v="8318"/>
  </r>
  <r>
    <x v="245"/>
    <x v="6"/>
    <n v="8312"/>
    <x v="5552"/>
    <n v="14242"/>
    <n v="7495"/>
    <n v="7495"/>
  </r>
  <r>
    <x v="245"/>
    <x v="7"/>
    <n v="7391"/>
    <x v="5553"/>
    <n v="12462"/>
    <n v="6929"/>
    <n v="6929"/>
  </r>
  <r>
    <x v="245"/>
    <x v="8"/>
    <n v="6714"/>
    <x v="5554"/>
    <n v="10693"/>
    <n v="5877"/>
    <n v="5877"/>
  </r>
  <r>
    <x v="245"/>
    <x v="9"/>
    <n v="5539"/>
    <x v="5555"/>
    <n v="8837"/>
    <n v="5216"/>
    <n v="5216"/>
  </r>
  <r>
    <x v="245"/>
    <x v="10"/>
    <n v="5099"/>
    <x v="5556"/>
    <n v="7470"/>
    <n v="3512"/>
    <n v="3534"/>
  </r>
  <r>
    <x v="245"/>
    <x v="11"/>
    <n v="4991.6000000000004"/>
    <x v="5557"/>
    <n v="6475.8490000000002"/>
    <n v="1931.9749999999999"/>
    <n v="2100.7419999999997"/>
  </r>
  <r>
    <x v="245"/>
    <x v="12"/>
    <n v="4067.5990000000002"/>
    <x v="5558"/>
    <n v="6260.0410000000002"/>
    <n v="3031.9270000000001"/>
    <n v="3261.7510000000002"/>
  </r>
  <r>
    <x v="245"/>
    <x v="13"/>
    <n v="3326.0740000000001"/>
    <x v="5559"/>
    <n v="5082.47"/>
    <n v="2368.9789999999998"/>
    <n v="2607.6469999999999"/>
  </r>
  <r>
    <x v="245"/>
    <x v="14"/>
    <n v="2937.6280000000002"/>
    <x v="5560"/>
    <n v="3700.5439999999999"/>
    <n v="1173.768"/>
    <n v="1403.2570000000001"/>
  </r>
  <r>
    <x v="245"/>
    <x v="15"/>
    <n v="2593.3301000000001"/>
    <x v="5561"/>
    <n v="3264.6698999999999"/>
    <n v="979.572"/>
    <n v="1209.1410000000001"/>
  </r>
  <r>
    <x v="245"/>
    <x v="16"/>
    <n v="2230.8510999999999"/>
    <x v="5562"/>
    <n v="2900.9050000000002"/>
    <n v="703.34100000000001"/>
    <n v="932.91499999999996"/>
  </r>
  <r>
    <x v="246"/>
    <x v="0"/>
    <n v="20972"/>
    <x v="5563"/>
    <n v="25051"/>
    <n v="703"/>
    <n v="12655"/>
  </r>
  <r>
    <x v="246"/>
    <x v="1"/>
    <n v="20758"/>
    <x v="5564"/>
    <n v="23696"/>
    <n v="2225"/>
    <n v="11572"/>
  </r>
  <r>
    <x v="246"/>
    <x v="2"/>
    <n v="20452"/>
    <x v="5565"/>
    <n v="23846"/>
    <n v="3582"/>
    <n v="11820"/>
  </r>
  <r>
    <x v="246"/>
    <x v="3"/>
    <n v="17072"/>
    <x v="5566"/>
    <n v="24140"/>
    <n v="5357"/>
    <n v="13863"/>
  </r>
  <r>
    <x v="246"/>
    <x v="4"/>
    <n v="14486"/>
    <x v="5125"/>
    <n v="6082"/>
    <n v="-3590"/>
    <n v="517"/>
  </r>
  <r>
    <x v="246"/>
    <x v="5"/>
    <n v="13796"/>
    <x v="5186"/>
    <n v="6865"/>
    <n v="-2200"/>
    <n v="1581"/>
  </r>
  <r>
    <x v="246"/>
    <x v="6"/>
    <n v="12784"/>
    <x v="2251"/>
    <n v="6794"/>
    <n v="-1415"/>
    <n v="1738"/>
  </r>
  <r>
    <x v="246"/>
    <x v="7"/>
    <n v="11814"/>
    <x v="5567"/>
    <n v="6342"/>
    <n v="-1285"/>
    <n v="1650"/>
  </r>
  <r>
    <x v="246"/>
    <x v="8"/>
    <n v="12317"/>
    <x v="5568"/>
    <n v="5910"/>
    <n v="-781"/>
    <n v="1390"/>
  </r>
  <r>
    <x v="246"/>
    <x v="9"/>
    <n v="10908"/>
    <x v="5569"/>
    <n v="7933"/>
    <n v="1142"/>
    <n v="3440"/>
  </r>
  <r>
    <x v="246"/>
    <x v="9"/>
    <n v="11691"/>
    <x v="2092"/>
    <n v="8983"/>
    <n v="1585"/>
    <n v="4414"/>
  </r>
  <r>
    <x v="246"/>
    <x v="10"/>
    <n v="12879"/>
    <x v="5570"/>
    <n v="8903"/>
    <n v="1391"/>
    <n v="4486"/>
  </r>
  <r>
    <x v="246"/>
    <x v="12"/>
    <n v="12990"/>
    <x v="5571"/>
    <n v="8942"/>
    <n v="1429"/>
    <n v="4394"/>
  </r>
  <r>
    <x v="246"/>
    <x v="13"/>
    <n v="11995"/>
    <x v="5572"/>
    <n v="8588"/>
    <n v="2618"/>
    <n v="4451"/>
  </r>
  <r>
    <x v="246"/>
    <x v="14"/>
    <n v="11550"/>
    <x v="1182"/>
    <n v="8530"/>
    <n v="3263"/>
    <n v="5000"/>
  </r>
  <r>
    <x v="246"/>
    <x v="15"/>
    <n v="9014"/>
    <x v="5190"/>
    <n v="9426"/>
    <n v="3844"/>
    <n v="5299"/>
  </r>
  <r>
    <x v="246"/>
    <x v="15"/>
    <n v="10099"/>
    <x v="788"/>
    <n v="8668"/>
    <n v="4093"/>
    <n v="5418"/>
  </r>
  <r>
    <x v="246"/>
    <x v="16"/>
    <n v="8441"/>
    <x v="1919"/>
    <n v="8296"/>
    <n v="3573"/>
    <n v="5368"/>
  </r>
  <r>
    <x v="246"/>
    <x v="18"/>
    <n v="7786"/>
    <x v="2839"/>
    <n v="9107"/>
    <n v="3478"/>
    <n v="6218"/>
  </r>
  <r>
    <x v="246"/>
    <x v="19"/>
    <n v="10080"/>
    <x v="4073"/>
    <n v="8237"/>
    <n v="3267"/>
    <n v="5283"/>
  </r>
  <r>
    <x v="246"/>
    <x v="20"/>
    <n v="7968"/>
    <x v="5573"/>
    <n v="6233"/>
    <n v="2570"/>
    <n v="3837"/>
  </r>
  <r>
    <x v="246"/>
    <x v="20"/>
    <n v="8739"/>
    <x v="5574"/>
    <n v="7324"/>
    <n v="2908"/>
    <n v="4584"/>
  </r>
  <r>
    <x v="246"/>
    <x v="22"/>
    <n v="7236"/>
    <x v="1911"/>
    <n v="5161"/>
    <n v="2586"/>
    <n v="3008"/>
  </r>
  <r>
    <x v="247"/>
    <x v="0"/>
    <n v="6707"/>
    <x v="5575"/>
    <n v="5027"/>
    <n v="-56"/>
    <n v="2917"/>
  </r>
  <r>
    <x v="247"/>
    <x v="1"/>
    <n v="6654"/>
    <x v="6"/>
    <n v="5393"/>
    <n v="69"/>
    <n v="3048"/>
  </r>
  <r>
    <x v="247"/>
    <x v="2"/>
    <n v="6014"/>
    <x v="5576"/>
    <n v="5488"/>
    <n v="176"/>
    <n v="3261"/>
  </r>
  <r>
    <x v="247"/>
    <x v="3"/>
    <n v="7361"/>
    <x v="5577"/>
    <n v="5137"/>
    <n v="-103"/>
    <n v="2894"/>
  </r>
  <r>
    <x v="247"/>
    <x v="4"/>
    <n v="7142"/>
    <x v="1894"/>
    <n v="5664"/>
    <n v="58"/>
    <n v="3465"/>
  </r>
  <r>
    <x v="247"/>
    <x v="5"/>
    <n v="7006"/>
    <x v="4978"/>
    <n v="7208"/>
    <n v="1128"/>
    <n v="4552"/>
  </r>
  <r>
    <x v="247"/>
    <x v="6"/>
    <n v="6761"/>
    <x v="3232"/>
    <n v="6957"/>
    <n v="787"/>
    <n v="4214"/>
  </r>
  <r>
    <x v="247"/>
    <x v="7"/>
    <n v="7495"/>
    <x v="5578"/>
    <n v="6875"/>
    <n v="534"/>
    <n v="4162"/>
  </r>
  <r>
    <x v="247"/>
    <x v="8"/>
    <n v="7467"/>
    <x v="5579"/>
    <n v="7297"/>
    <n v="742"/>
    <n v="4767"/>
  </r>
  <r>
    <x v="247"/>
    <x v="9"/>
    <n v="7486"/>
    <x v="5580"/>
    <n v="8140"/>
    <n v="1582"/>
    <n v="5680"/>
  </r>
  <r>
    <x v="247"/>
    <x v="10"/>
    <n v="7792"/>
    <x v="1739"/>
    <n v="9175"/>
    <n v="2817"/>
    <n v="6785"/>
  </r>
  <r>
    <x v="247"/>
    <x v="11"/>
    <n v="9484"/>
    <x v="4377"/>
    <n v="9483"/>
    <n v="2981"/>
    <n v="6967"/>
  </r>
  <r>
    <x v="247"/>
    <x v="12"/>
    <n v="11532"/>
    <x v="3122"/>
    <n v="10907"/>
    <n v="4025"/>
    <n v="8113"/>
  </r>
  <r>
    <x v="247"/>
    <x v="16"/>
    <n v="10571"/>
    <x v="5581"/>
    <n v="12173"/>
    <n v="5456"/>
    <n v="9638"/>
  </r>
  <r>
    <x v="247"/>
    <x v="17"/>
    <n v="9149"/>
    <x v="5582"/>
    <n v="12050"/>
    <n v="5294"/>
    <n v="9931"/>
  </r>
  <r>
    <x v="247"/>
    <x v="21"/>
    <n v="5280"/>
    <x v="5583"/>
    <n v="5618.85"/>
    <n v="2774.04"/>
    <n v="4721.6499999999996"/>
  </r>
  <r>
    <x v="247"/>
    <x v="22"/>
    <n v="3760"/>
    <x v="5584"/>
    <n v="4333.76"/>
    <n v="2229.02"/>
    <n v="3618.95"/>
  </r>
  <r>
    <x v="247"/>
    <x v="23"/>
    <n v="3237"/>
    <x v="5585"/>
    <n v="3701.6498999999999"/>
    <n v="1839.8100999999999"/>
    <n v="3083.72"/>
  </r>
  <r>
    <x v="247"/>
    <x v="24"/>
    <n v="2927"/>
    <x v="5586"/>
    <n v="3778.6298999999999"/>
    <n v="1655.43"/>
    <n v="3258.2200000000003"/>
  </r>
  <r>
    <x v="247"/>
    <x v="25"/>
    <n v="2583"/>
    <x v="5587"/>
    <n v="4177.1000999999997"/>
    <n v="2118.33"/>
    <n v="3744.15"/>
  </r>
  <r>
    <x v="247"/>
    <x v="26"/>
    <n v="3886"/>
    <x v="5588"/>
    <n v="4053.1100999999999"/>
    <n v="1998.4299000000001"/>
    <n v="3449.8798999999999"/>
  </r>
  <r>
    <x v="247"/>
    <x v="27"/>
    <n v="3525"/>
    <x v="5589"/>
    <n v="3986.5601000000001"/>
    <n v="1886.88"/>
    <n v="3468.7799999999997"/>
  </r>
  <r>
    <x v="247"/>
    <x v="28"/>
    <n v="3141"/>
    <x v="862"/>
    <n v="3785.8101000000001"/>
    <n v="1798.91"/>
    <n v="3300.25"/>
  </r>
  <r>
    <x v="247"/>
    <x v="29"/>
    <n v="3209"/>
    <x v="5590"/>
    <n v="3760.74"/>
    <n v="1774.04"/>
    <n v="3308.12"/>
  </r>
  <r>
    <x v="247"/>
    <x v="30"/>
    <n v="3150.5"/>
    <x v="5591"/>
    <n v="3640.78"/>
    <n v="1858.43"/>
    <n v="3183.5499"/>
  </r>
  <r>
    <x v="248"/>
    <x v="0"/>
    <n v="21076.5"/>
    <x v="5592"/>
    <n v="47510.8"/>
    <n v="-8210.2999999999993"/>
    <n v="39345.699999999997"/>
  </r>
  <r>
    <x v="248"/>
    <x v="1"/>
    <n v="21025.200000000001"/>
    <x v="5593"/>
    <n v="32811.199999999997"/>
    <n v="-6258.4"/>
    <n v="24816.9"/>
  </r>
  <r>
    <x v="248"/>
    <x v="2"/>
    <n v="22820.400000000001"/>
    <x v="5594"/>
    <n v="33803.699999999997"/>
    <n v="-3268"/>
    <n v="26268.400000000001"/>
  </r>
  <r>
    <x v="248"/>
    <x v="3"/>
    <n v="24621.9"/>
    <x v="5595"/>
    <n v="31023.9"/>
    <n v="-2204.3000000000002"/>
    <n v="23751.4"/>
  </r>
  <r>
    <x v="248"/>
    <x v="4"/>
    <n v="25413"/>
    <x v="5596"/>
    <n v="37938.699999999997"/>
    <n v="7087.9"/>
    <n v="31210"/>
  </r>
  <r>
    <x v="248"/>
    <x v="5"/>
    <n v="27441.3"/>
    <x v="5597"/>
    <n v="34227.4"/>
    <n v="12853.4"/>
    <n v="27789.1"/>
  </r>
  <r>
    <x v="248"/>
    <x v="6"/>
    <n v="28105.7"/>
    <x v="5598"/>
    <n v="36626.300000000003"/>
    <n v="16009.7"/>
    <n v="30139.5"/>
  </r>
  <r>
    <x v="248"/>
    <x v="7"/>
    <n v="27567"/>
    <x v="5599"/>
    <n v="35386.5"/>
    <n v="15293.6"/>
    <n v="28926.1"/>
  </r>
  <r>
    <x v="248"/>
    <x v="8"/>
    <n v="27006"/>
    <x v="5600"/>
    <n v="32989.9"/>
    <n v="14390.2"/>
    <n v="26890.6"/>
  </r>
  <r>
    <x v="248"/>
    <x v="9"/>
    <n v="24074.6"/>
    <x v="5601"/>
    <n v="31975.200000000001"/>
    <n v="14634.2"/>
    <n v="26139.5"/>
  </r>
  <r>
    <x v="248"/>
    <x v="10"/>
    <n v="22744.7"/>
    <x v="5602"/>
    <n v="30224.9"/>
    <n v="14033.9"/>
    <n v="24612.3"/>
  </r>
  <r>
    <x v="248"/>
    <x v="11"/>
    <n v="23522.400000000001"/>
    <x v="5603"/>
    <n v="28461.5"/>
    <n v="13382.6"/>
    <n v="23600.400000000001"/>
  </r>
  <r>
    <x v="248"/>
    <x v="12"/>
    <n v="22786.6"/>
    <x v="5604"/>
    <n v="29391.7"/>
    <n v="15279.8"/>
    <n v="24580.9"/>
  </r>
  <r>
    <x v="248"/>
    <x v="13"/>
    <n v="20895.2"/>
    <x v="5605"/>
    <n v="28974.5"/>
    <n v="15458.3"/>
    <n v="23865.9"/>
  </r>
  <r>
    <x v="248"/>
    <x v="14"/>
    <n v="20460.2"/>
    <x v="5606"/>
    <n v="29988.799999999999"/>
    <n v="15146.1"/>
    <n v="25286.2"/>
  </r>
  <r>
    <x v="248"/>
    <x v="15"/>
    <n v="19064.7"/>
    <x v="5607"/>
    <n v="27837.5"/>
    <n v="14201.5"/>
    <n v="23421"/>
  </r>
  <r>
    <x v="248"/>
    <x v="16"/>
    <n v="17140.5"/>
    <x v="5608"/>
    <n v="25525.1"/>
    <n v="11981.9"/>
    <n v="21712.400000000001"/>
  </r>
  <r>
    <x v="248"/>
    <x v="17"/>
    <n v="15405.7"/>
    <x v="5609"/>
    <n v="23970.5"/>
    <n v="10280.9"/>
    <n v="20260.3"/>
  </r>
  <r>
    <x v="248"/>
    <x v="18"/>
    <n v="14870"/>
    <x v="5610"/>
    <n v="22534.5"/>
    <n v="9488.4"/>
    <n v="18406.400000000001"/>
  </r>
  <r>
    <x v="248"/>
    <x v="19"/>
    <n v="14243"/>
    <x v="5611"/>
    <n v="21683.5"/>
    <n v="9204.4"/>
    <n v="17678.3"/>
  </r>
  <r>
    <x v="248"/>
    <x v="20"/>
    <n v="13259.3"/>
    <x v="5612"/>
    <n v="20983.200000000001"/>
    <n v="9639.1"/>
    <n v="16891.400000000001"/>
  </r>
  <r>
    <x v="248"/>
    <x v="21"/>
    <n v="12421.4"/>
    <x v="5613"/>
    <n v="19784.400000000001"/>
    <n v="9464.7000000000007"/>
    <n v="16508.100000000002"/>
  </r>
  <r>
    <x v="248"/>
    <x v="22"/>
    <n v="11408.799800000001"/>
    <x v="5614"/>
    <n v="18241.5"/>
    <n v="9279.1000999999997"/>
    <n v="15742.600199999999"/>
  </r>
  <r>
    <x v="248"/>
    <x v="23"/>
    <n v="10686.5"/>
    <x v="4147"/>
    <n v="17386"/>
    <n v="9444.7001999999993"/>
    <n v="14968.100299999998"/>
  </r>
  <r>
    <x v="248"/>
    <x v="24"/>
    <n v="9794.5"/>
    <x v="5615"/>
    <n v="15414.5996"/>
    <n v="8526.0000999999993"/>
    <n v="13361.999899999999"/>
  </r>
  <r>
    <x v="248"/>
    <x v="25"/>
    <n v="8320.7998000000007"/>
    <x v="5616"/>
    <n v="13591.9004"/>
    <n v="7308.1998999999996"/>
    <n v="11658.799800000001"/>
  </r>
  <r>
    <x v="248"/>
    <x v="26"/>
    <n v="7408.1000999999997"/>
    <x v="937"/>
    <n v="12035.200199999999"/>
    <n v="6274.0998"/>
    <n v="9986.7996999999996"/>
  </r>
  <r>
    <x v="248"/>
    <x v="27"/>
    <n v="7133.2997999999998"/>
    <x v="5617"/>
    <n v="11681.200199999999"/>
    <n v="5892.3998000000001"/>
    <n v="9749.199700000001"/>
  </r>
  <r>
    <x v="248"/>
    <x v="28"/>
    <n v="6695"/>
    <x v="5618"/>
    <n v="11349.0996"/>
    <n v="4835.0998"/>
    <n v="9566.4997000000003"/>
  </r>
  <r>
    <x v="248"/>
    <x v="29"/>
    <n v="6639.6000999999997"/>
    <x v="5619"/>
    <n v="10667.5"/>
    <n v="4182.2999"/>
    <n v="9107.9000999999989"/>
  </r>
  <r>
    <x v="248"/>
    <x v="30"/>
    <n v="6065"/>
    <x v="5620"/>
    <n v="9175"/>
    <n v="3550"/>
    <n v="7714"/>
  </r>
  <r>
    <x v="249"/>
    <x v="0"/>
    <n v="5349.5"/>
    <x v="5621"/>
    <n v="18350"/>
    <n v="5287.5"/>
    <n v="15594.5"/>
  </r>
  <r>
    <x v="249"/>
    <x v="1"/>
    <n v="3980.8"/>
    <x v="5622"/>
    <n v="8257.2000000000007"/>
    <n v="3279.8"/>
    <n v="6348.1"/>
  </r>
  <r>
    <x v="249"/>
    <x v="2"/>
    <n v="3407.8"/>
    <x v="5623"/>
    <n v="7686.9"/>
    <n v="3270.7"/>
    <n v="6221.2"/>
  </r>
  <r>
    <x v="249"/>
    <x v="3"/>
    <n v="2173.3339999999998"/>
    <x v="5624"/>
    <n v="5537.8829999999998"/>
    <n v="2150.9189999999999"/>
    <n v="4604.3240000000005"/>
  </r>
  <r>
    <x v="249"/>
    <x v="4"/>
    <n v="2147.0360000000001"/>
    <x v="5625"/>
    <n v="4780.7129999999997"/>
    <n v="2061.0259999999998"/>
    <n v="3887.884"/>
  </r>
  <r>
    <x v="249"/>
    <x v="5"/>
    <n v="1931.2170000000001"/>
    <x v="5626"/>
    <n v="4067.63"/>
    <n v="2135.4609999999998"/>
    <n v="3156.2190000000001"/>
  </r>
  <r>
    <x v="249"/>
    <x v="6"/>
    <n v="1581.623"/>
    <x v="5627"/>
    <n v="3851.4050000000002"/>
    <n v="1933.47"/>
    <n v="2916.855"/>
  </r>
  <r>
    <x v="249"/>
    <x v="7"/>
    <n v="1383.1759999999999"/>
    <x v="5628"/>
    <n v="3083.7759999999998"/>
    <n v="1990.673"/>
    <n v="2345.723"/>
  </r>
  <r>
    <x v="249"/>
    <x v="8"/>
    <n v="1487.2049999999999"/>
    <x v="5629"/>
    <n v="2968.058"/>
    <n v="1812.4380000000001"/>
    <n v="2159.7719999999999"/>
  </r>
  <r>
    <x v="249"/>
    <x v="9"/>
    <n v="947.72900000000004"/>
    <x v="5630"/>
    <n v="2516.3130000000001"/>
    <n v="1533.38"/>
    <n v="1874.0520000000001"/>
  </r>
  <r>
    <x v="249"/>
    <x v="10"/>
    <n v="903.29700000000003"/>
    <x v="5631"/>
    <n v="2405.7109999999998"/>
    <n v="1490.3109999999999"/>
    <n v="1824.4949999999999"/>
  </r>
  <r>
    <x v="249"/>
    <x v="11"/>
    <n v="1035.7370000000001"/>
    <x v="5632"/>
    <n v="2512.3069999999998"/>
    <n v="1036.223"/>
    <n v="2186.3509999999997"/>
  </r>
  <r>
    <x v="249"/>
    <x v="12"/>
    <n v="1039.671"/>
    <x v="5633"/>
    <n v="2269.5410000000002"/>
    <n v="2004.3679999999999"/>
    <n v="2004.3679999999999"/>
  </r>
  <r>
    <x v="249"/>
    <x v="13"/>
    <n v="927.89300000000003"/>
    <x v="5634"/>
    <n v="2350.596"/>
    <n v="1726.1890000000001"/>
    <n v="1995.143"/>
  </r>
  <r>
    <x v="249"/>
    <x v="14"/>
    <n v="846.93600000000004"/>
    <x v="5635"/>
    <n v="1817.5540000000001"/>
    <n v="1485.7339999999999"/>
    <n v="1531.1879999999999"/>
  </r>
  <r>
    <x v="249"/>
    <x v="15"/>
    <n v="699.26"/>
    <x v="5636"/>
    <n v="1622.143"/>
    <n v="1320.5170000000001"/>
    <n v="1320.5170000000001"/>
  </r>
  <r>
    <x v="249"/>
    <x v="16"/>
    <n v="651.46199999999999"/>
    <x v="5637"/>
    <n v="1428.2750000000001"/>
    <n v="1178.9490000000001"/>
    <n v="1178.9490000000001"/>
  </r>
  <r>
    <x v="249"/>
    <x v="17"/>
    <n v="571.25400000000002"/>
    <x v="5638"/>
    <n v="1275.5999999999999"/>
    <n v="1075.779"/>
    <n v="1075.779"/>
  </r>
  <r>
    <x v="249"/>
    <x v="18"/>
    <n v="715.73"/>
    <x v="5639"/>
    <n v="1161.3489999999999"/>
    <n v="942.84799999999996"/>
    <n v="942.84799999999996"/>
  </r>
  <r>
    <x v="249"/>
    <x v="19"/>
    <n v="495.72899999999998"/>
    <x v="5640"/>
    <n v="861.35199999999998"/>
    <n v="662.87800000000004"/>
    <n v="671.87800000000004"/>
  </r>
  <r>
    <x v="249"/>
    <x v="20"/>
    <n v="406.46"/>
    <x v="5641"/>
    <n v="505.23"/>
    <n v="358.79700000000003"/>
    <n v="387.12200000000001"/>
  </r>
  <r>
    <x v="249"/>
    <x v="21"/>
    <n v="396.89400000000001"/>
    <x v="5642"/>
    <n v="524.74300000000005"/>
    <n v="367.30799999999999"/>
    <n v="396.47800000000001"/>
  </r>
  <r>
    <x v="249"/>
    <x v="22"/>
    <n v="334.25200000000001"/>
    <x v="5643"/>
    <n v="428.09199999999998"/>
    <n v="316.584"/>
    <n v="328.82900000000001"/>
  </r>
  <r>
    <x v="249"/>
    <x v="23"/>
    <n v="285.88799999999998"/>
    <x v="5644"/>
    <n v="358.18700000000001"/>
    <n v="219.63200000000001"/>
    <n v="258.55900000000003"/>
  </r>
  <r>
    <x v="249"/>
    <x v="24"/>
    <n v="207.96100000000001"/>
    <x v="5645"/>
    <n v="249.48"/>
    <n v="161.82499999999999"/>
    <n v="183.26599999999999"/>
  </r>
  <r>
    <x v="249"/>
    <x v="25"/>
    <n v="138.74199999999999"/>
    <x v="5646"/>
    <n v="151.42500000000001"/>
    <n v="87.933999999999997"/>
    <n v="107.892"/>
  </r>
  <r>
    <x v="249"/>
    <x v="26"/>
    <n v="88.652000000000001"/>
    <x v="5647"/>
    <n v="76.918999999999997"/>
    <n v="45.54"/>
    <n v="59.988"/>
  </r>
  <r>
    <x v="249"/>
    <x v="27"/>
    <n v="73.058000000000007"/>
    <x v="5648"/>
    <n v="57.878999999999998"/>
    <n v="21.372"/>
    <n v="41.44"/>
  </r>
  <r>
    <x v="250"/>
    <x v="0"/>
    <n v="214319"/>
    <x v="5649"/>
    <n v="59672"/>
    <n v="9680"/>
    <n v="17275"/>
  </r>
  <r>
    <x v="250"/>
    <x v="1"/>
    <n v="208357"/>
    <x v="5650"/>
    <n v="60381"/>
    <n v="11516"/>
    <n v="19396"/>
  </r>
  <r>
    <x v="250"/>
    <x v="2"/>
    <n v="198533"/>
    <x v="5651"/>
    <n v="60969"/>
    <n v="12600"/>
    <n v="21145"/>
  </r>
  <r>
    <x v="250"/>
    <x v="3"/>
    <n v="190884"/>
    <x v="5652"/>
    <n v="56523"/>
    <n v="10414"/>
    <n v="18528"/>
  </r>
  <r>
    <x v="250"/>
    <x v="4"/>
    <n v="179045"/>
    <x v="1751"/>
    <n v="53870"/>
    <n v="9471"/>
    <n v="19315"/>
  </r>
  <r>
    <x v="250"/>
    <x v="5"/>
    <n v="137392"/>
    <x v="5653"/>
    <n v="51759"/>
    <n v="10318"/>
    <n v="20912"/>
  </r>
  <r>
    <x v="250"/>
    <x v="6"/>
    <n v="122196"/>
    <x v="5654"/>
    <n v="34786"/>
    <n v="7070"/>
    <n v="11943"/>
  </r>
  <r>
    <x v="250"/>
    <x v="7"/>
    <n v="122321"/>
    <x v="5655"/>
    <n v="33093"/>
    <n v="6831"/>
    <n v="10811"/>
  </r>
  <r>
    <x v="250"/>
    <x v="8"/>
    <n v="112084"/>
    <x v="5656"/>
    <n v="30886"/>
    <n v="7220"/>
    <n v="11224"/>
  </r>
  <r>
    <x v="250"/>
    <x v="9"/>
    <n v="108702"/>
    <x v="5653"/>
    <n v="28189"/>
    <n v="7532"/>
    <n v="9828"/>
  </r>
  <r>
    <x v="250"/>
    <x v="10"/>
    <n v="106632"/>
    <x v="1805"/>
    <n v="25267"/>
    <n v="6193"/>
    <n v="8702"/>
  </r>
  <r>
    <x v="250"/>
    <x v="11"/>
    <n v="101703"/>
    <x v="985"/>
    <n v="24603"/>
    <n v="6121"/>
    <n v="7918"/>
  </r>
  <r>
    <x v="250"/>
    <x v="12"/>
    <n v="92977"/>
    <x v="5657"/>
    <n v="23943"/>
    <n v="6273"/>
    <n v="8231"/>
  </r>
  <r>
    <x v="250"/>
    <x v="13"/>
    <n v="86983"/>
    <x v="3012"/>
    <n v="20961"/>
    <n v="5907"/>
    <n v="6898"/>
  </r>
  <r>
    <x v="250"/>
    <x v="14"/>
    <n v="80120"/>
    <x v="5658"/>
    <n v="18775"/>
    <n v="5275"/>
    <n v="6486"/>
  </r>
  <r>
    <x v="250"/>
    <x v="15"/>
    <n v="69506.100000000006"/>
    <x v="5659"/>
    <n v="16240.2"/>
    <n v="5165.3"/>
    <n v="6649.9"/>
  </r>
  <r>
    <x v="250"/>
    <x v="16"/>
    <n v="57120.800000000003"/>
    <x v="5660"/>
    <n v="14361.1"/>
    <n v="4525.5"/>
    <n v="6032.6"/>
  </r>
  <r>
    <x v="250"/>
    <x v="17"/>
    <n v="49988.1"/>
    <x v="5661"/>
    <n v="13325.9"/>
    <n v="3940.1"/>
    <n v="5566.2"/>
  </r>
  <r>
    <x v="250"/>
    <x v="18"/>
    <n v="42019.101600000002"/>
    <x v="5662"/>
    <n v="11529.9"/>
    <n v="3492.9"/>
    <n v="4918.5"/>
  </r>
  <r>
    <x v="250"/>
    <x v="19"/>
    <n v="36687"/>
    <x v="5663"/>
    <n v="10372.9"/>
    <n v="3565.8"/>
    <n v="5021.6000000000004"/>
  </r>
  <r>
    <x v="250"/>
    <x v="20"/>
    <n v="30028.7"/>
    <x v="5664"/>
    <n v="9020"/>
    <n v="2881.8"/>
    <n v="4228.6000000000004"/>
  </r>
  <r>
    <x v="250"/>
    <x v="21"/>
    <n v="22419.300800000001"/>
    <x v="3549"/>
    <n v="7349.7002000000002"/>
    <n v="2561.6999999999998"/>
    <n v="3897.5"/>
  </r>
  <r>
    <x v="250"/>
    <x v="22"/>
    <n v="15710.8"/>
    <x v="5665"/>
    <n v="5172.8"/>
    <n v="1260.8"/>
    <n v="2440.8000000000002"/>
  </r>
  <r>
    <x v="250"/>
    <x v="23"/>
    <n v="9953.7001999999993"/>
    <x v="5666"/>
    <n v="3360.2"/>
    <n v="1064.5999999999999"/>
    <n v="1462.8999999999999"/>
  </r>
  <r>
    <x v="250"/>
    <x v="24"/>
    <n v="13189.0996"/>
    <x v="2710"/>
    <n v="3479.2"/>
    <n v="1073.4000000000001"/>
    <n v="1571.7"/>
  </r>
  <r>
    <x v="250"/>
    <x v="25"/>
    <n v="12428.200199999999"/>
    <x v="5667"/>
    <n v="3192.7"/>
    <n v="729.7"/>
    <n v="1268.7"/>
  </r>
  <r>
    <x v="250"/>
    <x v="26"/>
    <n v="11669.4004"/>
    <x v="5668"/>
    <n v="2800.1001000000001"/>
    <n v="639.1"/>
    <n v="1291.8000000000002"/>
  </r>
  <r>
    <x v="250"/>
    <x v="27"/>
    <n v="10312.5996"/>
    <x v="5669"/>
    <n v="2756.8998999999999"/>
    <n v="571.20000000000005"/>
    <n v="1373.1000000000001"/>
  </r>
  <r>
    <x v="250"/>
    <x v="28"/>
    <n v="8420.5995999999996"/>
    <x v="5670"/>
    <n v="2460.8998999999999"/>
    <n v="691.6"/>
    <n v="1545.4"/>
  </r>
  <r>
    <x v="250"/>
    <x v="29"/>
    <n v="7790.8999000000003"/>
    <x v="5671"/>
    <n v="2323.1001000000001"/>
    <n v="708.9"/>
    <n v="1466.9"/>
  </r>
  <r>
    <x v="250"/>
    <x v="30"/>
    <n v="7046.3999000000003"/>
    <x v="5672"/>
    <n v="2105.8000000000002"/>
    <n v="713.7"/>
    <n v="1353.8000000000002"/>
  </r>
  <r>
    <x v="251"/>
    <x v="0"/>
    <n v="25868"/>
    <x v="5673"/>
    <n v="64549"/>
    <n v="27351"/>
    <n v="46358"/>
  </r>
  <r>
    <x v="251"/>
    <x v="1"/>
    <n v="25938"/>
    <x v="5674"/>
    <n v="62729"/>
    <n v="25713"/>
    <n v="44085"/>
  </r>
  <r>
    <x v="251"/>
    <x v="2"/>
    <n v="25896"/>
    <x v="5675"/>
    <n v="62957"/>
    <n v="26074"/>
    <n v="43726"/>
  </r>
  <r>
    <x v="251"/>
    <x v="3"/>
    <n v="25923"/>
    <x v="4163"/>
    <n v="61538"/>
    <n v="25215"/>
    <n v="42414"/>
  </r>
  <r>
    <x v="251"/>
    <x v="4"/>
    <n v="29636"/>
    <x v="5676"/>
    <n v="62843"/>
    <n v="28100"/>
    <n v="43498"/>
  </r>
  <r>
    <x v="251"/>
    <x v="5"/>
    <n v="34244"/>
    <x v="5677"/>
    <n v="66771"/>
    <n v="27853"/>
    <n v="44509"/>
  </r>
  <r>
    <x v="251"/>
    <x v="6"/>
    <n v="35299"/>
    <x v="5548"/>
    <n v="72557"/>
    <n v="32532"/>
    <n v="49653"/>
  </r>
  <r>
    <x v="251"/>
    <x v="7"/>
    <n v="35015"/>
    <x v="5678"/>
    <n v="75477"/>
    <n v="32416"/>
    <n v="51841"/>
  </r>
  <r>
    <x v="251"/>
    <x v="8"/>
    <n v="35810"/>
    <x v="5679"/>
    <n v="93837"/>
    <n v="35328"/>
    <n v="62259"/>
  </r>
  <r>
    <x v="251"/>
    <x v="9"/>
    <n v="49207"/>
    <x v="5680"/>
    <n v="95289"/>
    <n v="35942"/>
    <n v="64666"/>
  </r>
  <r>
    <x v="251"/>
    <x v="10"/>
    <n v="38754"/>
    <x v="5681"/>
    <n v="66714"/>
    <n v="25972"/>
    <n v="44962"/>
  </r>
  <r>
    <x v="251"/>
    <x v="11"/>
    <n v="41932"/>
    <x v="5682"/>
    <n v="63173"/>
    <n v="22356"/>
    <n v="42607"/>
  </r>
  <r>
    <x v="251"/>
    <x v="12"/>
    <n v="36134"/>
    <x v="5683"/>
    <n v="67993"/>
    <n v="27295"/>
    <n v="48304"/>
  </r>
  <r>
    <x v="251"/>
    <x v="13"/>
    <n v="34356"/>
    <x v="5684"/>
    <n v="55574"/>
    <n v="28555"/>
    <n v="38769"/>
  </r>
  <r>
    <x v="251"/>
    <x v="14"/>
    <n v="34113"/>
    <x v="5685"/>
    <n v="57628"/>
    <n v="29593"/>
    <n v="40141"/>
  </r>
  <r>
    <x v="251"/>
    <x v="15"/>
    <n v="32168"/>
    <x v="2755"/>
    <n v="59928"/>
    <n v="29911"/>
    <n v="42202"/>
  </r>
  <r>
    <x v="251"/>
    <x v="16"/>
    <n v="30498"/>
    <x v="5686"/>
    <n v="59285"/>
    <n v="28530"/>
    <n v="41449"/>
  </r>
  <r>
    <x v="251"/>
    <x v="17"/>
    <n v="29723"/>
    <x v="5687"/>
    <n v="57100"/>
    <n v="25832"/>
    <n v="39380"/>
  </r>
  <r>
    <x v="251"/>
    <x v="18"/>
    <n v="29234"/>
    <x v="5688"/>
    <n v="55798"/>
    <n v="23478"/>
    <n v="37833"/>
  </r>
  <r>
    <x v="251"/>
    <x v="19"/>
    <n v="26532"/>
    <x v="5689"/>
    <n v="52071"/>
    <n v="14048"/>
    <n v="17602"/>
  </r>
  <r>
    <x v="251"/>
    <x v="20"/>
    <n v="26797"/>
    <x v="5690"/>
    <n v="30336"/>
    <n v="13461"/>
    <n v="13999"/>
  </r>
  <r>
    <x v="251"/>
    <x v="21"/>
    <n v="27311"/>
    <x v="5691"/>
    <n v="31391"/>
    <n v="15134"/>
    <n v="21960"/>
  </r>
  <r>
    <x v="251"/>
    <x v="22"/>
    <n v="27690"/>
    <x v="1947"/>
    <n v="31257"/>
    <n v="15761"/>
    <n v="21460"/>
  </r>
  <r>
    <x v="251"/>
    <x v="23"/>
    <n v="27950"/>
    <x v="5692"/>
    <n v="33366"/>
    <n v="17530"/>
    <n v="23316"/>
  </r>
  <r>
    <x v="252"/>
    <x v="0"/>
    <n v="30557"/>
    <x v="5693"/>
    <n v="89694"/>
    <n v="50212"/>
    <n v="75536"/>
  </r>
  <r>
    <x v="252"/>
    <x v="1"/>
    <n v="29953"/>
    <x v="5694"/>
    <n v="91393"/>
    <n v="50822"/>
    <n v="76579"/>
  </r>
  <r>
    <x v="252"/>
    <x v="2"/>
    <n v="29710"/>
    <x v="5695"/>
    <n v="99857"/>
    <n v="50330"/>
    <n v="83771"/>
  </r>
  <r>
    <x v="252"/>
    <x v="3"/>
    <n v="28833"/>
    <x v="5696"/>
    <n v="99644"/>
    <n v="52063"/>
    <n v="83165"/>
  </r>
  <r>
    <x v="252"/>
    <x v="4"/>
    <n v="20261"/>
    <x v="5697"/>
    <n v="106685"/>
    <n v="53230"/>
    <n v="89416"/>
  </r>
  <r>
    <x v="252"/>
    <x v="5"/>
    <n v="17005"/>
    <x v="5698"/>
    <n v="37943"/>
    <n v="19443"/>
    <n v="31371"/>
  </r>
  <r>
    <x v="252"/>
    <x v="6"/>
    <n v="16590"/>
    <x v="5699"/>
    <n v="34900"/>
    <n v="18671"/>
    <n v="29322"/>
  </r>
  <r>
    <x v="252"/>
    <x v="7"/>
    <n v="16184"/>
    <x v="5551"/>
    <n v="32818"/>
    <n v="17113"/>
    <n v="27746"/>
  </r>
  <r>
    <x v="252"/>
    <x v="8"/>
    <n v="15933"/>
    <x v="5700"/>
    <n v="30675"/>
    <n v="15968"/>
    <n v="25803"/>
  </r>
  <r>
    <x v="252"/>
    <x v="9"/>
    <n v="15392"/>
    <x v="5701"/>
    <n v="28090"/>
    <n v="14629"/>
    <n v="24148"/>
  </r>
  <r>
    <x v="252"/>
    <x v="10"/>
    <n v="14599"/>
    <x v="2376"/>
    <n v="23588"/>
    <n v="13182"/>
    <n v="19957"/>
  </r>
  <r>
    <x v="252"/>
    <x v="11"/>
    <n v="13515"/>
    <x v="5702"/>
    <n v="22198"/>
    <n v="11536"/>
    <n v="18492"/>
  </r>
  <r>
    <x v="252"/>
    <x v="12"/>
    <n v="12299"/>
    <x v="5703"/>
    <n v="19512"/>
    <n v="10977"/>
    <n v="17064"/>
  </r>
  <r>
    <x v="252"/>
    <x v="13"/>
    <n v="11292"/>
    <x v="5704"/>
    <n v="19664.8"/>
    <n v="9382.5"/>
    <n v="17305.599999999999"/>
  </r>
  <r>
    <x v="252"/>
    <x v="14"/>
    <n v="10054.6"/>
    <x v="5705"/>
    <n v="16617.400000000001"/>
    <n v="10449.5"/>
    <n v="12901.3"/>
  </r>
  <r>
    <x v="252"/>
    <x v="15"/>
    <n v="9087.2000000000007"/>
    <x v="5706"/>
    <n v="14110.8"/>
    <n v="9077"/>
    <n v="11436.3"/>
  </r>
  <r>
    <x v="252"/>
    <x v="16"/>
    <n v="7665.2"/>
    <x v="5707"/>
    <n v="12405.5"/>
    <n v="7906.4"/>
    <n v="10272"/>
  </r>
  <r>
    <x v="252"/>
    <x v="17"/>
    <n v="6410.7997999999998"/>
    <x v="1202"/>
    <n v="10904.5"/>
    <n v="6431.1000999999997"/>
    <n v="8956.7001999999993"/>
  </r>
  <r>
    <x v="252"/>
    <x v="18"/>
    <n v="5551.8"/>
    <x v="5708"/>
    <n v="7038.9"/>
    <n v="5509.5"/>
    <n v="5668.2"/>
  </r>
  <r>
    <x v="252"/>
    <x v="19"/>
    <n v="5016.3"/>
    <x v="5709"/>
    <n v="5694.1"/>
    <n v="4512.5"/>
    <n v="4844.6000000000004"/>
  </r>
  <r>
    <x v="252"/>
    <x v="20"/>
    <n v="4232.3999999999996"/>
    <x v="2709"/>
    <n v="5008.3999999999996"/>
    <n v="3770.8"/>
    <n v="4033.4"/>
  </r>
  <r>
    <x v="252"/>
    <x v="21"/>
    <n v="3343"/>
    <x v="5710"/>
    <n v="3646.2"/>
    <n v="2650.6001000000001"/>
    <n v="2842.6001000000001"/>
  </r>
  <r>
    <x v="252"/>
    <x v="22"/>
    <n v="2438.2240999999999"/>
    <x v="5711"/>
    <n v="2409.21"/>
    <n v="1746.221"/>
    <n v="1866.576"/>
  </r>
  <r>
    <x v="252"/>
    <x v="23"/>
    <n v="2169.114"/>
    <x v="5712"/>
    <n v="2503.2981"/>
    <n v="1789.3050000000001"/>
    <n v="1865.165"/>
  </r>
  <r>
    <x v="252"/>
    <x v="24"/>
    <n v="1742.3920000000001"/>
    <x v="5713"/>
    <n v="1946.7320999999999"/>
    <n v="1335.0129999999999"/>
    <n v="1382.6869999999999"/>
  </r>
  <r>
    <x v="252"/>
    <x v="25"/>
    <n v="1390.922"/>
    <x v="5714"/>
    <n v="1623.252"/>
    <n v="1053.492"/>
    <n v="1131.8969999999999"/>
  </r>
  <r>
    <x v="252"/>
    <x v="26"/>
    <n v="1328.2080000000001"/>
    <x v="5715"/>
    <n v="1286.45"/>
    <n v="841.47799999999995"/>
    <n v="944.19299999999998"/>
  </r>
  <r>
    <x v="252"/>
    <x v="27"/>
    <n v="1176.912"/>
    <x v="5716"/>
    <n v="1163.4561000000001"/>
    <n v="796.45500000000004"/>
    <n v="885.65300000000002"/>
  </r>
  <r>
    <x v="252"/>
    <x v="28"/>
    <n v="1021.423"/>
    <x v="5717"/>
    <n v="1024.1410000000001"/>
    <n v="683.16600000000005"/>
    <n v="781.95100000000002"/>
  </r>
  <r>
    <x v="252"/>
    <x v="29"/>
    <n v="865.91800000000001"/>
    <x v="5718"/>
    <n v="885.28499999999997"/>
    <n v="565.23599999999999"/>
    <n v="659.54599999999994"/>
  </r>
  <r>
    <x v="252"/>
    <x v="30"/>
    <n v="741.69899999999996"/>
    <x v="5719"/>
    <n v="759.63900000000001"/>
    <n v="473.60899999999998"/>
    <n v="553.53399999999999"/>
  </r>
  <r>
    <x v="253"/>
    <x v="0"/>
    <n v="12899.672"/>
    <x v="5720"/>
    <n v="33876.356"/>
    <n v="12767.965"/>
    <n v="28310.287"/>
  </r>
  <r>
    <x v="253"/>
    <x v="1"/>
    <n v="11763.096"/>
    <x v="5721"/>
    <n v="30210.705999999998"/>
    <n v="10572.040999999999"/>
    <n v="25703.456999999999"/>
  </r>
  <r>
    <x v="253"/>
    <x v="2"/>
    <n v="10797.478999999999"/>
    <x v="5722"/>
    <n v="29160.042000000001"/>
    <n v="11690.902"/>
    <n v="24599.995999999999"/>
  </r>
  <r>
    <x v="253"/>
    <x v="3"/>
    <n v="9478.2690000000002"/>
    <x v="5723"/>
    <n v="28173.300999999999"/>
    <n v="10023.450999999999"/>
    <n v="23025.045999999998"/>
  </r>
  <r>
    <x v="253"/>
    <x v="4"/>
    <n v="9190.0679999999993"/>
    <x v="5724"/>
    <n v="25215.178"/>
    <n v="7770.6769999999997"/>
    <n v="20467.43"/>
  </r>
  <r>
    <x v="253"/>
    <x v="5"/>
    <n v="10081.984"/>
    <x v="5725"/>
    <n v="26702.510999999999"/>
    <n v="7628.2740000000003"/>
    <n v="21800.434000000001"/>
  </r>
  <r>
    <x v="253"/>
    <x v="6"/>
    <n v="9809.6630000000005"/>
    <x v="5726"/>
    <n v="26084.61"/>
    <n v="7860.4949999999999"/>
    <n v="21309.702999999998"/>
  </r>
  <r>
    <x v="253"/>
    <x v="7"/>
    <n v="9160.8439999999991"/>
    <x v="5727"/>
    <n v="26284.738000000001"/>
    <n v="8116.0159999999996"/>
    <n v="21705.578000000001"/>
  </r>
  <r>
    <x v="253"/>
    <x v="8"/>
    <n v="7849.3119999999999"/>
    <x v="5728"/>
    <n v="27766.276000000002"/>
    <n v="9882.2219999999998"/>
    <n v="23352.388999999999"/>
  </r>
  <r>
    <x v="253"/>
    <x v="9"/>
    <n v="6056.0010000000002"/>
    <x v="5729"/>
    <n v="18951.848000000002"/>
    <n v="2932.1619999999998"/>
    <n v="14979.86"/>
  </r>
  <r>
    <x v="253"/>
    <x v="10"/>
    <n v="5978.5889999999999"/>
    <x v="5730"/>
    <n v="22518.21"/>
    <n v="3870.4319999999998"/>
    <n v="17926.293000000001"/>
  </r>
  <r>
    <x v="253"/>
    <x v="11"/>
    <n v="7208.7669999999998"/>
    <x v="5731"/>
    <n v="23274.716"/>
    <n v="3974.3609999999999"/>
    <n v="17438.526999999998"/>
  </r>
  <r>
    <x v="253"/>
    <x v="12"/>
    <n v="7691.6369999999997"/>
    <x v="5732"/>
    <n v="22727.686000000002"/>
    <n v="6060.7030000000004"/>
    <n v="17235.932000000001"/>
  </r>
  <r>
    <x v="253"/>
    <x v="13"/>
    <n v="7175.9560000000001"/>
    <x v="5733"/>
    <n v="22146.238000000001"/>
    <n v="3849.549"/>
    <n v="16844.418000000001"/>
  </r>
  <r>
    <x v="253"/>
    <x v="14"/>
    <n v="6128.8429999999998"/>
    <x v="5734"/>
    <n v="20699.419999999998"/>
    <n v="3235.0720000000001"/>
    <n v="15590.519"/>
  </r>
  <r>
    <x v="253"/>
    <x v="15"/>
    <n v="4238.1040000000003"/>
    <x v="5735"/>
    <n v="11115.029"/>
    <n v="2771.7040000000002"/>
    <n v="8230.5660000000007"/>
  </r>
  <r>
    <x v="253"/>
    <x v="16"/>
    <n v="3862.7429999999999"/>
    <x v="5736"/>
    <n v="10709.71"/>
    <n v="2533.788"/>
    <n v="8064.6859999999997"/>
  </r>
  <r>
    <x v="253"/>
    <x v="17"/>
    <n v="3792.248"/>
    <x v="5737"/>
    <n v="10504.985000000001"/>
    <n v="2664.1439999999998"/>
    <n v="7884.8780000000006"/>
  </r>
  <r>
    <x v="253"/>
    <x v="18"/>
    <n v="3972.8020000000001"/>
    <x v="5738"/>
    <n v="10497.442999999999"/>
    <n v="2510.6999999999998"/>
    <n v="7974.0919999999996"/>
  </r>
  <r>
    <x v="253"/>
    <x v="19"/>
    <n v="3083.42"/>
    <x v="5739"/>
    <n v="10734.601000000001"/>
    <n v="2382.4450000000002"/>
    <n v="8263.264000000001"/>
  </r>
  <r>
    <x v="253"/>
    <x v="20"/>
    <n v="1386.1469999999999"/>
    <x v="5740"/>
    <n v="2743.4540000000002"/>
    <n v="1023.201"/>
    <n v="2353.4070000000002"/>
  </r>
  <r>
    <x v="253"/>
    <x v="21"/>
    <n v="735.50099999999998"/>
    <x v="5741"/>
    <n v="1768.9580000000001"/>
    <n v="964.38099999999997"/>
    <n v="1517.2080000000001"/>
  </r>
  <r>
    <x v="253"/>
    <x v="22"/>
    <n v="773.79700000000003"/>
    <x v="5742"/>
    <n v="1398.374"/>
    <n v="1101.6220000000001"/>
    <n v="1169.9870000000001"/>
  </r>
  <r>
    <x v="253"/>
    <x v="23"/>
    <n v="800.18899999999996"/>
    <x v="5743"/>
    <n v="1287.6890000000001"/>
    <n v="973.38199999999995"/>
    <n v="1067.404"/>
  </r>
  <r>
    <x v="253"/>
    <x v="24"/>
    <n v="721.84299999999996"/>
    <x v="5744"/>
    <n v="1282.222"/>
    <n v="584.548"/>
    <n v="1148.26"/>
  </r>
  <r>
    <x v="253"/>
    <x v="25"/>
    <n v="742.19500000000005"/>
    <x v="5745"/>
    <n v="1140.7530999999999"/>
    <n v="529.37900000000002"/>
    <n v="1017.078"/>
  </r>
  <r>
    <x v="253"/>
    <x v="26"/>
    <n v="37.015999999999998"/>
    <x v="5746"/>
    <n v="1160.123"/>
    <n v="481.755"/>
    <n v="980.62900000000002"/>
  </r>
  <r>
    <x v="253"/>
    <x v="27"/>
    <n v="50.005000000000003"/>
    <x v="5747"/>
    <n v="1063.4860000000001"/>
    <n v="526.78200000000004"/>
    <n v="1000.2329999999999"/>
  </r>
  <r>
    <x v="253"/>
    <x v="28"/>
    <n v="146.863"/>
    <x v="5118"/>
    <n v="473.08199999999999"/>
    <n v="446.90300000000002"/>
    <n v="447.57300000000004"/>
  </r>
  <r>
    <x v="253"/>
    <x v="29"/>
    <n v="176.54599999999999"/>
    <x v="5748"/>
    <n v="375.86"/>
    <n v="267.14999999999998"/>
    <n v="350.84199999999998"/>
  </r>
  <r>
    <x v="253"/>
    <x v="30"/>
    <n v="191.797"/>
    <x v="5749"/>
    <n v="292.435"/>
    <n v="265.07100000000003"/>
    <n v="265.64700000000005"/>
  </r>
  <r>
    <x v="254"/>
    <x v="0"/>
    <n v="9970.6720000000005"/>
    <x v="5750"/>
    <n v="13386.68"/>
    <n v="8126.4480000000003"/>
    <n v="11056.483"/>
  </r>
  <r>
    <x v="254"/>
    <x v="1"/>
    <n v="9983.634"/>
    <x v="5751"/>
    <n v="13099.123"/>
    <n v="7440.0590000000002"/>
    <n v="10698.032999999999"/>
  </r>
  <r>
    <x v="254"/>
    <x v="2"/>
    <n v="9491.2900000000009"/>
    <x v="5752"/>
    <n v="12094.852999999999"/>
    <n v="7067.009"/>
    <n v="9860.0499999999993"/>
  </r>
  <r>
    <x v="254"/>
    <x v="3"/>
    <n v="8959.0869999999995"/>
    <x v="5753"/>
    <n v="10230.596"/>
    <n v="5783.4870000000001"/>
    <n v="8318.6679999999997"/>
  </r>
  <r>
    <x v="254"/>
    <x v="4"/>
    <n v="8071.5630000000001"/>
    <x v="5754"/>
    <n v="9942.3639999999996"/>
    <n v="4860.8630000000003"/>
    <n v="8082.7460000000001"/>
  </r>
  <r>
    <x v="254"/>
    <x v="5"/>
    <n v="7803.4459999999999"/>
    <x v="5755"/>
    <n v="8285.5439999999999"/>
    <n v="4422.8130000000001"/>
    <n v="6676.2530000000006"/>
  </r>
  <r>
    <x v="254"/>
    <x v="6"/>
    <n v="7348.7539999999999"/>
    <x v="5756"/>
    <n v="8494.1769999999997"/>
    <n v="4470.3059999999996"/>
    <n v="6730.3139999999994"/>
  </r>
  <r>
    <x v="254"/>
    <x v="7"/>
    <n v="5787.98"/>
    <x v="5757"/>
    <n v="6303.6840000000002"/>
    <n v="3719.6170000000002"/>
    <n v="5102.5590000000002"/>
  </r>
  <r>
    <x v="254"/>
    <x v="8"/>
    <n v="5642.2579999999998"/>
    <x v="5758"/>
    <n v="6206.2280000000001"/>
    <n v="3449.5079999999998"/>
    <n v="5035.9470000000001"/>
  </r>
  <r>
    <x v="254"/>
    <x v="9"/>
    <n v="5319.0720000000001"/>
    <x v="5759"/>
    <n v="6098.9260000000004"/>
    <n v="3306.9969999999998"/>
    <n v="4960.5789999999997"/>
  </r>
  <r>
    <x v="254"/>
    <x v="10"/>
    <n v="5344.0240000000003"/>
    <x v="5760"/>
    <n v="6391.4459999999999"/>
    <n v="3234.2820000000002"/>
    <n v="5088.7610000000004"/>
  </r>
  <r>
    <x v="254"/>
    <x v="11"/>
    <n v="6826.348"/>
    <x v="5761"/>
    <n v="6446.1750000000002"/>
    <n v="3153.8029999999999"/>
    <n v="5108.5889999999999"/>
  </r>
  <r>
    <x v="254"/>
    <x v="12"/>
    <n v="7586.018"/>
    <x v="5762"/>
    <n v="8680.0499999999993"/>
    <n v="4707.357"/>
    <n v="6989.1909999999998"/>
  </r>
  <r>
    <x v="254"/>
    <x v="13"/>
    <n v="7905.8419999999996"/>
    <x v="5763"/>
    <n v="8178.3940000000002"/>
    <n v="3715.2629999999999"/>
    <n v="6498.9439999999995"/>
  </r>
  <r>
    <x v="254"/>
    <x v="14"/>
    <n v="6620.0990000000002"/>
    <x v="5764"/>
    <n v="8040.0370000000003"/>
    <n v="3058.2379999999998"/>
    <n v="6366.6080000000002"/>
  </r>
  <r>
    <x v="254"/>
    <x v="15"/>
    <n v="5880.3720000000003"/>
    <x v="5765"/>
    <n v="4403.1180000000004"/>
    <n v="2666.337"/>
    <n v="3557.6779999999999"/>
  </r>
  <r>
    <x v="254"/>
    <x v="16"/>
    <n v="4999.3810000000003"/>
    <x v="5766"/>
    <n v="4163.5749999999998"/>
    <n v="2297.8009999999999"/>
    <n v="3310.2139999999999"/>
  </r>
  <r>
    <x v="254"/>
    <x v="18"/>
    <n v="3445.9450000000002"/>
    <x v="5767"/>
    <n v="1768.4849999999999"/>
    <n v="948.55100000000004"/>
    <n v="1256.9839999999999"/>
  </r>
  <r>
    <x v="254"/>
    <x v="19"/>
    <n v="3404.0340000000001"/>
    <x v="5768"/>
    <n v="1795.3779999999999"/>
    <n v="754.36"/>
    <n v="1344.1880000000001"/>
  </r>
  <r>
    <x v="254"/>
    <x v="20"/>
    <n v="3083.2638999999999"/>
    <x v="5769"/>
    <n v="1682.873"/>
    <n v="692.54600000000005"/>
    <n v="1288.6110000000001"/>
  </r>
  <r>
    <x v="254"/>
    <x v="21"/>
    <n v="2744.6201000000001"/>
    <x v="5770"/>
    <n v="1405.4860000000001"/>
    <n v="611.05899999999997"/>
    <n v="988.14799999999991"/>
  </r>
  <r>
    <x v="254"/>
    <x v="22"/>
    <n v="2327.3409999999999"/>
    <x v="5771"/>
    <n v="1176.557"/>
    <n v="477.13299999999998"/>
    <n v="854.87099999999998"/>
  </r>
  <r>
    <x v="254"/>
    <x v="23"/>
    <n v="1779.3889999999999"/>
    <x v="5772"/>
    <n v="954.34900000000005"/>
    <n v="333.19900000000001"/>
    <n v="720.779"/>
  </r>
  <r>
    <x v="254"/>
    <x v="24"/>
    <n v="1648.5170000000001"/>
    <x v="5773"/>
    <n v="903.15200000000004"/>
    <n v="274.90300000000002"/>
    <n v="677.94"/>
  </r>
  <r>
    <x v="254"/>
    <x v="25"/>
    <n v="1437.4059999999999"/>
    <x v="5774"/>
    <n v="854.779"/>
    <n v="264.01799999999997"/>
    <n v="663.39499999999998"/>
  </r>
  <r>
    <x v="254"/>
    <x v="26"/>
    <n v="1188.1859999999999"/>
    <x v="5775"/>
    <n v="776.42399999999998"/>
    <n v="229.99199999999999"/>
    <n v="558.46100000000001"/>
  </r>
  <r>
    <x v="254"/>
    <x v="27"/>
    <n v="352.512"/>
    <x v="5776"/>
    <n v="298.89499999999998"/>
    <n v="86.656000000000006"/>
    <n v="202.041"/>
  </r>
  <r>
    <x v="254"/>
    <x v="28"/>
    <n v="278.92399999999998"/>
    <x v="5777"/>
    <n v="116.107"/>
    <n v="19.073"/>
    <n v="82.356999999999999"/>
  </r>
  <r>
    <x v="255"/>
    <x v="0"/>
    <n v="5347.4"/>
    <x v="5778"/>
    <n v="10362.1"/>
    <n v="3456.7"/>
    <n v="7780.9"/>
  </r>
  <r>
    <x v="255"/>
    <x v="1"/>
    <n v="5302.8"/>
    <x v="5779"/>
    <n v="10256.4"/>
    <n v="3182.2"/>
    <n v="7878.5999999999995"/>
  </r>
  <r>
    <x v="255"/>
    <x v="2"/>
    <n v="4730.3"/>
    <x v="5780"/>
    <n v="10385.799999999999"/>
    <n v="2570.9"/>
    <n v="7598"/>
  </r>
  <r>
    <x v="255"/>
    <x v="3"/>
    <n v="4411.5"/>
    <x v="5781"/>
    <n v="4635.8999999999996"/>
    <n v="1638.1"/>
    <n v="3085.3"/>
  </r>
  <r>
    <x v="255"/>
    <x v="4"/>
    <n v="4296.3"/>
    <x v="5782"/>
    <n v="4472.6000000000004"/>
    <n v="1686.9"/>
    <n v="3081.3"/>
  </r>
  <r>
    <x v="255"/>
    <x v="5"/>
    <n v="4243.2"/>
    <x v="5783"/>
    <n v="4414.3"/>
    <n v="1809.4"/>
    <n v="3094.3"/>
  </r>
  <r>
    <x v="255"/>
    <x v="6"/>
    <n v="4123.3999999999996"/>
    <x v="1258"/>
    <n v="4449.7"/>
    <n v="1947.7"/>
    <n v="3180.8"/>
  </r>
  <r>
    <x v="255"/>
    <x v="7"/>
    <n v="4014.2"/>
    <x v="5784"/>
    <n v="4165.3999999999996"/>
    <n v="1700.2"/>
    <n v="2872"/>
  </r>
  <r>
    <x v="255"/>
    <x v="8"/>
    <n v="3697.6"/>
    <x v="5785"/>
    <n v="4087.8"/>
    <n v="1618.5"/>
    <n v="2870.6000000000004"/>
  </r>
  <r>
    <x v="255"/>
    <x v="9"/>
    <n v="3336.8"/>
    <x v="5786"/>
    <n v="3419.7"/>
    <n v="1462.7"/>
    <n v="2343"/>
  </r>
  <r>
    <x v="255"/>
    <x v="10"/>
    <n v="3192.1"/>
    <x v="2601"/>
    <n v="3387.8"/>
    <n v="1343.5"/>
    <n v="2334.6"/>
  </r>
  <r>
    <x v="255"/>
    <x v="11"/>
    <n v="3176.6"/>
    <x v="5787"/>
    <n v="3220.3"/>
    <n v="1055.3"/>
    <n v="2294.5"/>
  </r>
  <r>
    <x v="255"/>
    <x v="12"/>
    <n v="2916.2"/>
    <x v="5788"/>
    <n v="2787.5"/>
    <n v="1095"/>
    <n v="1818.1"/>
  </r>
  <r>
    <x v="255"/>
    <x v="13"/>
    <n v="2716.4"/>
    <x v="5305"/>
    <n v="2568"/>
    <n v="936.9"/>
    <n v="1587.9"/>
  </r>
  <r>
    <x v="255"/>
    <x v="14"/>
    <n v="2592"/>
    <x v="5789"/>
    <n v="2272.6999999999998"/>
    <n v="829.1"/>
    <n v="1399.1"/>
  </r>
  <r>
    <x v="255"/>
    <x v="15"/>
    <n v="2526.1999999999998"/>
    <x v="5790"/>
    <n v="2369.6"/>
    <n v="920.7"/>
    <n v="1558.9"/>
  </r>
  <r>
    <x v="255"/>
    <x v="16"/>
    <n v="2269.6001000000001"/>
    <x v="5791"/>
    <n v="2148.1999999999998"/>
    <n v="777.4"/>
    <n v="1397"/>
  </r>
  <r>
    <x v="255"/>
    <x v="17"/>
    <n v="2044.9"/>
    <x v="5792"/>
    <n v="1930.8"/>
    <n v="611.20000000000005"/>
    <n v="1199.4000000000001"/>
  </r>
  <r>
    <x v="255"/>
    <x v="18"/>
    <n v="2218.5"/>
    <x v="5793"/>
    <n v="1772"/>
    <n v="463.1"/>
    <n v="1128"/>
  </r>
  <r>
    <x v="255"/>
    <x v="19"/>
    <n v="2123.5"/>
    <x v="5794"/>
    <n v="1659.9"/>
    <n v="359.3"/>
    <n v="1071.3999999999999"/>
  </r>
  <r>
    <x v="255"/>
    <x v="20"/>
    <n v="2006.9"/>
    <x v="5795"/>
    <n v="1188.8"/>
    <n v="382.4"/>
    <n v="724.4"/>
  </r>
  <r>
    <x v="255"/>
    <x v="21"/>
    <n v="1881.1"/>
    <x v="5796"/>
    <n v="1259.0999999999999"/>
    <n v="388.1"/>
    <n v="802.1"/>
  </r>
  <r>
    <x v="255"/>
    <x v="22"/>
    <n v="1800.9658999999999"/>
    <x v="5797"/>
    <n v="1256.2320999999999"/>
    <n v="393.11"/>
    <n v="790.90100000000007"/>
  </r>
  <r>
    <x v="255"/>
    <x v="23"/>
    <n v="1732.5060000000001"/>
    <x v="5798"/>
    <n v="1326.6089999999999"/>
    <n v="450.04300000000001"/>
    <n v="850.16399999999999"/>
  </r>
  <r>
    <x v="255"/>
    <x v="24"/>
    <n v="1691.0861"/>
    <x v="5799"/>
    <n v="1614.3408999999999"/>
    <n v="519.25300000000004"/>
    <n v="1165.6770000000001"/>
  </r>
  <r>
    <x v="255"/>
    <x v="25"/>
    <n v="1694.7719999999999"/>
    <x v="5800"/>
    <n v="1568.701"/>
    <n v="489.964"/>
    <n v="1078.326"/>
  </r>
  <r>
    <x v="255"/>
    <x v="26"/>
    <n v="1556.566"/>
    <x v="5801"/>
    <n v="1313.2360000000001"/>
    <n v="466.82100000000003"/>
    <n v="897.94499999999994"/>
  </r>
  <r>
    <x v="255"/>
    <x v="27"/>
    <n v="1471.3689999999999"/>
    <x v="5802"/>
    <n v="1130.8789999999999"/>
    <n v="437.93799999999999"/>
    <n v="761.49099999999999"/>
  </r>
  <r>
    <x v="255"/>
    <x v="28"/>
    <n v="1427.902"/>
    <x v="5803"/>
    <n v="1032.047"/>
    <n v="389.20299999999997"/>
    <n v="675.01800000000003"/>
  </r>
  <r>
    <x v="255"/>
    <x v="29"/>
    <n v="1322.9771000000001"/>
    <x v="5804"/>
    <n v="946.93799999999999"/>
    <n v="364.36700000000002"/>
    <n v="606.22700000000009"/>
  </r>
  <r>
    <x v="255"/>
    <x v="30"/>
    <n v="1246.08"/>
    <x v="5805"/>
    <n v="864.51099999999997"/>
    <n v="346.19299999999998"/>
    <n v="577.04899999999998"/>
  </r>
  <r>
    <x v="256"/>
    <x v="0"/>
    <n v="4739.1000000000004"/>
    <x v="1950"/>
    <n v="10131.6"/>
    <n v="5353.3"/>
    <n v="8622.2000000000007"/>
  </r>
  <r>
    <x v="256"/>
    <x v="1"/>
    <n v="4244.2650000000003"/>
    <x v="5806"/>
    <n v="9551.4189999999999"/>
    <n v="4949.4120000000003"/>
    <n v="8080.7720000000008"/>
  </r>
  <r>
    <x v="256"/>
    <x v="2"/>
    <n v="3965.5940000000001"/>
    <x v="5807"/>
    <n v="8992.5110000000004"/>
    <n v="4682.4769999999999"/>
    <n v="7722.9279999999999"/>
  </r>
  <r>
    <x v="256"/>
    <x v="3"/>
    <n v="3818.7489999999998"/>
    <x v="5808"/>
    <n v="7300.9049999999997"/>
    <n v="4142.59"/>
    <n v="5844.384"/>
  </r>
  <r>
    <x v="256"/>
    <x v="4"/>
    <n v="3539.57"/>
    <x v="5809"/>
    <n v="6957.6109999999999"/>
    <n v="4060.1770000000001"/>
    <n v="5654.1100000000006"/>
  </r>
  <r>
    <x v="256"/>
    <x v="5"/>
    <n v="2957.951"/>
    <x v="5810"/>
    <n v="7219.7539999999999"/>
    <n v="4352.7479999999996"/>
    <n v="5960.1869999999999"/>
  </r>
  <r>
    <x v="256"/>
    <x v="6"/>
    <n v="2155.5509999999999"/>
    <x v="5811"/>
    <n v="3259.826"/>
    <n v="1574.9190000000001"/>
    <n v="2608.3960000000002"/>
  </r>
  <r>
    <x v="256"/>
    <x v="7"/>
    <n v="2031.9010000000001"/>
    <x v="5812"/>
    <n v="3160.9259999999999"/>
    <n v="1450.299"/>
    <n v="2498.1579999999999"/>
  </r>
  <r>
    <x v="256"/>
    <x v="8"/>
    <n v="1713.616"/>
    <x v="5813"/>
    <n v="3147.8220000000001"/>
    <n v="1448.864"/>
    <n v="2508.9480000000003"/>
  </r>
  <r>
    <x v="256"/>
    <x v="9"/>
    <n v="1652.806"/>
    <x v="5814"/>
    <n v="3074.7429999999999"/>
    <n v="1468.259"/>
    <n v="2501.1410000000001"/>
  </r>
  <r>
    <x v="256"/>
    <x v="10"/>
    <n v="1573.316"/>
    <x v="5815"/>
    <n v="3239.2829999999999"/>
    <n v="1406.4110000000001"/>
    <n v="2657.759"/>
  </r>
  <r>
    <x v="256"/>
    <x v="11"/>
    <n v="2116.4209999999998"/>
    <x v="5816"/>
    <n v="3032.502"/>
    <n v="1021.704"/>
    <n v="2381.3249999999998"/>
  </r>
  <r>
    <x v="256"/>
    <x v="12"/>
    <n v="2194.904"/>
    <x v="5817"/>
    <n v="2683.8049999999998"/>
    <n v="945.99099999999999"/>
    <n v="2076.6639999999998"/>
  </r>
  <r>
    <x v="256"/>
    <x v="13"/>
    <n v="2191.0520000000001"/>
    <x v="5818"/>
    <n v="2506.4209999999998"/>
    <n v="1253.972"/>
    <n v="1967.626"/>
  </r>
  <r>
    <x v="256"/>
    <x v="14"/>
    <n v="1994.1489999999999"/>
    <x v="5819"/>
    <n v="2433.3159999999998"/>
    <n v="1173.6849999999999"/>
    <n v="1890.9969999999998"/>
  </r>
  <r>
    <x v="256"/>
    <x v="15"/>
    <n v="1726.1020000000001"/>
    <x v="5820"/>
    <n v="2355.8519999999999"/>
    <n v="1153.4269999999999"/>
    <n v="1877.5849999999998"/>
  </r>
  <r>
    <x v="256"/>
    <x v="16"/>
    <n v="1711.45"/>
    <x v="5821"/>
    <n v="2330.0929999999998"/>
    <n v="1129.847"/>
    <n v="1859.252"/>
  </r>
  <r>
    <x v="256"/>
    <x v="17"/>
    <n v="1619.877"/>
    <x v="5822"/>
    <n v="2273.0279999999998"/>
    <n v="1083.01"/>
    <n v="1842.672"/>
  </r>
  <r>
    <x v="256"/>
    <x v="18"/>
    <n v="1718.05"/>
    <x v="5823"/>
    <n v="2224.58"/>
    <n v="1022.212"/>
    <n v="1824.087"/>
  </r>
  <r>
    <x v="256"/>
    <x v="19"/>
    <n v="1517.5170000000001"/>
    <x v="5824"/>
    <n v="1841.4390000000001"/>
    <n v="863.28599999999994"/>
    <n v="1514.799"/>
  </r>
  <r>
    <x v="256"/>
    <x v="20"/>
    <n v="1434.1189999999999"/>
    <x v="5825"/>
    <n v="1742.5740000000001"/>
    <n v="774.00599999999997"/>
    <n v="1415.739"/>
  </r>
  <r>
    <x v="256"/>
    <x v="21"/>
    <n v="1057.691"/>
    <x v="5826"/>
    <n v="1588.5889999999999"/>
    <n v="667.69899999999996"/>
    <n v="1285.4690000000001"/>
  </r>
  <r>
    <x v="256"/>
    <x v="22"/>
    <n v="900.86300000000006"/>
    <x v="5827"/>
    <n v="1105.713"/>
    <n v="561.83600000000001"/>
    <n v="873.94200000000001"/>
  </r>
  <r>
    <x v="256"/>
    <x v="23"/>
    <n v="721.947"/>
    <x v="5828"/>
    <n v="768.91800000000001"/>
    <n v="480.97699999999998"/>
    <n v="612.4"/>
  </r>
  <r>
    <x v="256"/>
    <x v="24"/>
    <n v="664.40599999999995"/>
    <x v="5829"/>
    <n v="789.37099999999998"/>
    <n v="423.54500000000002"/>
    <n v="655.19800000000009"/>
  </r>
  <r>
    <x v="256"/>
    <x v="25"/>
    <n v="501.66"/>
    <x v="5830"/>
    <n v="593.89099999999996"/>
    <n v="376.26900000000001"/>
    <n v="486.71100000000001"/>
  </r>
  <r>
    <x v="256"/>
    <x v="26"/>
    <n v="452.90600000000001"/>
    <x v="5831"/>
    <n v="484.40499999999997"/>
    <n v="145.447"/>
    <n v="380.75900000000001"/>
  </r>
  <r>
    <x v="256"/>
    <x v="27"/>
    <n v="408.32100000000003"/>
    <x v="5832"/>
    <n v="447.30599999999998"/>
    <n v="354.875"/>
    <n v="368.27699999999999"/>
  </r>
  <r>
    <x v="257"/>
    <x v="0"/>
    <n v="32136"/>
    <x v="5833"/>
    <n v="44659"/>
    <n v="10126"/>
    <n v="31425"/>
  </r>
  <r>
    <x v="257"/>
    <x v="1"/>
    <n v="32765"/>
    <x v="5834"/>
    <n v="36500"/>
    <n v="9848"/>
    <n v="24470"/>
  </r>
  <r>
    <x v="257"/>
    <x v="2"/>
    <n v="31657"/>
    <x v="5835"/>
    <n v="37987"/>
    <n v="11622"/>
    <n v="25571"/>
  </r>
  <r>
    <x v="257"/>
    <x v="3"/>
    <n v="30109"/>
    <x v="5836"/>
    <n v="32906"/>
    <n v="10343"/>
    <n v="21993"/>
  </r>
  <r>
    <x v="257"/>
    <x v="4"/>
    <n v="30274"/>
    <x v="5837"/>
    <n v="32883"/>
    <n v="11468"/>
    <n v="22265"/>
  </r>
  <r>
    <x v="257"/>
    <x v="5"/>
    <n v="31821"/>
    <x v="5838"/>
    <n v="31209"/>
    <n v="13142"/>
    <n v="19953"/>
  </r>
  <r>
    <x v="257"/>
    <x v="6"/>
    <n v="30871"/>
    <x v="5839"/>
    <n v="33550"/>
    <n v="17948"/>
    <n v="23957"/>
  </r>
  <r>
    <x v="257"/>
    <x v="7"/>
    <n v="29904"/>
    <x v="5840"/>
    <n v="33876"/>
    <n v="18040"/>
    <n v="24041"/>
  </r>
  <r>
    <x v="257"/>
    <x v="8"/>
    <n v="29611"/>
    <x v="5841"/>
    <n v="31616"/>
    <n v="15862"/>
    <n v="21028"/>
  </r>
  <r>
    <x v="257"/>
    <x v="9"/>
    <n v="26662"/>
    <x v="5842"/>
    <n v="30156"/>
    <n v="16017"/>
    <n v="21469"/>
  </r>
  <r>
    <x v="257"/>
    <x v="10"/>
    <n v="23123"/>
    <x v="5843"/>
    <n v="27250"/>
    <n v="13302"/>
    <n v="19012"/>
  </r>
  <r>
    <x v="257"/>
    <x v="11"/>
    <n v="25269"/>
    <x v="5844"/>
    <n v="25793"/>
    <n v="10304"/>
    <n v="17022"/>
  </r>
  <r>
    <x v="257"/>
    <x v="12"/>
    <n v="24462"/>
    <x v="5845"/>
    <n v="24694"/>
    <n v="12072"/>
    <n v="16992"/>
  </r>
  <r>
    <x v="257"/>
    <x v="13"/>
    <n v="22923"/>
    <x v="5846"/>
    <n v="21294"/>
    <n v="10237"/>
    <n v="13790"/>
  </r>
  <r>
    <x v="257"/>
    <x v="14"/>
    <n v="21167"/>
    <x v="5847"/>
    <n v="20541"/>
    <n v="10706"/>
    <n v="13087"/>
  </r>
  <r>
    <x v="257"/>
    <x v="15"/>
    <n v="20011"/>
    <x v="1545"/>
    <n v="20708"/>
    <n v="10631"/>
    <n v="13452"/>
  </r>
  <r>
    <x v="257"/>
    <x v="16"/>
    <n v="18232"/>
    <x v="4903"/>
    <n v="17600"/>
    <n v="8115"/>
    <n v="11052"/>
  </r>
  <r>
    <x v="257"/>
    <x v="17"/>
    <n v="16332"/>
    <x v="5848"/>
    <n v="15329"/>
    <n v="6287"/>
    <n v="9664"/>
  </r>
  <r>
    <x v="257"/>
    <x v="18"/>
    <n v="16054"/>
    <x v="5849"/>
    <n v="14606"/>
    <n v="6613"/>
    <n v="9506"/>
  </r>
  <r>
    <x v="257"/>
    <x v="19"/>
    <n v="16724"/>
    <x v="5850"/>
    <n v="14522"/>
    <n v="6877"/>
    <n v="9714"/>
  </r>
  <r>
    <x v="257"/>
    <x v="20"/>
    <n v="15748"/>
    <x v="5851"/>
    <n v="13896"/>
    <n v="6660"/>
    <n v="9270"/>
  </r>
  <r>
    <x v="257"/>
    <x v="21"/>
    <n v="15021"/>
    <x v="5852"/>
    <n v="14153"/>
    <n v="6326"/>
    <n v="9432"/>
  </r>
  <r>
    <x v="257"/>
    <x v="22"/>
    <n v="15070"/>
    <x v="5853"/>
    <n v="13238"/>
    <n v="6287"/>
    <n v="8801"/>
  </r>
  <r>
    <x v="257"/>
    <x v="23"/>
    <n v="14236"/>
    <x v="5020"/>
    <n v="13364"/>
    <n v="6657"/>
    <n v="8625"/>
  </r>
  <r>
    <x v="257"/>
    <x v="24"/>
    <n v="13460"/>
    <x v="1222"/>
    <n v="14183"/>
    <n v="7367"/>
    <n v="9392"/>
  </r>
  <r>
    <x v="257"/>
    <x v="25"/>
    <n v="12148"/>
    <x v="4623"/>
    <n v="13068"/>
    <n v="7194"/>
    <n v="9142"/>
  </r>
  <r>
    <x v="257"/>
    <x v="26"/>
    <n v="14020"/>
    <x v="5653"/>
    <n v="12197"/>
    <n v="6888"/>
    <n v="8381"/>
  </r>
  <r>
    <x v="257"/>
    <x v="27"/>
    <n v="13883"/>
    <x v="1193"/>
    <n v="11955"/>
    <n v="6913"/>
    <n v="8339"/>
  </r>
  <r>
    <x v="257"/>
    <x v="28"/>
    <n v="13340"/>
    <x v="5854"/>
    <n v="11083"/>
    <n v="6570"/>
    <n v="8043"/>
  </r>
  <r>
    <x v="257"/>
    <x v="29"/>
    <n v="13021"/>
    <x v="5855"/>
    <n v="11079"/>
    <n v="6362"/>
    <n v="7858"/>
  </r>
  <r>
    <x v="257"/>
    <x v="30"/>
    <n v="11990"/>
    <x v="1157"/>
    <n v="9776"/>
    <n v="5583"/>
    <n v="6923"/>
  </r>
  <r>
    <x v="258"/>
    <x v="0"/>
    <n v="4200.8190000000004"/>
    <x v="5856"/>
    <n v="5150.3519999999999"/>
    <n v="4171.2809999999999"/>
    <n v="4199.7439999999997"/>
  </r>
  <r>
    <x v="258"/>
    <x v="1"/>
    <n v="3807.183"/>
    <x v="5857"/>
    <n v="4526.8909999999996"/>
    <n v="3610.9009999999998"/>
    <n v="3610.9009999999998"/>
  </r>
  <r>
    <x v="258"/>
    <x v="2"/>
    <n v="3369.0450000000001"/>
    <x v="5858"/>
    <n v="4791.0119999999997"/>
    <n v="3895.212"/>
    <n v="3895.212"/>
  </r>
  <r>
    <x v="258"/>
    <x v="3"/>
    <n v="3049.393"/>
    <x v="5859"/>
    <n v="4153.4709999999995"/>
    <n v="3329.7089999999998"/>
    <n v="3329.7089999999998"/>
  </r>
  <r>
    <x v="258"/>
    <x v="4"/>
    <n v="2722.5639999999999"/>
    <x v="5860"/>
    <n v="5571.277"/>
    <n v="4809.41"/>
    <n v="4809.41"/>
  </r>
  <r>
    <x v="258"/>
    <x v="5"/>
    <n v="2464.8670000000002"/>
    <x v="5861"/>
    <n v="1938.875"/>
    <n v="1515.15"/>
    <n v="1515.15"/>
  </r>
  <r>
    <x v="258"/>
    <x v="6"/>
    <n v="2246.4279999999999"/>
    <x v="5862"/>
    <n v="1420.509"/>
    <n v="992.279"/>
    <n v="992.279"/>
  </r>
  <r>
    <x v="258"/>
    <x v="7"/>
    <n v="2060.7020000000002"/>
    <x v="5863"/>
    <n v="1043.325"/>
    <n v="644.39700000000005"/>
    <n v="644.39700000000005"/>
  </r>
  <r>
    <x v="258"/>
    <x v="8"/>
    <n v="1703.23"/>
    <x v="5864"/>
    <n v="1362.3989999999999"/>
    <n v="979.15800000000002"/>
    <n v="980.25700000000006"/>
  </r>
  <r>
    <x v="258"/>
    <x v="9"/>
    <n v="1303.942"/>
    <x v="5865"/>
    <n v="1146.95"/>
    <n v="828.39800000000002"/>
    <n v="828.39800000000002"/>
  </r>
  <r>
    <x v="258"/>
    <x v="10"/>
    <n v="1143.299"/>
    <x v="5866"/>
    <n v="800.07"/>
    <n v="584.95299999999997"/>
    <n v="585.15899999999999"/>
  </r>
  <r>
    <x v="258"/>
    <x v="11"/>
    <n v="1033.78"/>
    <x v="5867"/>
    <n v="761.83699999999999"/>
    <n v="436.31599999999997"/>
    <n v="437.27499999999998"/>
  </r>
  <r>
    <x v="258"/>
    <x v="12"/>
    <n v="904.46500000000003"/>
    <x v="5868"/>
    <n v="544.60299999999995"/>
    <n v="422.16699999999997"/>
    <n v="422.83"/>
  </r>
  <r>
    <x v="258"/>
    <x v="13"/>
    <n v="605.774"/>
    <x v="5869"/>
    <n v="308.37200000000001"/>
    <n v="225.084"/>
    <n v="225.387"/>
  </r>
  <r>
    <x v="258"/>
    <x v="14"/>
    <n v="348.88639999999998"/>
    <x v="5870"/>
    <n v="163.8897"/>
    <n v="125.50879999999999"/>
    <n v="126.0341"/>
  </r>
  <r>
    <x v="258"/>
    <x v="15"/>
    <n v="180.34110000000001"/>
    <x v="5871"/>
    <n v="82.022300000000001"/>
    <n v="58.571199999999997"/>
    <n v="59.155099999999997"/>
  </r>
  <r>
    <x v="258"/>
    <x v="16"/>
    <n v="110.352"/>
    <x v="5872"/>
    <n v="47.997"/>
    <n v="35.048999999999999"/>
    <n v="35.650999999999996"/>
  </r>
  <r>
    <x v="258"/>
    <x v="17"/>
    <n v="92.046000000000006"/>
    <x v="5873"/>
    <n v="40.463000000000001"/>
    <n v="28.37"/>
    <n v="32.207000000000001"/>
  </r>
  <r>
    <x v="258"/>
    <x v="18"/>
    <n v="80.658299999999997"/>
    <x v="5874"/>
    <n v="38.561300000000003"/>
    <n v="25.333500000000001"/>
    <n v="31.522500000000001"/>
  </r>
  <r>
    <x v="258"/>
    <x v="19"/>
    <n v="79.732699999999994"/>
    <x v="5875"/>
    <n v="38.957599999999999"/>
    <n v="22.0547"/>
    <n v="32.0214"/>
  </r>
  <r>
    <x v="258"/>
    <x v="20"/>
    <n v="72.302999999999997"/>
    <x v="5876"/>
    <n v="28.709099999999999"/>
    <n v="18.625800000000002"/>
    <n v="20.392000000000003"/>
  </r>
  <r>
    <x v="258"/>
    <x v="21"/>
    <n v="53.866300000000003"/>
    <x v="5877"/>
    <n v="22.556799999999999"/>
    <n v="13.9422"/>
    <n v="17.350000000000001"/>
  </r>
  <r>
    <x v="259"/>
    <x v="0"/>
    <n v="19796"/>
    <x v="5878"/>
    <n v="49271"/>
    <n v="6357"/>
    <n v="34399"/>
  </r>
  <r>
    <x v="259"/>
    <x v="1"/>
    <n v="19627"/>
    <x v="5879"/>
    <n v="55459"/>
    <n v="14828"/>
    <n v="40574"/>
  </r>
  <r>
    <x v="259"/>
    <x v="2"/>
    <n v="19494"/>
    <x v="5880"/>
    <n v="43202"/>
    <n v="15418"/>
    <n v="29312"/>
  </r>
  <r>
    <x v="259"/>
    <x v="3"/>
    <n v="19337"/>
    <x v="5881"/>
    <n v="45932"/>
    <n v="12811"/>
    <n v="26692"/>
  </r>
  <r>
    <x v="259"/>
    <x v="4"/>
    <n v="18854"/>
    <x v="5882"/>
    <n v="31459"/>
    <n v="2910"/>
    <n v="15757"/>
  </r>
  <r>
    <x v="259"/>
    <x v="5"/>
    <n v="17945"/>
    <x v="5883"/>
    <n v="34475"/>
    <n v="3045"/>
    <n v="17738"/>
  </r>
  <r>
    <x v="259"/>
    <x v="6"/>
    <n v="17663"/>
    <x v="3993"/>
    <n v="34859"/>
    <n v="4153"/>
    <n v="18670"/>
  </r>
  <r>
    <x v="259"/>
    <x v="7"/>
    <n v="17500"/>
    <x v="5884"/>
    <n v="35329"/>
    <n v="3204"/>
    <n v="17082"/>
  </r>
  <r>
    <x v="259"/>
    <x v="8"/>
    <n v="16619"/>
    <x v="5885"/>
    <n v="36962"/>
    <n v="3715"/>
    <n v="17404"/>
  </r>
  <r>
    <x v="259"/>
    <x v="9"/>
    <n v="16892"/>
    <x v="5886"/>
    <n v="37402"/>
    <n v="5227"/>
    <n v="17421"/>
  </r>
  <r>
    <x v="259"/>
    <x v="10"/>
    <n v="16824"/>
    <x v="5887"/>
    <n v="36677"/>
    <n v="4104"/>
    <n v="16064"/>
  </r>
  <r>
    <x v="259"/>
    <x v="11"/>
    <n v="15957"/>
    <x v="5888"/>
    <n v="27215"/>
    <n v="2828"/>
    <n v="10302"/>
  </r>
  <r>
    <x v="259"/>
    <x v="12"/>
    <n v="15212"/>
    <x v="5889"/>
    <n v="57746"/>
    <n v="18902"/>
    <n v="23641"/>
  </r>
  <r>
    <x v="259"/>
    <x v="13"/>
    <n v="35968"/>
    <x v="4383"/>
    <n v="104270"/>
    <n v="39619"/>
    <n v="48104"/>
  </r>
  <r>
    <x v="259"/>
    <x v="14"/>
    <n v="68920"/>
    <x v="5890"/>
    <n v="107949"/>
    <n v="39848"/>
    <n v="63982"/>
  </r>
  <r>
    <x v="259"/>
    <x v="15"/>
    <n v="63963"/>
    <x v="5891"/>
    <n v="101648"/>
    <n v="35478"/>
    <n v="58458"/>
  </r>
  <r>
    <x v="259"/>
    <x v="16"/>
    <n v="60192"/>
    <x v="5892"/>
    <n v="96175"/>
    <n v="29837"/>
    <n v="54376"/>
  </r>
  <r>
    <x v="259"/>
    <x v="17"/>
    <n v="62182"/>
    <x v="5893"/>
    <n v="87540"/>
    <n v="23844"/>
    <n v="47164"/>
  </r>
  <r>
    <x v="259"/>
    <x v="18"/>
    <n v="63670"/>
    <x v="5894"/>
    <n v="84968"/>
    <n v="23633"/>
    <n v="45735"/>
  </r>
  <r>
    <x v="259"/>
    <x v="19"/>
    <n v="63276"/>
    <x v="5895"/>
    <n v="79067"/>
    <n v="15005"/>
    <n v="44127"/>
  </r>
  <r>
    <x v="259"/>
    <x v="20"/>
    <n v="61751"/>
    <x v="5896"/>
    <n v="61381"/>
    <n v="15305"/>
    <n v="29773"/>
  </r>
  <r>
    <x v="259"/>
    <x v="21"/>
    <n v="57813"/>
    <x v="5897"/>
    <n v="59920"/>
    <n v="16197"/>
    <n v="30859"/>
  </r>
  <r>
    <x v="259"/>
    <x v="22"/>
    <n v="56114"/>
    <x v="5898"/>
    <n v="55947"/>
    <n v="14920"/>
    <n v="29023"/>
  </r>
  <r>
    <x v="259"/>
    <x v="23"/>
    <n v="54553"/>
    <x v="5899"/>
    <n v="54871"/>
    <n v="14218"/>
    <n v="29458"/>
  </r>
  <r>
    <x v="259"/>
    <x v="24"/>
    <n v="53139"/>
    <x v="5900"/>
    <n v="53811"/>
    <n v="13985"/>
    <n v="29811"/>
  </r>
  <r>
    <x v="259"/>
    <x v="25"/>
    <n v="53776"/>
    <x v="3660"/>
    <n v="52649"/>
    <n v="12786"/>
    <n v="29258"/>
  </r>
  <r>
    <x v="259"/>
    <x v="26"/>
    <n v="50621"/>
    <x v="5901"/>
    <n v="51205"/>
    <n v="11627"/>
    <n v="29783"/>
  </r>
  <r>
    <x v="259"/>
    <x v="27"/>
    <n v="50095"/>
    <x v="5902"/>
    <n v="50014"/>
    <n v="12563"/>
    <n v="30766"/>
  </r>
  <r>
    <x v="259"/>
    <x v="28"/>
    <n v="48064"/>
    <x v="5903"/>
    <n v="47384"/>
    <n v="12512"/>
    <n v="29412"/>
  </r>
  <r>
    <x v="259"/>
    <x v="29"/>
    <n v="44323"/>
    <x v="5904"/>
    <n v="46569"/>
    <n v="11947"/>
    <n v="30689"/>
  </r>
  <r>
    <x v="259"/>
    <x v="30"/>
    <n v="39011"/>
    <x v="4748"/>
    <n v="38528"/>
    <n v="9571"/>
    <n v="25996"/>
  </r>
  <r>
    <x v="260"/>
    <x v="0"/>
    <n v="8906.2999999999993"/>
    <x v="5905"/>
    <n v="19298.5"/>
    <n v="9367.6"/>
    <n v="14176"/>
  </r>
  <r>
    <x v="260"/>
    <x v="1"/>
    <n v="9587.2999999999993"/>
    <x v="1333"/>
    <n v="20119.2"/>
    <n v="10604.7"/>
    <n v="15133.7"/>
  </r>
  <r>
    <x v="260"/>
    <x v="2"/>
    <n v="7409.4"/>
    <x v="5906"/>
    <n v="18633.400000000001"/>
    <n v="9639.1"/>
    <n v="14866.800000000001"/>
  </r>
  <r>
    <x v="260"/>
    <x v="3"/>
    <n v="7162.8"/>
    <x v="5907"/>
    <n v="16840.7"/>
    <n v="9622.5"/>
    <n v="13440.7"/>
  </r>
  <r>
    <x v="260"/>
    <x v="4"/>
    <n v="8895.2999999999993"/>
    <x v="5908"/>
    <n v="17389.5"/>
    <n v="9565"/>
    <n v="13401.7"/>
  </r>
  <r>
    <x v="260"/>
    <x v="5"/>
    <n v="9055.7999999999993"/>
    <x v="5909"/>
    <n v="18283"/>
    <n v="10720.6"/>
    <n v="14553.1"/>
  </r>
  <r>
    <x v="260"/>
    <x v="6"/>
    <n v="9027.4"/>
    <x v="5910"/>
    <n v="19554"/>
    <n v="11320.6"/>
    <n v="14352.5"/>
  </r>
  <r>
    <x v="260"/>
    <x v="7"/>
    <n v="11107.8"/>
    <x v="5911"/>
    <n v="16690.400000000001"/>
    <n v="11999.4"/>
    <n v="13052.4"/>
  </r>
  <r>
    <x v="260"/>
    <x v="8"/>
    <n v="9937.7999999999993"/>
    <x v="5912"/>
    <n v="15786.9"/>
    <n v="11661.9"/>
    <n v="12494.8"/>
  </r>
  <r>
    <x v="260"/>
    <x v="9"/>
    <n v="6759.1"/>
    <x v="5913"/>
    <n v="12707.7"/>
    <n v="8748.4"/>
    <n v="10092.299999999999"/>
  </r>
  <r>
    <x v="260"/>
    <x v="10"/>
    <n v="10298"/>
    <x v="5914"/>
    <n v="12676.2"/>
    <n v="8515.2000000000007"/>
    <n v="9907.7000000000007"/>
  </r>
  <r>
    <x v="260"/>
    <x v="11"/>
    <n v="9812.6"/>
    <x v="5915"/>
    <n v="11819.8"/>
    <n v="6754.6"/>
    <n v="8306"/>
  </r>
  <r>
    <x v="260"/>
    <x v="12"/>
    <n v="5773.7"/>
    <x v="5916"/>
    <n v="9163.6"/>
    <n v="4206.2"/>
    <n v="6564.7999999999993"/>
  </r>
  <r>
    <x v="260"/>
    <x v="13"/>
    <n v="5305.8"/>
    <x v="5917"/>
    <n v="8720.6"/>
    <n v="3551.2"/>
    <n v="6157.9"/>
  </r>
  <r>
    <x v="260"/>
    <x v="14"/>
    <n v="4396.7"/>
    <x v="5918"/>
    <n v="8411.5"/>
    <n v="3235.3"/>
    <n v="5895.4"/>
  </r>
  <r>
    <x v="261"/>
    <x v="0"/>
    <n v="123949"/>
    <x v="1746"/>
    <n v="98556"/>
    <n v="43107"/>
    <n v="74424"/>
  </r>
  <r>
    <x v="261"/>
    <x v="1"/>
    <n v="96504"/>
    <x v="5359"/>
    <n v="92940"/>
    <n v="45053"/>
    <n v="72577"/>
  </r>
  <r>
    <x v="261"/>
    <x v="2"/>
    <n v="74733"/>
    <x v="5919"/>
    <n v="49047"/>
    <n v="21828"/>
    <n v="34774"/>
  </r>
  <r>
    <x v="261"/>
    <x v="3"/>
    <n v="63339"/>
    <x v="5920"/>
    <n v="44413"/>
    <n v="21203"/>
    <n v="31775"/>
  </r>
  <r>
    <x v="261"/>
    <x v="4"/>
    <n v="64359"/>
    <x v="5921"/>
    <n v="43115"/>
    <n v="19675"/>
    <n v="31600"/>
  </r>
  <r>
    <x v="261"/>
    <x v="5"/>
    <n v="91132"/>
    <x v="5922"/>
    <n v="30425"/>
    <n v="11390"/>
    <n v="17992"/>
  </r>
  <r>
    <x v="261"/>
    <x v="6"/>
    <n v="93897"/>
    <x v="5923"/>
    <n v="28385"/>
    <n v="11332"/>
    <n v="14728"/>
  </r>
  <r>
    <x v="261"/>
    <x v="7"/>
    <n v="76534"/>
    <x v="5924"/>
    <n v="27223"/>
    <n v="12105"/>
    <n v="15466"/>
  </r>
  <r>
    <x v="261"/>
    <x v="8"/>
    <n v="73524"/>
    <x v="5925"/>
    <n v="25745"/>
    <n v="9505"/>
    <n v="12812"/>
  </r>
  <r>
    <x v="261"/>
    <x v="9"/>
    <n v="57279"/>
    <x v="2981"/>
    <n v="23232"/>
    <n v="8244"/>
    <n v="12141"/>
  </r>
  <r>
    <x v="261"/>
    <x v="10"/>
    <n v="40606"/>
    <x v="1770"/>
    <n v="21254"/>
    <n v="9172"/>
    <n v="11773"/>
  </r>
  <r>
    <x v="261"/>
    <x v="11"/>
    <n v="59874"/>
    <x v="1490"/>
    <n v="18177"/>
    <n v="8936"/>
    <n v="11461"/>
  </r>
  <r>
    <x v="262"/>
    <x v="0"/>
    <n v="46840"/>
    <x v="5926"/>
    <n v="84397"/>
    <n v="26001"/>
    <n v="53351"/>
  </r>
  <r>
    <x v="262"/>
    <x v="1"/>
    <n v="42294"/>
    <x v="5927"/>
    <n v="82637"/>
    <n v="26882"/>
    <n v="51996"/>
  </r>
  <r>
    <x v="262"/>
    <x v="2"/>
    <n v="40122"/>
    <x v="3617"/>
    <n v="87872"/>
    <n v="34569"/>
    <n v="58979"/>
  </r>
  <r>
    <x v="262"/>
    <x v="3"/>
    <n v="39807"/>
    <x v="5928"/>
    <n v="95377"/>
    <n v="40308"/>
    <n v="65150"/>
  </r>
  <r>
    <x v="262"/>
    <x v="4"/>
    <n v="39498"/>
    <x v="5929"/>
    <n v="101677"/>
    <n v="44767"/>
    <n v="71179"/>
  </r>
  <r>
    <x v="262"/>
    <x v="5"/>
    <n v="42237"/>
    <x v="5930"/>
    <n v="98167"/>
    <n v="48791"/>
    <n v="70194"/>
  </r>
  <r>
    <x v="262"/>
    <x v="6"/>
    <n v="44033"/>
    <x v="5931"/>
    <n v="105645"/>
    <n v="52326"/>
    <n v="77386"/>
  </r>
  <r>
    <x v="262"/>
    <x v="7"/>
    <n v="47267"/>
    <x v="5932"/>
    <n v="106132"/>
    <n v="55463"/>
    <n v="76032"/>
  </r>
  <r>
    <x v="262"/>
    <x v="8"/>
    <n v="48047"/>
    <x v="5933"/>
    <n v="105128"/>
    <n v="56943"/>
    <n v="74458"/>
  </r>
  <r>
    <x v="262"/>
    <x v="9"/>
    <n v="45987"/>
    <x v="4982"/>
    <n v="105781"/>
    <n v="56805"/>
    <n v="74687"/>
  </r>
  <r>
    <x v="262"/>
    <x v="10"/>
    <n v="27428"/>
    <x v="5934"/>
    <n v="112314"/>
    <n v="61485"/>
    <n v="79166"/>
  </r>
  <r>
    <x v="262"/>
    <x v="11"/>
    <n v="23850.3"/>
    <x v="5935"/>
    <n v="47195.7"/>
    <n v="21167.1"/>
    <n v="27407.5"/>
  </r>
  <r>
    <x v="262"/>
    <x v="12"/>
    <n v="24197.7"/>
    <x v="5936"/>
    <n v="48350.7"/>
    <n v="20591.400000000001"/>
    <n v="26330.800000000003"/>
  </r>
  <r>
    <x v="262"/>
    <x v="13"/>
    <n v="22636"/>
    <x v="5937"/>
    <n v="44569.8"/>
    <n v="19965.8"/>
    <n v="26801.9"/>
  </r>
  <r>
    <x v="262"/>
    <x v="14"/>
    <n v="22011.9"/>
    <x v="5938"/>
    <n v="44845.8"/>
    <n v="20323.8"/>
    <n v="28421.4"/>
  </r>
  <r>
    <x v="262"/>
    <x v="15"/>
    <n v="22938.6"/>
    <x v="5939"/>
    <n v="42572.800000000003"/>
    <n v="19695.099999999999"/>
    <n v="26567.8"/>
  </r>
  <r>
    <x v="262"/>
    <x v="16"/>
    <n v="22485.9"/>
    <x v="5940"/>
    <n v="40587.5"/>
    <n v="19491.599999999999"/>
    <n v="26287.599999999999"/>
  </r>
  <r>
    <x v="262"/>
    <x v="17"/>
    <n v="51790.3"/>
    <x v="5941"/>
    <n v="47561.2"/>
    <n v="23128.799999999999"/>
    <n v="31677.599999999999"/>
  </r>
  <r>
    <x v="262"/>
    <x v="18"/>
    <n v="47715.7"/>
    <x v="5942"/>
    <n v="44006.7"/>
    <n v="20887.599999999999"/>
    <n v="29752.899999999998"/>
  </r>
  <r>
    <x v="262"/>
    <x v="19"/>
    <n v="40363.199999999997"/>
    <x v="5943"/>
    <n v="39910.400000000001"/>
    <n v="19853.400000000001"/>
    <n v="26773.4"/>
  </r>
  <r>
    <x v="262"/>
    <x v="20"/>
    <n v="32714"/>
    <x v="5944"/>
    <n v="35634.9"/>
    <n v="16702.099999999999"/>
    <n v="22705"/>
  </r>
  <r>
    <x v="262"/>
    <x v="21"/>
    <n v="26898.199199999999"/>
    <x v="5945"/>
    <n v="31853.400399999999"/>
    <n v="16506.800299999999"/>
    <n v="20351.800299999999"/>
  </r>
  <r>
    <x v="262"/>
    <x v="22"/>
    <n v="23636.900399999999"/>
    <x v="5946"/>
    <n v="25811.900399999999"/>
    <n v="13797.9"/>
    <n v="16046.9"/>
  </r>
  <r>
    <x v="262"/>
    <x v="23"/>
    <n v="19828.699199999999"/>
    <x v="5947"/>
    <n v="24293.099600000001"/>
    <n v="14280.7"/>
    <n v="16042.7"/>
  </r>
  <r>
    <x v="262"/>
    <x v="24"/>
    <n v="16681.099600000001"/>
    <x v="5948"/>
    <n v="23831.800800000001"/>
    <n v="14022.0002"/>
    <n v="15817.9002"/>
  </r>
  <r>
    <x v="262"/>
    <x v="25"/>
    <n v="14969.799800000001"/>
    <x v="3362"/>
    <n v="21856.599600000001"/>
    <n v="12347.8"/>
    <n v="13640.4"/>
  </r>
  <r>
    <x v="262"/>
    <x v="26"/>
    <n v="10498.200199999999"/>
    <x v="5949"/>
    <n v="19927.5"/>
    <n v="11166.100200000001"/>
    <n v="14022.9002"/>
  </r>
  <r>
    <x v="262"/>
    <x v="27"/>
    <n v="9662.5"/>
    <x v="5950"/>
    <n v="11086"/>
    <n v="5630.0002000000004"/>
    <n v="6950.9002"/>
  </r>
  <r>
    <x v="262"/>
    <x v="28"/>
    <n v="8602.7001999999993"/>
    <x v="5951"/>
    <n v="9498.5"/>
    <n v="5510.8"/>
    <n v="6342.9"/>
  </r>
  <r>
    <x v="262"/>
    <x v="29"/>
    <n v="7671.5"/>
    <x v="5952"/>
    <n v="8029.7997999999998"/>
    <n v="4383.7"/>
    <n v="5300.8"/>
  </r>
  <r>
    <x v="262"/>
    <x v="30"/>
    <n v="6550.5"/>
    <x v="5953"/>
    <n v="6756.7002000000002"/>
    <n v="4030.4998999999998"/>
    <n v="4475.5999000000002"/>
  </r>
  <r>
    <x v="263"/>
    <x v="0"/>
    <n v="5125"/>
    <x v="5954"/>
    <n v="20245"/>
    <n v="12153"/>
    <n v="17862"/>
  </r>
  <r>
    <x v="263"/>
    <x v="1"/>
    <n v="6052"/>
    <x v="1817"/>
    <n v="21321"/>
    <n v="12128"/>
    <n v="17627"/>
  </r>
  <r>
    <x v="263"/>
    <x v="2"/>
    <n v="4487"/>
    <x v="5955"/>
    <n v="22012"/>
    <n v="11708"/>
    <n v="17202"/>
  </r>
  <r>
    <x v="263"/>
    <x v="3"/>
    <n v="3223"/>
    <x v="5956"/>
    <n v="31094"/>
    <n v="17541"/>
    <n v="24808"/>
  </r>
  <r>
    <x v="263"/>
    <x v="4"/>
    <n v="4688"/>
    <x v="5957"/>
    <n v="32311"/>
    <n v="18553"/>
    <n v="25830"/>
  </r>
  <r>
    <x v="263"/>
    <x v="5"/>
    <n v="10924"/>
    <x v="5958"/>
    <n v="35983"/>
    <n v="21020"/>
    <n v="27383"/>
  </r>
  <r>
    <x v="263"/>
    <x v="6"/>
    <n v="11389"/>
    <x v="5690"/>
    <n v="35620"/>
    <n v="19344"/>
    <n v="25941"/>
  </r>
  <r>
    <x v="263"/>
    <x v="7"/>
    <n v="15724"/>
    <x v="5959"/>
    <n v="35306"/>
    <n v="18283"/>
    <n v="25179"/>
  </r>
  <r>
    <x v="263"/>
    <x v="8"/>
    <n v="14717"/>
    <x v="4748"/>
    <n v="31371"/>
    <n v="17159"/>
    <n v="21974"/>
  </r>
  <r>
    <x v="263"/>
    <x v="9"/>
    <n v="11763"/>
    <x v="5960"/>
    <n v="50014"/>
    <n v="23771"/>
    <n v="31667"/>
  </r>
  <r>
    <x v="263"/>
    <x v="10"/>
    <n v="48529"/>
    <x v="5556"/>
    <n v="47052"/>
    <n v="21910"/>
    <n v="30442"/>
  </r>
  <r>
    <x v="263"/>
    <x v="11"/>
    <n v="71877"/>
    <x v="5961"/>
    <n v="42686"/>
    <n v="21409"/>
    <n v="28594"/>
  </r>
  <r>
    <x v="263"/>
    <x v="12"/>
    <n v="59621"/>
    <x v="5962"/>
    <n v="42746"/>
    <n v="19223"/>
    <n v="26438"/>
  </r>
  <r>
    <x v="263"/>
    <x v="13"/>
    <n v="59917"/>
    <x v="5963"/>
    <n v="30831"/>
    <n v="15125"/>
    <n v="18657"/>
  </r>
  <r>
    <x v="263"/>
    <x v="14"/>
    <n v="58271"/>
    <x v="5964"/>
    <n v="28498"/>
    <n v="12140"/>
    <n v="16153"/>
  </r>
  <r>
    <x v="263"/>
    <x v="15"/>
    <n v="45135"/>
    <x v="3431"/>
    <n v="23423"/>
    <n v="10801"/>
    <n v="14874"/>
  </r>
  <r>
    <x v="263"/>
    <x v="16"/>
    <n v="36678"/>
    <x v="1929"/>
    <n v="19482"/>
    <n v="8086"/>
    <n v="12443"/>
  </r>
  <r>
    <x v="263"/>
    <x v="17"/>
    <n v="27214"/>
    <x v="5965"/>
    <n v="17812"/>
    <n v="7053"/>
    <n v="11624"/>
  </r>
  <r>
    <x v="263"/>
    <x v="18"/>
    <n v="28671"/>
    <x v="5161"/>
    <n v="16129"/>
    <n v="6903"/>
    <n v="10550"/>
  </r>
  <r>
    <x v="263"/>
    <x v="19"/>
    <n v="30083"/>
    <x v="5966"/>
    <n v="17151"/>
    <n v="8788"/>
    <n v="10873"/>
  </r>
  <r>
    <x v="263"/>
    <x v="20"/>
    <n v="19617"/>
    <x v="5967"/>
    <n v="15674"/>
    <n v="6737"/>
    <n v="10105"/>
  </r>
  <r>
    <x v="263"/>
    <x v="21"/>
    <n v="17804"/>
    <x v="5968"/>
    <n v="14544"/>
    <n v="6086"/>
    <n v="9733"/>
  </r>
  <r>
    <x v="263"/>
    <x v="22"/>
    <n v="15668"/>
    <x v="5969"/>
    <n v="10565"/>
    <n v="3802"/>
    <n v="6803"/>
  </r>
  <r>
    <x v="263"/>
    <x v="23"/>
    <n v="13529"/>
    <x v="5970"/>
    <n v="10151"/>
    <n v="3522"/>
    <n v="6487"/>
  </r>
  <r>
    <x v="263"/>
    <x v="24"/>
    <n v="11171"/>
    <x v="5971"/>
    <n v="10109"/>
    <n v="3054"/>
    <n v="6805"/>
  </r>
  <r>
    <x v="263"/>
    <x v="25"/>
    <n v="10215"/>
    <x v="1180"/>
    <n v="10951"/>
    <n v="3423"/>
    <n v="7462"/>
  </r>
  <r>
    <x v="263"/>
    <x v="26"/>
    <n v="10035"/>
    <x v="4629"/>
    <n v="10806"/>
    <n v="3110"/>
    <n v="7373"/>
  </r>
  <r>
    <x v="263"/>
    <x v="27"/>
    <n v="11127"/>
    <x v="5972"/>
    <n v="11141"/>
    <n v="3335"/>
    <n v="7311"/>
  </r>
  <r>
    <x v="263"/>
    <x v="28"/>
    <n v="12313"/>
    <x v="5973"/>
    <n v="11644"/>
    <n v="3295"/>
    <n v="7770"/>
  </r>
  <r>
    <x v="263"/>
    <x v="29"/>
    <n v="13283"/>
    <x v="5974"/>
    <n v="11931"/>
    <n v="3625"/>
    <n v="7790"/>
  </r>
  <r>
    <x v="264"/>
    <x v="0"/>
    <n v="125843"/>
    <x v="5975"/>
    <n v="286556"/>
    <n v="102330"/>
    <n v="188785"/>
  </r>
  <r>
    <x v="264"/>
    <x v="1"/>
    <n v="110360"/>
    <x v="5976"/>
    <n v="258848"/>
    <n v="82718"/>
    <n v="170226"/>
  </r>
  <r>
    <x v="264"/>
    <x v="2"/>
    <n v="96571"/>
    <x v="5977"/>
    <n v="250312"/>
    <n v="87711"/>
    <n v="183238"/>
  </r>
  <r>
    <x v="264"/>
    <x v="3"/>
    <n v="91154"/>
    <x v="5978"/>
    <n v="202897"/>
    <n v="83090"/>
    <n v="140808"/>
  </r>
  <r>
    <x v="264"/>
    <x v="4"/>
    <n v="93580"/>
    <x v="5979"/>
    <n v="174472"/>
    <n v="80083"/>
    <n v="115375"/>
  </r>
  <r>
    <x v="264"/>
    <x v="5"/>
    <n v="86833"/>
    <x v="5980"/>
    <n v="172384"/>
    <n v="89784"/>
    <n v="112429"/>
  </r>
  <r>
    <x v="264"/>
    <x v="6"/>
    <n v="77849"/>
    <x v="5981"/>
    <n v="142431"/>
    <n v="78944"/>
    <n v="94544"/>
  </r>
  <r>
    <x v="264"/>
    <x v="7"/>
    <n v="73723"/>
    <x v="5982"/>
    <n v="121271"/>
    <n v="66363"/>
    <n v="78307"/>
  </r>
  <r>
    <x v="264"/>
    <x v="8"/>
    <n v="69943"/>
    <x v="5983"/>
    <n v="108704"/>
    <n v="57083"/>
    <n v="69004"/>
  </r>
  <r>
    <x v="264"/>
    <x v="9"/>
    <n v="62484"/>
    <x v="5984"/>
    <n v="86113"/>
    <n v="46175"/>
    <n v="52114"/>
  </r>
  <r>
    <x v="264"/>
    <x v="10"/>
    <n v="58437"/>
    <x v="5985"/>
    <n v="77888"/>
    <n v="39558"/>
    <n v="45304"/>
  </r>
  <r>
    <x v="264"/>
    <x v="11"/>
    <n v="60420"/>
    <x v="5986"/>
    <n v="72793"/>
    <n v="36286"/>
    <n v="36286"/>
  </r>
  <r>
    <x v="264"/>
    <x v="12"/>
    <n v="51122"/>
    <x v="5987"/>
    <n v="63171"/>
    <n v="31097"/>
    <n v="31097"/>
  </r>
  <r>
    <x v="264"/>
    <x v="13"/>
    <n v="44282"/>
    <x v="5988"/>
    <n v="69597"/>
    <n v="40104"/>
    <n v="40104"/>
  </r>
  <r>
    <x v="264"/>
    <x v="14"/>
    <n v="39788"/>
    <x v="5989"/>
    <n v="70815"/>
    <n v="48115"/>
    <n v="48121"/>
  </r>
  <r>
    <x v="264"/>
    <x v="15"/>
    <n v="36835"/>
    <x v="5990"/>
    <n v="92389"/>
    <n v="74825"/>
    <n v="74825"/>
  </r>
  <r>
    <x v="264"/>
    <x v="16"/>
    <n v="32187"/>
    <x v="5991"/>
    <n v="81732"/>
    <n v="64912"/>
    <n v="64912"/>
  </r>
  <r>
    <x v="264"/>
    <x v="17"/>
    <n v="28365"/>
    <x v="5992"/>
    <n v="67646"/>
    <n v="52180"/>
    <n v="52180"/>
  </r>
  <r>
    <x v="264"/>
    <x v="18"/>
    <n v="25296"/>
    <x v="5993"/>
    <n v="59257"/>
    <n v="47289"/>
    <n v="47289"/>
  </r>
  <r>
    <x v="264"/>
    <x v="19"/>
    <n v="22956"/>
    <x v="5994"/>
    <n v="52150"/>
    <n v="41368"/>
    <n v="41368"/>
  </r>
  <r>
    <x v="264"/>
    <x v="20"/>
    <n v="19747"/>
    <x v="5995"/>
    <n v="38625"/>
    <n v="28438"/>
    <n v="28438"/>
  </r>
  <r>
    <x v="264"/>
    <x v="21"/>
    <n v="15262"/>
    <x v="5996"/>
    <n v="22357"/>
    <n v="16627"/>
    <n v="16627"/>
  </r>
  <r>
    <x v="264"/>
    <x v="22"/>
    <n v="11358"/>
    <x v="1357"/>
    <n v="14387"/>
    <n v="10777"/>
    <n v="10777"/>
  </r>
  <r>
    <x v="264"/>
    <x v="23"/>
    <n v="8671"/>
    <x v="5429"/>
    <n v="10093"/>
    <n v="7033"/>
    <n v="7033"/>
  </r>
  <r>
    <x v="264"/>
    <x v="24"/>
    <n v="5937"/>
    <x v="5997"/>
    <n v="7210"/>
    <n v="5458"/>
    <n v="5458"/>
  </r>
  <r>
    <x v="264"/>
    <x v="25"/>
    <n v="4649"/>
    <x v="3190"/>
    <n v="5363"/>
    <n v="4450"/>
    <n v="4450"/>
  </r>
  <r>
    <x v="264"/>
    <x v="26"/>
    <n v="3753"/>
    <x v="5998"/>
    <n v="3805"/>
    <n v="3242"/>
    <n v="3242"/>
  </r>
  <r>
    <x v="264"/>
    <x v="27"/>
    <n v="2758.7251000000001"/>
    <x v="5999"/>
    <n v="2639.9031"/>
    <n v="2192.9580000000001"/>
    <n v="2201.2820000000002"/>
  </r>
  <r>
    <x v="264"/>
    <x v="28"/>
    <n v="1843.432"/>
    <x v="6000"/>
    <n v="1644.184"/>
    <n v="1350.8309999999999"/>
    <n v="1370.2869999999998"/>
  </r>
  <r>
    <x v="264"/>
    <x v="29"/>
    <n v="1183.4459999999999"/>
    <x v="6001"/>
    <n v="1105.3489999999999"/>
    <n v="918.56299999999999"/>
    <n v="925.06299999999999"/>
  </r>
  <r>
    <x v="264"/>
    <x v="30"/>
    <n v="803.53"/>
    <x v="6002"/>
    <n v="720.59799999999996"/>
    <n v="561.78"/>
    <n v="587.19899999999996"/>
  </r>
  <r>
    <x v="265"/>
    <x v="0"/>
    <n v="7887"/>
    <x v="2729"/>
    <n v="10642"/>
    <n v="-683"/>
    <n v="5065"/>
  </r>
  <r>
    <x v="265"/>
    <x v="1"/>
    <n v="7343"/>
    <x v="6003"/>
    <n v="9409"/>
    <n v="-1276"/>
    <n v="4044"/>
  </r>
  <r>
    <x v="265"/>
    <x v="2"/>
    <n v="6380"/>
    <x v="6004"/>
    <n v="8208"/>
    <n v="-1727"/>
    <n v="2744"/>
  </r>
  <r>
    <x v="265"/>
    <x v="3"/>
    <n v="6038"/>
    <x v="6005"/>
    <n v="8463"/>
    <n v="-952"/>
    <n v="3444"/>
  </r>
  <r>
    <x v="265"/>
    <x v="4"/>
    <n v="5695"/>
    <x v="2733"/>
    <n v="8346"/>
    <n v="-96"/>
    <n v="4253"/>
  </r>
  <r>
    <x v="265"/>
    <x v="5"/>
    <n v="5881"/>
    <x v="6006"/>
    <n v="10423"/>
    <n v="2766"/>
    <n v="6166"/>
  </r>
  <r>
    <x v="265"/>
    <x v="6"/>
    <n v="6227"/>
    <x v="1530"/>
    <n v="11851"/>
    <n v="3689"/>
    <n v="6150"/>
  </r>
  <r>
    <x v="265"/>
    <x v="7"/>
    <n v="8698"/>
    <x v="1028"/>
    <n v="12679"/>
    <n v="3290"/>
    <n v="5153"/>
  </r>
  <r>
    <x v="265"/>
    <x v="8"/>
    <n v="8203"/>
    <x v="5182"/>
    <n v="13929"/>
    <n v="5274"/>
    <n v="6809"/>
  </r>
  <r>
    <x v="265"/>
    <x v="9"/>
    <n v="7617"/>
    <x v="6007"/>
    <n v="25577"/>
    <n v="10987"/>
    <n v="13690"/>
  </r>
  <r>
    <x v="265"/>
    <x v="10"/>
    <n v="6947"/>
    <x v="6008"/>
    <n v="25603"/>
    <n v="9883"/>
    <n v="13784"/>
  </r>
  <r>
    <x v="265"/>
    <x v="11"/>
    <n v="30146"/>
    <x v="6009"/>
    <n v="27869"/>
    <n v="9507"/>
    <n v="13691"/>
  </r>
  <r>
    <x v="265"/>
    <x v="12"/>
    <n v="36622"/>
    <x v="6010"/>
    <n v="34812"/>
    <n v="15447"/>
    <n v="19770"/>
  </r>
  <r>
    <x v="265"/>
    <x v="13"/>
    <n v="42847"/>
    <x v="6011"/>
    <n v="38593"/>
    <n v="17142"/>
    <n v="21539"/>
  </r>
  <r>
    <x v="265"/>
    <x v="14"/>
    <n v="35262"/>
    <x v="6012"/>
    <n v="35802"/>
    <n v="16673"/>
    <n v="20927"/>
  </r>
  <r>
    <x v="265"/>
    <x v="15"/>
    <n v="31323"/>
    <x v="6013"/>
    <n v="30737"/>
    <n v="13331"/>
    <n v="17909"/>
  </r>
  <r>
    <x v="265"/>
    <x v="16"/>
    <n v="27058"/>
    <x v="3447"/>
    <n v="32098"/>
    <n v="12689"/>
    <n v="20260"/>
  </r>
  <r>
    <x v="265"/>
    <x v="17"/>
    <n v="26679"/>
    <x v="6014"/>
    <n v="31152"/>
    <n v="11724"/>
    <n v="20542"/>
  </r>
  <r>
    <x v="265"/>
    <x v="18"/>
    <n v="29873"/>
    <x v="6015"/>
    <n v="33398"/>
    <n v="14176"/>
    <n v="23418"/>
  </r>
  <r>
    <x v="265"/>
    <x v="19"/>
    <n v="37580"/>
    <x v="6016"/>
    <n v="42343"/>
    <n v="19097"/>
    <n v="29781"/>
  </r>
  <r>
    <x v="265"/>
    <x v="20"/>
    <n v="33075"/>
    <x v="6017"/>
    <n v="40489"/>
    <n v="18693"/>
    <n v="24770"/>
  </r>
  <r>
    <x v="265"/>
    <x v="21"/>
    <n v="29398"/>
    <x v="6018"/>
    <n v="28728"/>
    <n v="12222"/>
    <n v="17764"/>
  </r>
  <r>
    <x v="265"/>
    <x v="22"/>
    <n v="29794"/>
    <x v="6019"/>
    <n v="27278"/>
    <n v="13272"/>
    <n v="16698"/>
  </r>
  <r>
    <x v="265"/>
    <x v="23"/>
    <n v="27973"/>
    <x v="5854"/>
    <n v="24076"/>
    <n v="11795"/>
    <n v="15108"/>
  </r>
  <r>
    <x v="265"/>
    <x v="24"/>
    <n v="27037"/>
    <x v="6020"/>
    <n v="22738"/>
    <n v="10985"/>
    <n v="14539"/>
  </r>
  <r>
    <x v="266"/>
    <x v="0"/>
    <n v="3008.652"/>
    <x v="6021"/>
    <n v="2789.3209999999999"/>
    <n v="420.78"/>
    <n v="1800.519"/>
  </r>
  <r>
    <x v="266"/>
    <x v="1"/>
    <n v="2935.5859999999998"/>
    <x v="6022"/>
    <n v="2618.8470000000002"/>
    <n v="590.06299999999999"/>
    <n v="1624.7539999999999"/>
  </r>
  <r>
    <x v="266"/>
    <x v="2"/>
    <n v="2725.0529999999999"/>
    <x v="6023"/>
    <n v="2549.8049999999998"/>
    <n v="547.28"/>
    <n v="1527.127"/>
  </r>
  <r>
    <x v="266"/>
    <x v="3"/>
    <n v="2508.2570000000001"/>
    <x v="6024"/>
    <n v="2166.777"/>
    <n v="434.94299999999998"/>
    <n v="1328.973"/>
  </r>
  <r>
    <x v="266"/>
    <x v="4"/>
    <n v="2395.4470000000001"/>
    <x v="6025"/>
    <n v="1959.335"/>
    <n v="580.45699999999999"/>
    <n v="1170.0830000000001"/>
  </r>
  <r>
    <x v="266"/>
    <x v="5"/>
    <n v="2485.9830000000002"/>
    <x v="6026"/>
    <n v="2009.11"/>
    <n v="719.59500000000003"/>
    <n v="1171.549"/>
  </r>
  <r>
    <x v="266"/>
    <x v="6"/>
    <n v="2378.9720000000002"/>
    <x v="6027"/>
    <n v="2152.819"/>
    <n v="935.05200000000002"/>
    <n v="1348.079"/>
  </r>
  <r>
    <x v="266"/>
    <x v="7"/>
    <n v="2341.5279999999998"/>
    <x v="6028"/>
    <n v="2022.288"/>
    <n v="827.21900000000005"/>
    <n v="1215.95"/>
  </r>
  <r>
    <x v="266"/>
    <x v="8"/>
    <n v="2309.328"/>
    <x v="6029"/>
    <n v="2203.4740000000002"/>
    <n v="781.13699999999994"/>
    <n v="1286.152"/>
  </r>
  <r>
    <x v="266"/>
    <x v="9"/>
    <n v="1968.1780000000001"/>
    <x v="6030"/>
    <n v="2283.0630000000001"/>
    <n v="771.58399999999995"/>
    <n v="1452.787"/>
  </r>
  <r>
    <x v="266"/>
    <x v="10"/>
    <n v="1728.8530000000001"/>
    <x v="6031"/>
    <n v="1718.787"/>
    <n v="711.13800000000003"/>
    <n v="1004.696"/>
  </r>
  <r>
    <x v="266"/>
    <x v="11"/>
    <n v="1973.3440000000001"/>
    <x v="6032"/>
    <n v="1662.529"/>
    <n v="503.24700000000001"/>
    <n v="957.327"/>
  </r>
  <r>
    <x v="266"/>
    <x v="12"/>
    <n v="1793.748"/>
    <x v="6033"/>
    <n v="1678.2139999999999"/>
    <n v="581.28599999999994"/>
    <n v="977.92799999999988"/>
  </r>
  <r>
    <x v="266"/>
    <x v="13"/>
    <n v="1594.912"/>
    <x v="6034"/>
    <n v="1587.085"/>
    <n v="630.86199999999997"/>
    <n v="986.529"/>
  </r>
  <r>
    <x v="266"/>
    <x v="14"/>
    <n v="1482.472"/>
    <x v="6035"/>
    <n v="1669.7729999999999"/>
    <n v="659.00199999999995"/>
    <n v="1109.1420000000001"/>
  </r>
  <r>
    <x v="266"/>
    <x v="15"/>
    <n v="1404.454"/>
    <x v="6036"/>
    <n v="1480.0719999999999"/>
    <n v="720.88599999999997"/>
    <n v="924.08899999999994"/>
  </r>
  <r>
    <x v="266"/>
    <x v="16"/>
    <n v="1304.431"/>
    <x v="6037"/>
    <n v="1387.2760000000001"/>
    <n v="653.99599999999998"/>
    <n v="895.51199999999994"/>
  </r>
  <r>
    <x v="266"/>
    <x v="17"/>
    <n v="1213.7070000000001"/>
    <x v="6038"/>
    <n v="1303.393"/>
    <n v="502.38600000000002"/>
    <n v="815.05700000000002"/>
  </r>
  <r>
    <x v="266"/>
    <x v="18"/>
    <n v="1148.0219999999999"/>
    <x v="6039"/>
    <n v="1189.412"/>
    <n v="388.18400000000003"/>
    <n v="747.90200000000004"/>
  </r>
  <r>
    <x v="266"/>
    <x v="19"/>
    <n v="1095.547"/>
    <x v="6040"/>
    <n v="887.58199999999999"/>
    <n v="178.84"/>
    <n v="467.20699999999999"/>
  </r>
  <r>
    <x v="266"/>
    <x v="20"/>
    <n v="1065.473"/>
    <x v="6041"/>
    <n v="820.97299999999996"/>
    <n v="112.015"/>
    <n v="408.61500000000001"/>
  </r>
  <r>
    <x v="266"/>
    <x v="21"/>
    <n v="935.65800000000002"/>
    <x v="6042"/>
    <n v="820.44100000000003"/>
    <n v="57.999000000000002"/>
    <n v="444.67700000000002"/>
  </r>
  <r>
    <x v="266"/>
    <x v="22"/>
    <n v="878.41499999999996"/>
    <x v="6043"/>
    <n v="749.31299999999999"/>
    <n v="28.948"/>
    <n v="425.71199999999999"/>
  </r>
  <r>
    <x v="266"/>
    <x v="23"/>
    <n v="849.13300000000004"/>
    <x v="6044"/>
    <n v="771.88800000000003"/>
    <n v="15.584"/>
    <n v="469.78799999999995"/>
  </r>
  <r>
    <x v="267"/>
    <x v="0"/>
    <n v="23406"/>
    <x v="6045"/>
    <n v="48887"/>
    <n v="36868"/>
    <n v="42719"/>
  </r>
  <r>
    <x v="267"/>
    <x v="1"/>
    <n v="30391"/>
    <x v="6046"/>
    <n v="43376"/>
    <n v="33264"/>
    <n v="37900"/>
  </r>
  <r>
    <x v="267"/>
    <x v="2"/>
    <n v="20322"/>
    <x v="6047"/>
    <n v="35336"/>
    <n v="19491"/>
    <n v="30625"/>
  </r>
  <r>
    <x v="267"/>
    <x v="3"/>
    <n v="12399"/>
    <x v="1926"/>
    <n v="27540"/>
    <n v="12928"/>
    <n v="22838"/>
  </r>
  <r>
    <x v="267"/>
    <x v="4"/>
    <n v="16192"/>
    <x v="6048"/>
    <n v="24143"/>
    <n v="13288"/>
    <n v="20629"/>
  </r>
  <r>
    <x v="267"/>
    <x v="5"/>
    <n v="16358"/>
    <x v="6049"/>
    <n v="22416"/>
    <n v="11630"/>
    <n v="18141"/>
  </r>
  <r>
    <x v="267"/>
    <x v="6"/>
    <n v="9073"/>
    <x v="6050"/>
    <n v="19118"/>
    <n v="10006"/>
    <n v="16043"/>
  </r>
  <r>
    <x v="267"/>
    <x v="7"/>
    <n v="8234"/>
    <x v="16"/>
    <n v="14328"/>
    <n v="8417"/>
    <n v="11679"/>
  </r>
  <r>
    <x v="267"/>
    <x v="8"/>
    <n v="8788"/>
    <x v="6051"/>
    <n v="14752"/>
    <n v="9852"/>
    <n v="11853"/>
  </r>
  <r>
    <x v="267"/>
    <x v="9"/>
    <n v="8482"/>
    <x v="2596"/>
    <n v="14693"/>
    <n v="9816"/>
    <n v="12176"/>
  </r>
  <r>
    <x v="267"/>
    <x v="10"/>
    <n v="4803"/>
    <x v="6052"/>
    <n v="11459"/>
    <n v="6939"/>
    <n v="9742"/>
  </r>
  <r>
    <x v="267"/>
    <x v="11"/>
    <n v="5841"/>
    <x v="6053"/>
    <n v="13430"/>
    <n v="9043"/>
    <n v="11769"/>
  </r>
  <r>
    <x v="267"/>
    <x v="12"/>
    <n v="5688"/>
    <x v="6054"/>
    <n v="14818"/>
    <n v="10359"/>
    <n v="12769"/>
  </r>
  <r>
    <x v="267"/>
    <x v="13"/>
    <n v="5272"/>
    <x v="4223"/>
    <n v="12221"/>
    <n v="9682"/>
    <n v="10253"/>
  </r>
  <r>
    <x v="267"/>
    <x v="14"/>
    <n v="4880.2002000000002"/>
    <x v="6055"/>
    <n v="8006.3999000000003"/>
    <n v="5846.8"/>
    <n v="7014"/>
  </r>
  <r>
    <x v="267"/>
    <x v="15"/>
    <n v="4404.2002000000002"/>
    <x v="6056"/>
    <n v="7760"/>
    <n v="5614.8001000000004"/>
    <n v="6713.3001000000004"/>
  </r>
  <r>
    <x v="267"/>
    <x v="16"/>
    <n v="3091.3"/>
    <x v="6057"/>
    <n v="7158.2002000000002"/>
    <n v="5037.5001000000002"/>
    <n v="6123.5001000000002"/>
  </r>
  <r>
    <x v="267"/>
    <x v="17"/>
    <n v="2589"/>
    <x v="6058"/>
    <n v="7555.4"/>
    <n v="6366.6"/>
    <n v="6820.5"/>
  </r>
  <r>
    <x v="267"/>
    <x v="18"/>
    <n v="3935.8998999999999"/>
    <x v="6059"/>
    <n v="8363.2001999999993"/>
    <n v="7134.8"/>
    <n v="7666"/>
  </r>
  <r>
    <x v="267"/>
    <x v="19"/>
    <n v="6362.3999000000003"/>
    <x v="6060"/>
    <n v="9391.9004000000004"/>
    <n v="6609.9"/>
    <n v="7588.0999999999995"/>
  </r>
  <r>
    <x v="267"/>
    <x v="20"/>
    <n v="3764"/>
    <x v="6061"/>
    <n v="6965.2"/>
    <n v="4132.3999999999996"/>
    <n v="5771.5999999999995"/>
  </r>
  <r>
    <x v="267"/>
    <x v="21"/>
    <n v="3025.3"/>
    <x v="6062"/>
    <n v="4703.5"/>
    <n v="2853.4"/>
    <n v="3720.9"/>
  </r>
  <r>
    <x v="267"/>
    <x v="22"/>
    <n v="3515.5"/>
    <x v="3592"/>
    <n v="4851.2997999999998"/>
    <n v="3019.5999000000002"/>
    <n v="3908.4999000000003"/>
  </r>
  <r>
    <x v="267"/>
    <x v="23"/>
    <n v="3653.8"/>
    <x v="6063"/>
    <n v="3751.5"/>
    <n v="2555.8000000000002"/>
    <n v="3035.6000000000004"/>
  </r>
  <r>
    <x v="267"/>
    <x v="24"/>
    <n v="2952.7"/>
    <x v="6064"/>
    <n v="2774.8998999999999"/>
    <n v="1896.2"/>
    <n v="2052.1"/>
  </r>
  <r>
    <x v="267"/>
    <x v="25"/>
    <n v="1628.6"/>
    <x v="6065"/>
    <n v="1529.7"/>
    <n v="1049.3"/>
    <n v="1203.8"/>
  </r>
  <r>
    <x v="267"/>
    <x v="26"/>
    <n v="828.27"/>
    <x v="6066"/>
    <n v="965.65599999999995"/>
    <n v="639.50900000000001"/>
    <n v="719.27700000000004"/>
  </r>
  <r>
    <x v="267"/>
    <x v="27"/>
    <n v="506.3"/>
    <x v="6067"/>
    <n v="724.48299999999995"/>
    <n v="511.16699999999997"/>
    <n v="599.96600000000001"/>
  </r>
  <r>
    <x v="267"/>
    <x v="28"/>
    <n v="425.36200000000002"/>
    <x v="6068"/>
    <n v="705.86400000000003"/>
    <n v="494.774"/>
    <n v="588.10199999999998"/>
  </r>
  <r>
    <x v="267"/>
    <x v="29"/>
    <n v="333.34"/>
    <x v="6069"/>
    <n v="697.32899999999995"/>
    <n v="484.233"/>
    <n v="583.00900000000001"/>
  </r>
  <r>
    <x v="267"/>
    <x v="30"/>
    <n v="446.42399999999998"/>
    <x v="6070"/>
    <n v="624.86199999999997"/>
    <n v="476.57600000000002"/>
    <n v="527.82799999999997"/>
  </r>
  <r>
    <x v="268"/>
    <x v="0"/>
    <n v="2314.3290000000002"/>
    <x v="6071"/>
    <n v="3743.982"/>
    <n v="1845.2760000000001"/>
    <n v="2837.86"/>
  </r>
  <r>
    <x v="268"/>
    <x v="1"/>
    <n v="2480.0659999999998"/>
    <x v="6072"/>
    <n v="4451.5609999999997"/>
    <n v="1930.94"/>
    <n v="3421.4930000000004"/>
  </r>
  <r>
    <x v="268"/>
    <x v="2"/>
    <n v="2295.6149999999998"/>
    <x v="6073"/>
    <n v="4570.2330000000002"/>
    <n v="2202.6939000000002"/>
    <n v="3690.3719000000001"/>
  </r>
  <r>
    <x v="268"/>
    <x v="3"/>
    <n v="2194.7190000000001"/>
    <x v="6074"/>
    <n v="4234.616"/>
    <n v="2107.8139999999999"/>
    <n v="3347.6210000000001"/>
  </r>
  <r>
    <x v="268"/>
    <x v="4"/>
    <n v="2306.864"/>
    <x v="6075"/>
    <n v="4216.0709999999999"/>
    <n v="2290.02"/>
    <n v="3278.7309999999998"/>
  </r>
  <r>
    <x v="268"/>
    <x v="5"/>
    <n v="2453.663"/>
    <x v="6076"/>
    <n v="4405.6180000000004"/>
    <n v="2429.9110000000001"/>
    <n v="3431.3090000000002"/>
  </r>
  <r>
    <x v="268"/>
    <x v="6"/>
    <n v="2441.4589999999998"/>
    <x v="6077"/>
    <n v="3935.91"/>
    <n v="2507.998"/>
    <n v="3013.5860000000002"/>
  </r>
  <r>
    <x v="268"/>
    <x v="7"/>
    <n v="2403.529"/>
    <x v="6078"/>
    <n v="3737.9459999999999"/>
    <n v="2538.277"/>
    <n v="2847.3649999999998"/>
  </r>
  <r>
    <x v="268"/>
    <x v="8"/>
    <n v="2472.3409999999999"/>
    <x v="6079"/>
    <n v="3527.7429999999999"/>
    <n v="2510.8180000000002"/>
    <n v="2810.8180000000002"/>
  </r>
  <r>
    <x v="268"/>
    <x v="9"/>
    <n v="1997.6030000000001"/>
    <x v="6080"/>
    <n v="3482.3249999999998"/>
    <n v="2352.9580000000001"/>
    <n v="2652.9580000000001"/>
  </r>
  <r>
    <x v="268"/>
    <x v="10"/>
    <n v="1646.0150000000001"/>
    <x v="6081"/>
    <n v="3081.7750000000001"/>
    <n v="2594.4650000000001"/>
    <n v="2594.4650000000001"/>
  </r>
  <r>
    <x v="268"/>
    <x v="11"/>
    <n v="2052.7829999999999"/>
    <x v="6082"/>
    <n v="3708.39"/>
    <n v="3147.8110000000001"/>
    <n v="3147.8110000000001"/>
  </r>
  <r>
    <x v="268"/>
    <x v="12"/>
    <n v="2009.124"/>
    <x v="6083"/>
    <n v="3606.7840000000001"/>
    <n v="3131.9340000000002"/>
    <n v="3131.9340000000002"/>
  </r>
  <r>
    <x v="268"/>
    <x v="13"/>
    <n v="1856.9449999999999"/>
    <x v="6084"/>
    <n v="3286.5369999999998"/>
    <n v="2775.489"/>
    <n v="2775.489"/>
  </r>
  <r>
    <x v="268"/>
    <x v="14"/>
    <n v="1671.7339999999999"/>
    <x v="6085"/>
    <n v="3059.9389999999999"/>
    <n v="2685.5050000000001"/>
    <n v="2685.5050000000001"/>
  </r>
  <r>
    <x v="268"/>
    <x v="15"/>
    <n v="1439.2628999999999"/>
    <x v="6086"/>
    <n v="2549.4618999999998"/>
    <n v="2112.3180000000002"/>
    <n v="2112.3180000000002"/>
  </r>
  <r>
    <x v="268"/>
    <x v="16"/>
    <n v="1153.2190000000001"/>
    <x v="6087"/>
    <n v="2367.962"/>
    <n v="2070.4119999999998"/>
    <n v="2070.4119999999998"/>
  </r>
  <r>
    <x v="268"/>
    <x v="17"/>
    <n v="1025.104"/>
    <x v="6088"/>
    <n v="2010.8119999999999"/>
    <n v="1741.1510000000001"/>
    <n v="1741.1510000000001"/>
  </r>
  <r>
    <x v="268"/>
    <x v="18"/>
    <n v="1576.6130000000001"/>
    <x v="6089"/>
    <n v="2430.5309999999999"/>
    <n v="2101.154"/>
    <n v="2101.154"/>
  </r>
  <r>
    <x v="268"/>
    <x v="19"/>
    <n v="1376.085"/>
    <x v="6090"/>
    <n v="2087.4380000000001"/>
    <n v="1719.9390000000001"/>
    <n v="1719.9390000000001"/>
  </r>
  <r>
    <x v="268"/>
    <x v="20"/>
    <n v="606.96500000000003"/>
    <x v="6091"/>
    <n v="1022.314"/>
    <n v="879.21600000000001"/>
    <n v="879.21600000000001"/>
  </r>
  <r>
    <x v="268"/>
    <x v="21"/>
    <n v="560.22"/>
    <x v="6092"/>
    <n v="769.49199999999996"/>
    <n v="631"/>
    <n v="631"/>
  </r>
  <r>
    <x v="268"/>
    <x v="22"/>
    <n v="433.71"/>
    <x v="6093"/>
    <n v="556.38599999999997"/>
    <n v="465.565"/>
    <n v="465.565"/>
  </r>
  <r>
    <x v="268"/>
    <x v="23"/>
    <n v="421.62599999999998"/>
    <x v="6094"/>
    <n v="417.79399999999998"/>
    <n v="325.42500000000001"/>
    <n v="325.42500000000001"/>
  </r>
  <r>
    <x v="268"/>
    <x v="24"/>
    <n v="250.82"/>
    <x v="6095"/>
    <n v="256.13299999999998"/>
    <n v="178.71"/>
    <n v="178.75"/>
  </r>
  <r>
    <x v="268"/>
    <x v="25"/>
    <n v="153.93199999999999"/>
    <x v="6096"/>
    <n v="178.523"/>
    <n v="130.19200000000001"/>
    <n v="130.36600000000001"/>
  </r>
  <r>
    <x v="268"/>
    <x v="26"/>
    <n v="110.184"/>
    <x v="6097"/>
    <n v="126.902"/>
    <n v="97.335999999999999"/>
    <n v="98.018000000000001"/>
  </r>
  <r>
    <x v="268"/>
    <x v="27"/>
    <n v="86.953999999999994"/>
    <x v="6098"/>
    <n v="95.546000000000006"/>
    <n v="72.277000000000001"/>
    <n v="73.992999999999995"/>
  </r>
  <r>
    <x v="268"/>
    <x v="28"/>
    <n v="73.805999999999997"/>
    <x v="6099"/>
    <n v="71.84"/>
    <n v="51.234000000000002"/>
    <n v="55.927"/>
  </r>
  <r>
    <x v="268"/>
    <x v="29"/>
    <n v="55.96"/>
    <x v="6100"/>
    <n v="60.680999999999997"/>
    <n v="37.716000000000001"/>
    <n v="47.439"/>
  </r>
  <r>
    <x v="268"/>
    <x v="30"/>
    <n v="42.063000000000002"/>
    <x v="6101"/>
    <n v="46.665999999999997"/>
    <n v="28.475999999999999"/>
    <n v="35.412999999999997"/>
  </r>
  <r>
    <x v="269"/>
    <x v="0"/>
    <n v="11500.5"/>
    <x v="6102"/>
    <n v="31255.5"/>
    <n v="11883.8"/>
    <n v="24858.6"/>
  </r>
  <r>
    <x v="269"/>
    <x v="1"/>
    <n v="11433.9"/>
    <x v="6103"/>
    <n v="32734.9"/>
    <n v="12167.1"/>
    <n v="26030"/>
  </r>
  <r>
    <x v="269"/>
    <x v="2"/>
    <n v="11907.7"/>
    <x v="5571"/>
    <n v="35806.300000000003"/>
    <n v="13307.6"/>
    <n v="28028.3"/>
  </r>
  <r>
    <x v="269"/>
    <x v="3"/>
    <n v="11076.9"/>
    <x v="5954"/>
    <n v="34726.199999999997"/>
    <n v="11117.6"/>
    <n v="26656.9"/>
  </r>
  <r>
    <x v="269"/>
    <x v="4"/>
    <n v="9429.2999999999993"/>
    <x v="6104"/>
    <n v="22267.7"/>
    <n v="9765.7999999999993"/>
    <n v="17139.7"/>
  </r>
  <r>
    <x v="269"/>
    <x v="5"/>
    <n v="7719.6"/>
    <x v="6105"/>
    <n v="15820.5"/>
    <n v="3276"/>
    <n v="9926"/>
  </r>
  <r>
    <x v="269"/>
    <x v="6"/>
    <n v="6909.1"/>
    <x v="6106"/>
    <n v="15294.8"/>
    <n v="2959.9"/>
    <n v="10989.8"/>
  </r>
  <r>
    <x v="269"/>
    <x v="7"/>
    <n v="6796.1"/>
    <x v="6107"/>
    <n v="11931.897000000001"/>
    <n v="3355.828"/>
    <n v="8453.759"/>
  </r>
  <r>
    <x v="269"/>
    <x v="8"/>
    <n v="6129.8249999999998"/>
    <x v="6108"/>
    <n v="11598.143"/>
    <n v="3504.7820000000002"/>
    <n v="8343.5299999999988"/>
  </r>
  <r>
    <x v="269"/>
    <x v="9"/>
    <n v="5450.5219999999999"/>
    <x v="6109"/>
    <n v="11536.804"/>
    <n v="3615.4009999999998"/>
    <n v="8576.1470000000008"/>
  </r>
  <r>
    <x v="269"/>
    <x v="10"/>
    <n v="5092.7849999999999"/>
    <x v="6110"/>
    <n v="10801.734"/>
    <n v="3145.1979999999999"/>
    <n v="6935.4"/>
  </r>
  <r>
    <x v="269"/>
    <x v="11"/>
    <n v="5137.585"/>
    <x v="6111"/>
    <n v="10409.859"/>
    <n v="2786.8409999999999"/>
    <n v="8021.985999999999"/>
  </r>
  <r>
    <x v="269"/>
    <x v="12"/>
    <n v="2178.761"/>
    <x v="6112"/>
    <n v="11353.175999999999"/>
    <n v="3437.7510000000002"/>
    <n v="8699.7560000000012"/>
  </r>
  <r>
    <x v="269"/>
    <x v="13"/>
    <n v="1257.164"/>
    <x v="6113"/>
    <n v="1870.5260000000001"/>
    <n v="787.65099999999995"/>
    <n v="1479.925"/>
  </r>
  <r>
    <x v="269"/>
    <x v="14"/>
    <n v="1253.374"/>
    <x v="6114"/>
    <n v="2135.6729999999998"/>
    <n v="1845.9359999999999"/>
    <n v="1866.847"/>
  </r>
  <r>
    <x v="269"/>
    <x v="15"/>
    <n v="1374.617"/>
    <x v="6115"/>
    <n v="1875.29"/>
    <n v="1659.788"/>
    <n v="1680.5039999999999"/>
  </r>
  <r>
    <x v="269"/>
    <x v="16"/>
    <n v="1269.192"/>
    <x v="6116"/>
    <n v="1745.223"/>
    <n v="1446.3320000000001"/>
    <n v="1467.8610000000001"/>
  </r>
  <r>
    <x v="269"/>
    <x v="17"/>
    <n v="1104.05"/>
    <x v="6117"/>
    <n v="1619.88"/>
    <n v="1402.239"/>
    <n v="1426.1379999999999"/>
  </r>
  <r>
    <x v="269"/>
    <x v="18"/>
    <n v="846.69600000000003"/>
    <x v="6118"/>
    <n v="1469.3119999999999"/>
    <n v="1132.5360000000001"/>
    <n v="1161.126"/>
  </r>
  <r>
    <x v="269"/>
    <x v="19"/>
    <n v="790.14499999999998"/>
    <x v="6119"/>
    <n v="1341.23"/>
    <n v="1203.722"/>
    <n v="1244.2259999999999"/>
  </r>
  <r>
    <x v="269"/>
    <x v="20"/>
    <n v="721.12300000000005"/>
    <x v="6120"/>
    <n v="1206.6610000000001"/>
    <n v="1059.905"/>
    <n v="1103.673"/>
  </r>
  <r>
    <x v="269"/>
    <x v="21"/>
    <n v="555.423"/>
    <x v="6121"/>
    <n v="847.75300000000004"/>
    <n v="744.46500000000003"/>
    <n v="779.16000000000008"/>
  </r>
  <r>
    <x v="269"/>
    <x v="22"/>
    <n v="440.19200000000001"/>
    <x v="6122"/>
    <n v="777.58"/>
    <n v="659.74"/>
    <n v="709.78600000000006"/>
  </r>
  <r>
    <x v="269"/>
    <x v="23"/>
    <n v="392.86"/>
    <x v="6123"/>
    <n v="692.00900000000001"/>
    <n v="616.44100000000003"/>
    <n v="617.84100000000001"/>
  </r>
  <r>
    <x v="269"/>
    <x v="24"/>
    <n v="396.12"/>
    <x v="6124"/>
    <n v="546.20100000000002"/>
    <n v="482.72800000000001"/>
    <n v="482.72800000000001"/>
  </r>
  <r>
    <x v="269"/>
    <x v="25"/>
    <n v="251.773"/>
    <x v="6125"/>
    <n v="403.32499999999999"/>
    <n v="379.96899999999999"/>
    <n v="379.96899999999999"/>
  </r>
  <r>
    <x v="269"/>
    <x v="26"/>
    <n v="211.964"/>
    <x v="6126"/>
    <n v="351.10500000000002"/>
    <n v="295.97199999999998"/>
    <n v="296.02299999999997"/>
  </r>
  <r>
    <x v="269"/>
    <x v="27"/>
    <n v="131.93600000000001"/>
    <x v="6127"/>
    <n v="226.72"/>
    <n v="203.452"/>
    <n v="203.51300000000001"/>
  </r>
  <r>
    <x v="269"/>
    <x v="28"/>
    <n v="104.524"/>
    <x v="6128"/>
    <n v="186.95500000000001"/>
    <n v="167.53100000000001"/>
    <n v="168.62900000000002"/>
  </r>
  <r>
    <x v="269"/>
    <x v="29"/>
    <n v="95.415000000000006"/>
    <x v="6129"/>
    <n v="137.52000000000001"/>
    <n v="127.233"/>
    <n v="128.37200000000001"/>
  </r>
  <r>
    <x v="269"/>
    <x v="30"/>
    <n v="87.93"/>
    <x v="6130"/>
    <n v="112.7"/>
    <n v="104.27800000000001"/>
    <n v="104.854"/>
  </r>
  <r>
    <x v="270"/>
    <x v="0"/>
    <n v="4470"/>
    <x v="6131"/>
    <n v="20647"/>
    <n v="9161"/>
    <n v="17236"/>
  </r>
  <r>
    <x v="270"/>
    <x v="1"/>
    <n v="4825"/>
    <x v="6132"/>
    <n v="21010"/>
    <n v="10484"/>
    <n v="17142"/>
  </r>
  <r>
    <x v="270"/>
    <x v="2"/>
    <n v="4269"/>
    <x v="6133"/>
    <n v="21476"/>
    <n v="10619"/>
    <n v="17451"/>
  </r>
  <r>
    <x v="270"/>
    <x v="3"/>
    <n v="3958"/>
    <x v="3919"/>
    <n v="21011"/>
    <n v="9600"/>
    <n v="16847"/>
  </r>
  <r>
    <x v="270"/>
    <x v="4"/>
    <n v="4102"/>
    <x v="6134"/>
    <n v="24196"/>
    <n v="10370"/>
    <n v="18560"/>
  </r>
  <r>
    <x v="270"/>
    <x v="5"/>
    <n v="4960"/>
    <x v="2598"/>
    <n v="22518"/>
    <n v="10325"/>
    <n v="16613"/>
  </r>
  <r>
    <x v="270"/>
    <x v="6"/>
    <n v="4807"/>
    <x v="6135"/>
    <n v="19642"/>
    <n v="9184"/>
    <n v="13943"/>
  </r>
  <r>
    <x v="270"/>
    <x v="7"/>
    <n v="4003"/>
    <x v="6136"/>
    <n v="17554"/>
    <n v="8258"/>
    <n v="12187"/>
  </r>
  <r>
    <x v="270"/>
    <x v="8"/>
    <n v="3275"/>
    <x v="3124"/>
    <n v="16444"/>
    <n v="7265"/>
    <n v="11508"/>
  </r>
  <r>
    <x v="270"/>
    <x v="9"/>
    <n v="2991"/>
    <x v="6137"/>
    <n v="13282"/>
    <n v="6848"/>
    <n v="9247"/>
  </r>
  <r>
    <x v="270"/>
    <x v="10"/>
    <n v="2725"/>
    <x v="6138"/>
    <n v="11807"/>
    <n v="6157"/>
    <n v="8285"/>
  </r>
  <r>
    <x v="270"/>
    <x v="11"/>
    <n v="3645"/>
    <x v="3117"/>
    <n v="12384"/>
    <n v="6309"/>
    <n v="8550"/>
  </r>
  <r>
    <x v="270"/>
    <x v="12"/>
    <n v="3061.1019999999999"/>
    <x v="6139"/>
    <n v="10830.896000000001"/>
    <n v="4808.8069999999998"/>
    <n v="6684.8940000000002"/>
  </r>
  <r>
    <x v="270"/>
    <x v="13"/>
    <n v="2800.72"/>
    <x v="6140"/>
    <n v="9588.625"/>
    <n v="4113.817"/>
    <n v="5914.6270000000004"/>
  </r>
  <r>
    <x v="270"/>
    <x v="14"/>
    <n v="2095.9110000000001"/>
    <x v="6141"/>
    <n v="8878.0329999999994"/>
    <n v="3090.1439999999998"/>
    <n v="5120.6769999999997"/>
  </r>
  <r>
    <x v="270"/>
    <x v="15"/>
    <n v="1272.8520000000001"/>
    <x v="6142"/>
    <n v="3435.7840000000001"/>
    <n v="1459.9880000000001"/>
    <n v="2340.2440000000001"/>
  </r>
  <r>
    <x v="270"/>
    <x v="16"/>
    <n v="965.32399999999996"/>
    <x v="6143"/>
    <n v="2842.6489999999999"/>
    <n v="1073.5730000000001"/>
    <n v="2003.268"/>
  </r>
  <r>
    <x v="270"/>
    <x v="17"/>
    <n v="701.33199999999999"/>
    <x v="6144"/>
    <n v="2730.0149999999999"/>
    <n v="1009.386"/>
    <n v="2028.4209999999998"/>
  </r>
  <r>
    <x v="270"/>
    <x v="18"/>
    <n v="1592.8119999999999"/>
    <x v="6145"/>
    <n v="2479.848"/>
    <n v="1010.198"/>
    <n v="1891.8820000000001"/>
  </r>
  <r>
    <x v="270"/>
    <x v="19"/>
    <n v="1381.2860000000001"/>
    <x v="6146"/>
    <n v="1879.28"/>
    <n v="849.68200000000002"/>
    <n v="1375.1759999999999"/>
  </r>
  <r>
    <x v="270"/>
    <x v="20"/>
    <n v="886.779"/>
    <x v="6147"/>
    <n v="1420.3510000000001"/>
    <n v="683.60900000000004"/>
    <n v="1128.9280000000001"/>
  </r>
  <r>
    <x v="270"/>
    <x v="21"/>
    <n v="893.57100000000003"/>
    <x v="6148"/>
    <n v="1686.08"/>
    <n v="642.08000000000004"/>
    <n v="1387.223"/>
  </r>
  <r>
    <x v="270"/>
    <x v="22"/>
    <n v="1091.0128999999999"/>
    <x v="6149"/>
    <n v="1875.4840999999999"/>
    <n v="812.98900000000003"/>
    <n v="1457.9560000000001"/>
  </r>
  <r>
    <x v="270"/>
    <x v="23"/>
    <n v="878.27800000000002"/>
    <x v="6150"/>
    <n v="1956.9380000000001"/>
    <n v="720.06700000000001"/>
    <n v="1568.095"/>
  </r>
  <r>
    <x v="270"/>
    <x v="24"/>
    <n v="440.83600000000001"/>
    <x v="6151"/>
    <n v="989.17600000000004"/>
    <n v="411.911"/>
    <n v="788.90300000000002"/>
  </r>
  <r>
    <x v="270"/>
    <x v="25"/>
    <n v="350.09"/>
    <x v="6152"/>
    <n v="933.51599999999996"/>
    <n v="412.06599999999997"/>
    <n v="789.02199999999993"/>
  </r>
  <r>
    <x v="270"/>
    <x v="26"/>
    <n v="278.00400000000002"/>
    <x v="6153"/>
    <n v="1067.9960000000001"/>
    <n v="415.43200000000002"/>
    <n v="964.79200000000003"/>
  </r>
  <r>
    <x v="270"/>
    <x v="27"/>
    <n v="1443.7280000000001"/>
    <x v="6144"/>
    <n v="625.62099999999998"/>
    <n v="304.779"/>
    <n v="529.572"/>
  </r>
  <r>
    <x v="270"/>
    <x v="28"/>
    <n v="226.453"/>
    <x v="6154"/>
    <n v="589.64200000000005"/>
    <n v="264.50900000000001"/>
    <n v="489.255"/>
  </r>
  <r>
    <x v="270"/>
    <x v="29"/>
    <n v="222.858"/>
    <x v="6155"/>
    <n v="588.07100000000003"/>
    <n v="250.851"/>
    <n v="475.55"/>
  </r>
  <r>
    <x v="270"/>
    <x v="30"/>
    <n v="179.48599999999999"/>
    <x v="6156"/>
    <n v="544.19000000000005"/>
    <n v="226.11600000000001"/>
    <n v="450.76800000000003"/>
  </r>
  <r>
    <x v="271"/>
    <x v="0"/>
    <n v="6462.3760000000002"/>
    <x v="6157"/>
    <n v="16684.598999999998"/>
    <n v="6515.5789999999997"/>
    <n v="13563.641"/>
  </r>
  <r>
    <x v="271"/>
    <x v="1"/>
    <n v="6055.1260000000002"/>
    <x v="6158"/>
    <n v="15205.97"/>
    <n v="5963.0010000000002"/>
    <n v="12455.092000000001"/>
  </r>
  <r>
    <x v="271"/>
    <x v="2"/>
    <n v="5396.1750000000002"/>
    <x v="6159"/>
    <n v="14094.869000000001"/>
    <n v="5749.7659999999996"/>
    <n v="12057.530999999999"/>
  </r>
  <r>
    <x v="271"/>
    <x v="3"/>
    <n v="4874.34"/>
    <x v="6160"/>
    <n v="12973.911"/>
    <n v="4537.7259999999997"/>
    <n v="10936.413"/>
  </r>
  <r>
    <x v="271"/>
    <x v="4"/>
    <n v="4345.0479999999998"/>
    <x v="6161"/>
    <n v="12264.757"/>
    <n v="3780.88"/>
    <n v="10178.417000000001"/>
  </r>
  <r>
    <x v="271"/>
    <x v="5"/>
    <n v="3125.8809999999999"/>
    <x v="6162"/>
    <n v="11573.076999999999"/>
    <n v="3518.8130000000001"/>
    <n v="9702.9170000000013"/>
  </r>
  <r>
    <x v="271"/>
    <x v="6"/>
    <n v="2570.2939999999999"/>
    <x v="2722"/>
    <n v="6650.9780000000001"/>
    <n v="2631.2660000000001"/>
    <n v="5759.0550000000003"/>
  </r>
  <r>
    <x v="271"/>
    <x v="7"/>
    <n v="2276.2460000000001"/>
    <x v="6163"/>
    <n v="5938.4269999999997"/>
    <n v="2018.7840000000001"/>
    <n v="5004.1370000000006"/>
  </r>
  <r>
    <x v="271"/>
    <x v="8"/>
    <n v="2219.3240000000001"/>
    <x v="6164"/>
    <n v="5562.4110000000001"/>
    <n v="1844.463"/>
    <n v="4882.5439999999999"/>
  </r>
  <r>
    <x v="271"/>
    <x v="9"/>
    <n v="2012.1279999999999"/>
    <x v="6165"/>
    <n v="5572.3710000000001"/>
    <n v="1740.5260000000001"/>
    <n v="4944.6109999999999"/>
  </r>
  <r>
    <x v="271"/>
    <x v="10"/>
    <n v="1855.204"/>
    <x v="6166"/>
    <n v="4811.348"/>
    <n v="1704.5509999999999"/>
    <n v="4262.2420000000002"/>
  </r>
  <r>
    <x v="272"/>
    <x v="0"/>
    <n v="19204"/>
    <x v="6167"/>
    <n v="117691"/>
    <n v="41847"/>
    <n v="84928"/>
  </r>
  <r>
    <x v="272"/>
    <x v="1"/>
    <n v="16727"/>
    <x v="6168"/>
    <n v="103702"/>
    <n v="37881"/>
    <n v="75593"/>
  </r>
  <r>
    <x v="272"/>
    <x v="2"/>
    <n v="17173"/>
    <x v="6169"/>
    <n v="97963"/>
    <n v="29531"/>
    <n v="64556"/>
  </r>
  <r>
    <x v="272"/>
    <x v="3"/>
    <n v="16138"/>
    <x v="6170"/>
    <n v="89993"/>
    <n v="25331"/>
    <n v="56171"/>
  </r>
  <r>
    <x v="272"/>
    <x v="4"/>
    <n v="17486"/>
    <x v="6171"/>
    <n v="82479"/>
    <n v="23112"/>
    <n v="52799"/>
  </r>
  <r>
    <x v="272"/>
    <x v="5"/>
    <n v="17021"/>
    <x v="3985"/>
    <n v="74929"/>
    <n v="20168"/>
    <n v="49192"/>
  </r>
  <r>
    <x v="272"/>
    <x v="6"/>
    <n v="15136"/>
    <x v="4201"/>
    <n v="69306"/>
    <n v="18040"/>
    <n v="46466"/>
  </r>
  <r>
    <x v="272"/>
    <x v="7"/>
    <n v="14256"/>
    <x v="6172"/>
    <n v="64439"/>
    <n v="16068"/>
    <n v="43427"/>
  </r>
  <r>
    <x v="272"/>
    <x v="8"/>
    <n v="15341"/>
    <x v="6173"/>
    <n v="57188"/>
    <n v="14943"/>
    <n v="37910"/>
  </r>
  <r>
    <x v="272"/>
    <x v="9"/>
    <n v="15317"/>
    <x v="6174"/>
    <n v="52994"/>
    <n v="14392"/>
    <n v="35214"/>
  </r>
  <r>
    <x v="272"/>
    <x v="10"/>
    <n v="15643"/>
    <x v="6175"/>
    <n v="48458"/>
    <n v="12882"/>
    <n v="31771"/>
  </r>
  <r>
    <x v="272"/>
    <x v="11"/>
    <n v="16410"/>
    <x v="6176"/>
    <n v="44821"/>
    <n v="11581"/>
    <n v="28667"/>
  </r>
  <r>
    <x v="272"/>
    <x v="12"/>
    <n v="15263"/>
    <x v="1141"/>
    <n v="40123"/>
    <n v="10735"/>
    <n v="24433"/>
  </r>
  <r>
    <x v="272"/>
    <x v="13"/>
    <n v="15710"/>
    <x v="6177"/>
    <n v="35822"/>
    <n v="9930"/>
    <n v="22263"/>
  </r>
  <r>
    <x v="272"/>
    <x v="14"/>
    <n v="11846"/>
    <x v="3625"/>
    <n v="32990"/>
    <n v="8561"/>
    <n v="19163"/>
  </r>
  <r>
    <x v="272"/>
    <x v="15"/>
    <n v="10522"/>
    <x v="2089"/>
    <n v="26062"/>
    <n v="7537"/>
    <n v="17281"/>
  </r>
  <r>
    <x v="272"/>
    <x v="16"/>
    <n v="9630"/>
    <x v="6178"/>
    <n v="26935"/>
    <n v="6972"/>
    <n v="16982"/>
  </r>
  <r>
    <x v="272"/>
    <x v="17"/>
    <n v="8173"/>
    <x v="6179"/>
    <n v="23185"/>
    <n v="6616"/>
    <n v="14708"/>
  </r>
  <r>
    <x v="272"/>
    <x v="18"/>
    <n v="8326"/>
    <x v="6180"/>
    <n v="17463"/>
    <n v="6241"/>
    <n v="13081"/>
  </r>
  <r>
    <x v="272"/>
    <x v="19"/>
    <n v="7062"/>
    <x v="6181"/>
    <n v="15300"/>
    <n v="5819"/>
    <n v="11018"/>
  </r>
  <r>
    <x v="272"/>
    <x v="20"/>
    <n v="6438"/>
    <x v="6182"/>
    <n v="13441"/>
    <n v="5596"/>
    <n v="9538"/>
  </r>
  <r>
    <x v="272"/>
    <x v="21"/>
    <n v="6661"/>
    <x v="5970"/>
    <n v="12029"/>
    <n v="5352"/>
    <n v="8168"/>
  </r>
  <r>
    <x v="272"/>
    <x v="22"/>
    <n v="6369"/>
    <x v="401"/>
    <n v="12449"/>
    <n v="5071"/>
    <n v="8352"/>
  </r>
  <r>
    <x v="272"/>
    <x v="23"/>
    <n v="6036.7777999999998"/>
    <x v="6183"/>
    <n v="12219.323200000001"/>
    <n v="4927.7119000000002"/>
    <n v="8222.6249000000007"/>
  </r>
  <r>
    <x v="272"/>
    <x v="24"/>
    <n v="5592.4849000000004"/>
    <x v="6184"/>
    <n v="12459.2256"/>
    <n v="4836.0889999999999"/>
    <n v="8499.1039999999994"/>
  </r>
  <r>
    <x v="272"/>
    <x v="25"/>
    <n v="5422.6592000000001"/>
    <x v="6185"/>
    <n v="12617.6162"/>
    <n v="4742.4850999999999"/>
    <n v="8729.0421999999999"/>
  </r>
  <r>
    <x v="272"/>
    <x v="26"/>
    <n v="5316.2938999999997"/>
    <x v="6186"/>
    <n v="13078.011699999999"/>
    <n v="4650.357"/>
    <n v="9298.6180000000004"/>
  </r>
  <r>
    <x v="272"/>
    <x v="27"/>
    <n v="5193.3271000000004"/>
    <x v="6187"/>
    <n v="12306.304700000001"/>
    <n v="4387.3890000000001"/>
    <n v="8828.7311000000009"/>
  </r>
  <r>
    <x v="272"/>
    <x v="28"/>
    <n v="5249.4359999999997"/>
    <x v="6188"/>
    <n v="11281.7852"/>
    <n v="3850.2469999999998"/>
    <n v="7934.6478999999999"/>
  </r>
  <r>
    <x v="272"/>
    <x v="29"/>
    <n v="5086.3451999999997"/>
    <x v="6189"/>
    <n v="10802.007799999999"/>
    <n v="3682.1610999999998"/>
    <n v="7669.2961999999998"/>
  </r>
  <r>
    <x v="273"/>
    <x v="0"/>
    <n v="9740"/>
    <x v="6190"/>
    <n v="39974"/>
    <n v="22417"/>
    <n v="29326"/>
  </r>
  <r>
    <x v="273"/>
    <x v="1"/>
    <n v="7253"/>
    <x v="694"/>
    <n v="20715"/>
    <n v="11512"/>
    <n v="15556"/>
  </r>
  <r>
    <x v="273"/>
    <x v="2"/>
    <n v="7379"/>
    <x v="5578"/>
    <n v="20646"/>
    <n v="11519"/>
    <n v="15563"/>
  </r>
  <r>
    <x v="273"/>
    <x v="3"/>
    <n v="6711"/>
    <x v="6191"/>
    <n v="21031"/>
    <n v="11874"/>
    <n v="16489"/>
  </r>
  <r>
    <x v="273"/>
    <x v="4"/>
    <n v="6085"/>
    <x v="5189"/>
    <n v="25130"/>
    <n v="14292"/>
    <n v="20155"/>
  </r>
  <r>
    <x v="273"/>
    <x v="5"/>
    <n v="6819"/>
    <x v="575"/>
    <n v="24916"/>
    <n v="13089"/>
    <n v="19735"/>
  </r>
  <r>
    <x v="273"/>
    <x v="6"/>
    <n v="8414"/>
    <x v="6192"/>
    <n v="24607"/>
    <n v="12909"/>
    <n v="19649"/>
  </r>
  <r>
    <x v="273"/>
    <x v="7"/>
    <n v="9868"/>
    <x v="6193"/>
    <n v="29650"/>
    <n v="16948"/>
    <n v="23246"/>
  </r>
  <r>
    <x v="273"/>
    <x v="8"/>
    <n v="10358"/>
    <x v="5203"/>
    <n v="26111"/>
    <n v="15771"/>
    <n v="20084"/>
  </r>
  <r>
    <x v="273"/>
    <x v="9"/>
    <n v="9540"/>
    <x v="6194"/>
    <n v="25663"/>
    <n v="15716"/>
    <n v="20157"/>
  </r>
  <r>
    <x v="273"/>
    <x v="10"/>
    <n v="7705"/>
    <x v="6195"/>
    <n v="22299"/>
    <n v="12613"/>
    <n v="17422"/>
  </r>
  <r>
    <x v="273"/>
    <x v="11"/>
    <n v="6124"/>
    <x v="6196"/>
    <n v="15727"/>
    <n v="8661"/>
    <n v="11898"/>
  </r>
  <r>
    <x v="273"/>
    <x v="12"/>
    <n v="5526"/>
    <x v="6197"/>
    <n v="15598"/>
    <n v="8997"/>
    <n v="11935"/>
  </r>
  <r>
    <x v="273"/>
    <x v="13"/>
    <n v="4882"/>
    <x v="6198"/>
    <n v="15601"/>
    <n v="10435"/>
    <n v="12346"/>
  </r>
  <r>
    <x v="273"/>
    <x v="14"/>
    <n v="4352"/>
    <x v="1818"/>
    <n v="13992"/>
    <n v="9307"/>
    <n v="11226"/>
  </r>
  <r>
    <x v="273"/>
    <x v="15"/>
    <n v="4411"/>
    <x v="2741"/>
    <n v="12776"/>
    <n v="8713"/>
    <n v="10315"/>
  </r>
  <r>
    <x v="273"/>
    <x v="16"/>
    <n v="3214.0590000000002"/>
    <x v="6199"/>
    <n v="11050.173000000001"/>
    <n v="7731.4530000000004"/>
    <n v="8808.9520000000011"/>
  </r>
  <r>
    <x v="273"/>
    <x v="17"/>
    <n v="2657.8719999999998"/>
    <x v="6200"/>
    <n v="10154.518"/>
    <n v="5773.8059999999996"/>
    <n v="7590.41"/>
  </r>
  <r>
    <x v="273"/>
    <x v="18"/>
    <n v="1666.7059999999999"/>
    <x v="6201"/>
    <n v="4141.6880000000001"/>
    <n v="1762.614"/>
    <n v="3189.4830000000002"/>
  </r>
  <r>
    <x v="273"/>
    <x v="19"/>
    <n v="1809.45"/>
    <x v="6202"/>
    <n v="3916.7660999999998"/>
    <n v="1691.3570999999999"/>
    <n v="2901.1940999999997"/>
  </r>
  <r>
    <x v="273"/>
    <x v="20"/>
    <n v="1627.0830000000001"/>
    <x v="6203"/>
    <n v="3951.9160000000002"/>
    <n v="1761.819"/>
    <n v="3004.5279"/>
  </r>
  <r>
    <x v="273"/>
    <x v="21"/>
    <n v="1453.856"/>
    <x v="6204"/>
    <n v="3186.7539000000002"/>
    <n v="1532.3409999999999"/>
    <n v="2781.047"/>
  </r>
  <r>
    <x v="273"/>
    <x v="22"/>
    <n v="1572.7570000000001"/>
    <x v="6205"/>
    <n v="3613.9819000000002"/>
    <n v="1759.357"/>
    <n v="3007.8389999999999"/>
  </r>
  <r>
    <x v="273"/>
    <x v="23"/>
    <n v="1105.6659999999999"/>
    <x v="6206"/>
    <n v="3282.1298999999999"/>
    <n v="1666.961"/>
    <n v="2772.067"/>
  </r>
  <r>
    <x v="273"/>
    <x v="24"/>
    <n v="636.21900000000005"/>
    <x v="6207"/>
    <n v="1773.77"/>
    <n v="824.928"/>
    <n v="1462.741"/>
  </r>
  <r>
    <x v="273"/>
    <x v="25"/>
    <n v="597.37"/>
    <x v="6208"/>
    <n v="1656.6569999999999"/>
    <n v="752.95100000000002"/>
    <n v="1362.3240000000001"/>
  </r>
  <r>
    <x v="273"/>
    <x v="26"/>
    <n v="628.80899999999997"/>
    <x v="6209"/>
    <n v="1186.4100000000001"/>
    <n v="721.11199999999997"/>
    <n v="928.851"/>
  </r>
  <r>
    <x v="273"/>
    <x v="27"/>
    <n v="613.19600000000003"/>
    <x v="6210"/>
    <n v="1214.9580000000001"/>
    <n v="608.72"/>
    <n v="885.35"/>
  </r>
  <r>
    <x v="273"/>
    <x v="28"/>
    <n v="622.77099999999996"/>
    <x v="6211"/>
    <n v="818.05700000000002"/>
    <n v="274.13"/>
    <n v="509.43799999999999"/>
  </r>
  <r>
    <x v="273"/>
    <x v="29"/>
    <n v="582.14099999999996"/>
    <x v="6212"/>
    <n v="1294.3989999999999"/>
    <n v="-152.31200000000001"/>
    <n v="997.1"/>
  </r>
  <r>
    <x v="273"/>
    <x v="29"/>
    <n v="683.49300000000005"/>
    <x v="6213"/>
    <n v="950.93299999999999"/>
    <n v="170.31800000000001"/>
    <n v="592.84100000000001"/>
  </r>
  <r>
    <x v="273"/>
    <x v="30"/>
    <n v="394.56799999999998"/>
    <x v="6214"/>
    <n v="1265.3051"/>
    <n v="-255.66900000000001"/>
    <n v="927.00400000000002"/>
  </r>
  <r>
    <x v="274"/>
    <x v="0"/>
    <n v="20156.447"/>
    <x v="6215"/>
    <n v="33975.712"/>
    <n v="7582.1570000000002"/>
    <n v="23954.650999999998"/>
  </r>
  <r>
    <x v="274"/>
    <x v="1"/>
    <n v="15794.341"/>
    <x v="6216"/>
    <n v="25974.400000000001"/>
    <n v="5238.7650000000003"/>
    <n v="15598.823"/>
  </r>
  <r>
    <x v="274"/>
    <x v="2"/>
    <n v="11692.713"/>
    <x v="6217"/>
    <n v="19012.741999999998"/>
    <n v="3581.9560000000001"/>
    <n v="10081.387999999999"/>
  </r>
  <r>
    <x v="274"/>
    <x v="3"/>
    <n v="8830.6689999999999"/>
    <x v="6218"/>
    <n v="13586.61"/>
    <n v="2679.8"/>
    <n v="6044.1110000000008"/>
  </r>
  <r>
    <x v="274"/>
    <x v="4"/>
    <n v="6779.5110000000004"/>
    <x v="6219"/>
    <n v="10202.870999999999"/>
    <n v="2223.4259999999999"/>
    <n v="4594.7880000000005"/>
  </r>
  <r>
    <x v="274"/>
    <x v="5"/>
    <n v="5504.6559999999999"/>
    <x v="6220"/>
    <n v="7042.5"/>
    <n v="1857.7080000000001"/>
    <n v="2773.1570000000002"/>
  </r>
  <r>
    <x v="274"/>
    <x v="6"/>
    <n v="4374.5619999999999"/>
    <x v="6221"/>
    <n v="5412.5630000000001"/>
    <n v="1333.5609999999999"/>
    <n v="1833.5609999999999"/>
  </r>
  <r>
    <x v="274"/>
    <x v="7"/>
    <n v="3609.2820000000002"/>
    <x v="6222"/>
    <n v="3967.89"/>
    <n v="744.673"/>
    <n v="976.47299999999996"/>
  </r>
  <r>
    <x v="274"/>
    <x v="8"/>
    <n v="3204.5770000000002"/>
    <x v="6223"/>
    <n v="3069.1959999999999"/>
    <n v="642.80999999999995"/>
    <n v="842.81"/>
  </r>
  <r>
    <x v="274"/>
    <x v="9"/>
    <n v="2162.625"/>
    <x v="6224"/>
    <n v="982.06700000000001"/>
    <n v="290.16399999999999"/>
    <n v="526.36400000000003"/>
  </r>
  <r>
    <x v="274"/>
    <x v="10"/>
    <n v="1670.269"/>
    <x v="6225"/>
    <n v="679.73400000000004"/>
    <n v="199.143"/>
    <n v="437.125"/>
  </r>
  <r>
    <x v="274"/>
    <x v="11"/>
    <n v="1364.6610000000001"/>
    <x v="6226"/>
    <n v="615.42399999999998"/>
    <n v="347.15499999999997"/>
    <n v="386.29499999999996"/>
  </r>
  <r>
    <x v="274"/>
    <x v="12"/>
    <n v="1205.3399999999999"/>
    <x v="6227"/>
    <n v="678.99800000000005"/>
    <n v="429.81200000000001"/>
    <n v="466.28700000000003"/>
  </r>
  <r>
    <x v="274"/>
    <x v="13"/>
    <n v="996.66"/>
    <x v="6228"/>
    <n v="608.779"/>
    <n v="414.21100000000001"/>
    <n v="414.21100000000001"/>
  </r>
  <r>
    <x v="274"/>
    <x v="14"/>
    <n v="682.21299999999997"/>
    <x v="6229"/>
    <n v="364.68099999999998"/>
    <n v="226.25200000000001"/>
    <n v="226.25200000000001"/>
  </r>
  <r>
    <x v="274"/>
    <x v="15"/>
    <n v="500.61099999999999"/>
    <x v="6230"/>
    <n v="251.79300000000001"/>
    <n v="156.28299999999999"/>
    <n v="156.351"/>
  </r>
  <r>
    <x v="274"/>
    <x v="16"/>
    <n v="272.24299999999999"/>
    <x v="6231"/>
    <n v="176.012"/>
    <n v="112.708"/>
    <n v="113.16799999999999"/>
  </r>
  <r>
    <x v="274"/>
    <x v="17"/>
    <n v="152.80600000000001"/>
    <x v="6232"/>
    <n v="130.53"/>
    <n v="89.355999999999995"/>
    <n v="91.046999999999997"/>
  </r>
  <r>
    <x v="274"/>
    <x v="18"/>
    <n v="75.912000000000006"/>
    <x v="6233"/>
    <n v="41.63"/>
    <n v="11.326000000000001"/>
    <n v="18.194000000000003"/>
  </r>
  <r>
    <x v="274"/>
    <x v="19"/>
    <n v="35.893999999999998"/>
    <x v="6234"/>
    <n v="52.488"/>
    <n v="28.562999999999999"/>
    <n v="36.003999999999998"/>
  </r>
  <r>
    <x v="274"/>
    <x v="20"/>
    <n v="5.0060000000000002"/>
    <x v="6235"/>
    <n v="34.773000000000003"/>
    <n v="19.791"/>
    <n v="25.756999999999998"/>
  </r>
  <r>
    <x v="274"/>
    <x v="21"/>
    <n v="1.339"/>
    <x v="6236"/>
    <n v="4.8490000000000002"/>
    <n v="-1.7229999999999999"/>
    <n v="2.8000000000000025E-2"/>
  </r>
  <r>
    <x v="275"/>
    <x v="0"/>
    <n v="5208.8999999999996"/>
    <x v="6237"/>
    <n v="22659.8"/>
    <n v="5986.7"/>
    <n v="15694.3"/>
  </r>
  <r>
    <x v="275"/>
    <x v="1"/>
    <n v="5114.5"/>
    <x v="6238"/>
    <n v="21804"/>
    <n v="5750.9"/>
    <n v="14883.5"/>
  </r>
  <r>
    <x v="275"/>
    <x v="2"/>
    <n v="4874.6000000000004"/>
    <x v="6239"/>
    <n v="19961.7"/>
    <n v="4320.1000000000004"/>
    <n v="13322.300000000001"/>
  </r>
  <r>
    <x v="275"/>
    <x v="3"/>
    <n v="4492.5"/>
    <x v="6240"/>
    <n v="18691.900000000001"/>
    <n v="4071.2"/>
    <n v="11980.5"/>
  </r>
  <r>
    <x v="275"/>
    <x v="4"/>
    <n v="4651.8"/>
    <x v="6241"/>
    <n v="17492.5"/>
    <n v="3843.5"/>
    <n v="10793.1"/>
  </r>
  <r>
    <x v="275"/>
    <x v="5"/>
    <n v="5272.4"/>
    <x v="404"/>
    <n v="24866.3"/>
    <n v="6175.3"/>
    <n v="16174.7"/>
  </r>
  <r>
    <x v="275"/>
    <x v="6"/>
    <n v="5657.3"/>
    <x v="6242"/>
    <n v="22653.9"/>
    <n v="5886.6"/>
    <n v="14720.6"/>
  </r>
  <r>
    <x v="275"/>
    <x v="7"/>
    <n v="5030.8999999999996"/>
    <x v="6243"/>
    <n v="21844.7"/>
    <n v="5554.3"/>
    <n v="13657.5"/>
  </r>
  <r>
    <x v="275"/>
    <x v="8"/>
    <n v="5974.7"/>
    <x v="6244"/>
    <n v="20708.3"/>
    <n v="4997.3"/>
    <n v="12951.1"/>
  </r>
  <r>
    <x v="275"/>
    <x v="9"/>
    <n v="6414.6"/>
    <x v="6245"/>
    <n v="19913.400000000001"/>
    <n v="4897.5"/>
    <n v="12250.3"/>
  </r>
  <r>
    <x v="275"/>
    <x v="10"/>
    <n v="6650.6"/>
    <x v="6246"/>
    <n v="19271.7"/>
    <n v="4854.1000000000004"/>
    <n v="11645.900000000001"/>
  </r>
  <r>
    <x v="275"/>
    <x v="11"/>
    <n v="8879"/>
    <x v="3179"/>
    <n v="20032.2"/>
    <n v="4728.8"/>
    <n v="12305.5"/>
  </r>
  <r>
    <x v="275"/>
    <x v="12"/>
    <n v="7860.9"/>
    <x v="6247"/>
    <n v="18010.3"/>
    <n v="5076.6000000000004"/>
    <n v="11765.9"/>
  </r>
  <r>
    <x v="275"/>
    <x v="13"/>
    <n v="7490"/>
    <x v="6248"/>
    <n v="18156.5"/>
    <n v="5013.6000000000004"/>
    <n v="11446.1"/>
  </r>
  <r>
    <x v="275"/>
    <x v="14"/>
    <n v="7899.1"/>
    <x v="6249"/>
    <n v="17958.5"/>
    <n v="5014.1000000000004"/>
    <n v="11624"/>
  </r>
  <r>
    <x v="275"/>
    <x v="15"/>
    <n v="6666.2"/>
    <x v="3324"/>
    <n v="16988"/>
    <n v="4868.2"/>
    <n v="11312.2"/>
  </r>
  <r>
    <x v="275"/>
    <x v="16"/>
    <n v="6246.6"/>
    <x v="6250"/>
    <n v="16623.8"/>
    <n v="4497"/>
    <n v="11296.6"/>
  </r>
  <r>
    <x v="275"/>
    <x v="17"/>
    <n v="5319.8"/>
    <x v="6251"/>
    <n v="17942.599999999999"/>
    <n v="4256"/>
    <n v="11592.3"/>
  </r>
  <r>
    <x v="275"/>
    <x v="18"/>
    <n v="6270.7"/>
    <x v="6252"/>
    <n v="17834.400000000001"/>
    <n v="6192.4"/>
    <n v="15164.8"/>
  </r>
  <r>
    <x v="275"/>
    <x v="19"/>
    <n v="6030.7"/>
    <x v="6253"/>
    <n v="19682.7"/>
    <n v="3492.7"/>
    <n v="12251"/>
  </r>
  <r>
    <x v="275"/>
    <x v="20"/>
    <n v="3273.5"/>
    <x v="6254"/>
    <n v="6428.6"/>
    <n v="1439.1"/>
    <n v="4438.7000000000007"/>
  </r>
  <r>
    <x v="275"/>
    <x v="21"/>
    <n v="2932.7781"/>
    <x v="6255"/>
    <n v="4986.5029000000004"/>
    <n v="1291.7560000000001"/>
    <n v="3377.5510000000004"/>
  </r>
  <r>
    <x v="275"/>
    <x v="22"/>
    <n v="2586.5410000000002"/>
    <x v="6256"/>
    <n v="4937.0331999999999"/>
    <n v="1409.249"/>
    <n v="3344.4340000000002"/>
  </r>
  <r>
    <x v="275"/>
    <x v="23"/>
    <n v="1821.626"/>
    <x v="6257"/>
    <n v="4274.3428000000004"/>
    <n v="1242.873"/>
    <n v="2943.8440000000001"/>
  </r>
  <r>
    <x v="275"/>
    <x v="24"/>
    <n v="1722.325"/>
    <x v="6258"/>
    <n v="3999.52"/>
    <n v="1302.191"/>
    <n v="2838.0659999999998"/>
  </r>
  <r>
    <x v="275"/>
    <x v="25"/>
    <n v="1676.4010000000001"/>
    <x v="6259"/>
    <n v="3944.5430000000001"/>
    <n v="1295.2940000000001"/>
    <n v="2816.4210000000003"/>
  </r>
  <r>
    <x v="275"/>
    <x v="26"/>
    <n v="1677.8719000000001"/>
    <x v="6260"/>
    <n v="3912.3240000000001"/>
    <n v="1295.8869999999999"/>
    <n v="2745.6390000000001"/>
  </r>
  <r>
    <x v="275"/>
    <x v="27"/>
    <n v="1582.356"/>
    <x v="6261"/>
    <n v="3776.4989999999998"/>
    <n v="1238.115"/>
    <n v="2679.0050000000001"/>
  </r>
  <r>
    <x v="275"/>
    <x v="28"/>
    <n v="1535.1610000000001"/>
    <x v="6262"/>
    <n v="3647.5569"/>
    <n v="1199.354"/>
    <n v="2579.3050000000003"/>
  </r>
  <r>
    <x v="275"/>
    <x v="29"/>
    <n v="1520.9949999999999"/>
    <x v="6263"/>
    <n v="3625.1808999999998"/>
    <n v="1201.797"/>
    <n v="2535.7359999999999"/>
  </r>
  <r>
    <x v="276"/>
    <x v="0"/>
    <n v="39117"/>
    <x v="6264"/>
    <n v="23717"/>
    <n v="9040"/>
    <n v="12519"/>
  </r>
  <r>
    <x v="276"/>
    <x v="1"/>
    <n v="36397"/>
    <x v="6265"/>
    <n v="22536"/>
    <n v="9812"/>
    <n v="13622"/>
  </r>
  <r>
    <x v="276"/>
    <x v="2"/>
    <n v="34350"/>
    <x v="6266"/>
    <n v="23259"/>
    <n v="12407"/>
    <n v="16209"/>
  </r>
  <r>
    <x v="276"/>
    <x v="3"/>
    <n v="32376"/>
    <x v="6267"/>
    <n v="21379"/>
    <n v="12258"/>
    <n v="14296"/>
  </r>
  <r>
    <x v="276"/>
    <x v="4"/>
    <n v="30601"/>
    <x v="6268"/>
    <n v="21597"/>
    <n v="12707"/>
    <n v="13967"/>
  </r>
  <r>
    <x v="276"/>
    <x v="5"/>
    <n v="27799"/>
    <x v="6269"/>
    <n v="18594"/>
    <n v="10824"/>
    <n v="12197"/>
  </r>
  <r>
    <x v="276"/>
    <x v="6"/>
    <n v="25313"/>
    <x v="1780"/>
    <n v="17545"/>
    <n v="11081"/>
    <n v="12446"/>
  </r>
  <r>
    <x v="276"/>
    <x v="7"/>
    <n v="23331"/>
    <x v="3110"/>
    <n v="15465"/>
    <n v="10381"/>
    <n v="10766"/>
  </r>
  <r>
    <x v="276"/>
    <x v="8"/>
    <n v="20117"/>
    <x v="5527"/>
    <n v="14998"/>
    <n v="9843"/>
    <n v="10506"/>
  </r>
  <r>
    <x v="276"/>
    <x v="9"/>
    <n v="19014"/>
    <x v="5564"/>
    <n v="14419"/>
    <n v="9754"/>
    <n v="10346"/>
  </r>
  <r>
    <x v="276"/>
    <x v="10"/>
    <n v="19176.099999999999"/>
    <x v="6270"/>
    <n v="13249.6"/>
    <n v="8693.4"/>
    <n v="9505.5"/>
  </r>
  <r>
    <x v="276"/>
    <x v="11"/>
    <n v="18627"/>
    <x v="6271"/>
    <n v="12442.7"/>
    <n v="7825.6"/>
    <n v="8450.7000000000007"/>
  </r>
  <r>
    <x v="276"/>
    <x v="12"/>
    <n v="16325.9"/>
    <x v="6272"/>
    <n v="10688.3"/>
    <n v="7025.7"/>
    <n v="7566.9"/>
  </r>
  <r>
    <x v="276"/>
    <x v="13"/>
    <n v="14954.9"/>
    <x v="6273"/>
    <n v="9869.6"/>
    <n v="6285.5"/>
    <n v="6994.9"/>
  </r>
  <r>
    <x v="276"/>
    <x v="14"/>
    <n v="13739.7"/>
    <x v="6274"/>
    <n v="8793.6"/>
    <n v="5644.5"/>
    <n v="6407.8"/>
  </r>
  <r>
    <x v="276"/>
    <x v="15"/>
    <n v="12253.1"/>
    <x v="6275"/>
    <n v="7891.6"/>
    <n v="4782"/>
    <n v="5617"/>
  </r>
  <r>
    <x v="276"/>
    <x v="16"/>
    <n v="10697"/>
    <x v="6276"/>
    <n v="6713.9"/>
    <n v="3991"/>
    <n v="4823.7"/>
  </r>
  <r>
    <x v="276"/>
    <x v="17"/>
    <n v="9893"/>
    <x v="6277"/>
    <n v="6439.1"/>
    <n v="3839.3"/>
    <n v="4945.7000000000007"/>
  </r>
  <r>
    <x v="276"/>
    <x v="18"/>
    <n v="9488.7999999999993"/>
    <x v="6278"/>
    <n v="5819.6"/>
    <n v="3494.8"/>
    <n v="4791.3999999999996"/>
  </r>
  <r>
    <x v="276"/>
    <x v="19"/>
    <n v="8995.1"/>
    <x v="6279"/>
    <n v="5856.9"/>
    <n v="3136.3"/>
    <n v="4580.8999999999996"/>
  </r>
  <r>
    <x v="276"/>
    <x v="20"/>
    <n v="8776.9"/>
    <x v="6280"/>
    <n v="5247.7"/>
    <n v="3334.9"/>
    <n v="4141.1000000000004"/>
  </r>
  <r>
    <x v="276"/>
    <x v="21"/>
    <n v="9553.0995999999996"/>
    <x v="6281"/>
    <n v="5397.3999000000003"/>
    <n v="3261.8998999999999"/>
    <n v="4123.0999000000002"/>
  </r>
  <r>
    <x v="276"/>
    <x v="22"/>
    <n v="9186.5391"/>
    <x v="6282"/>
    <n v="5361.2070000000003"/>
    <n v="3156.1381000000001"/>
    <n v="4007.5271000000002"/>
  </r>
  <r>
    <x v="276"/>
    <x v="23"/>
    <n v="6470.625"/>
    <x v="6283"/>
    <n v="3951.6279"/>
    <n v="2431.6999000000001"/>
    <n v="2893.6489000000001"/>
  </r>
  <r>
    <x v="276"/>
    <x v="24"/>
    <n v="4760.8339999999998"/>
    <x v="6284"/>
    <n v="3142.7451000000001"/>
    <n v="1964.989"/>
    <n v="2404.5970000000002"/>
  </r>
  <r>
    <x v="276"/>
    <x v="25"/>
    <n v="3789.6680000000001"/>
    <x v="6285"/>
    <n v="2373.8148999999999"/>
    <n v="1741.249"/>
    <n v="1884.848"/>
  </r>
  <r>
    <x v="276"/>
    <x v="26"/>
    <n v="3930.9839000000002"/>
    <x v="6286"/>
    <n v="2187.4629"/>
    <n v="1646.326"/>
    <n v="1822.509"/>
  </r>
  <r>
    <x v="276"/>
    <x v="27"/>
    <n v="3405.2109"/>
    <x v="6287"/>
    <n v="1872.8610000000001"/>
    <n v="1331.9949999999999"/>
    <n v="1510.819"/>
  </r>
  <r>
    <x v="276"/>
    <x v="28"/>
    <n v="3003.6100999999999"/>
    <x v="6288"/>
    <n v="1708.4301"/>
    <n v="1033.0889999999999"/>
    <n v="1364.0250000000001"/>
  </r>
  <r>
    <x v="276"/>
    <x v="29"/>
    <n v="2235.2438999999999"/>
    <x v="6289"/>
    <n v="1094.5519999999999"/>
    <n v="784.51900000000001"/>
    <n v="850.35400000000004"/>
  </r>
  <r>
    <x v="276"/>
    <x v="30"/>
    <n v="1710.8030000000001"/>
    <x v="6290"/>
    <n v="825.41"/>
    <n v="562.10400000000004"/>
    <n v="637.20900000000006"/>
  </r>
  <r>
    <x v="277"/>
    <x v="0"/>
    <n v="4731"/>
    <x v="749"/>
    <n v="15938"/>
    <n v="5738"/>
    <n v="10190"/>
  </r>
  <r>
    <x v="277"/>
    <x v="1"/>
    <n v="4834"/>
    <x v="2917"/>
    <n v="15759"/>
    <n v="5023"/>
    <n v="10049"/>
  </r>
  <r>
    <x v="277"/>
    <x v="2"/>
    <n v="4019"/>
    <x v="6291"/>
    <n v="18174"/>
    <n v="3487"/>
    <n v="11673"/>
  </r>
  <r>
    <x v="277"/>
    <x v="3"/>
    <n v="3600"/>
    <x v="6292"/>
    <n v="11767"/>
    <n v="3676"/>
    <n v="5883"/>
  </r>
  <r>
    <x v="277"/>
    <x v="4"/>
    <n v="3956"/>
    <x v="2252"/>
    <n v="13233"/>
    <n v="5935"/>
    <n v="8031"/>
  </r>
  <r>
    <x v="277"/>
    <x v="5"/>
    <n v="4183"/>
    <x v="6293"/>
    <n v="13539"/>
    <n v="5797"/>
    <n v="7892"/>
  </r>
  <r>
    <x v="277"/>
    <x v="6"/>
    <n v="6906"/>
    <x v="1890"/>
    <n v="14379"/>
    <n v="5421"/>
    <n v="8512"/>
  </r>
  <r>
    <x v="277"/>
    <x v="7"/>
    <n v="6730"/>
    <x v="3448"/>
    <n v="13020"/>
    <n v="5172"/>
    <n v="7211"/>
  </r>
  <r>
    <x v="277"/>
    <x v="8"/>
    <n v="6190"/>
    <x v="666"/>
    <n v="12719"/>
    <n v="4605"/>
    <n v="7188"/>
  </r>
  <r>
    <x v="277"/>
    <x v="9"/>
    <n v="5985"/>
    <x v="2102"/>
    <n v="11232"/>
    <n v="4548"/>
    <n v="6419"/>
  </r>
  <r>
    <x v="277"/>
    <x v="10"/>
    <n v="6150"/>
    <x v="6294"/>
    <n v="10645.13"/>
    <n v="3947.9879999999998"/>
    <n v="6047.9879999999994"/>
  </r>
  <r>
    <x v="277"/>
    <x v="11"/>
    <n v="5874.4189999999999"/>
    <x v="6295"/>
    <n v="18092.094000000001"/>
    <n v="10973.183000000001"/>
    <n v="13273.183000000001"/>
  </r>
  <r>
    <x v="277"/>
    <x v="12"/>
    <n v="5199.366"/>
    <x v="6296"/>
    <n v="17750.87"/>
    <n v="11601.513000000001"/>
    <n v="13701.513000000001"/>
  </r>
  <r>
    <x v="277"/>
    <x v="13"/>
    <n v="4143.3919999999998"/>
    <x v="6297"/>
    <n v="17913.183000000001"/>
    <n v="13668.471"/>
    <n v="14181.270999999999"/>
  </r>
  <r>
    <x v="277"/>
    <x v="14"/>
    <n v="2582.8490000000002"/>
    <x v="6298"/>
    <n v="5614.2209999999995"/>
    <n v="3705.453"/>
    <n v="3709.8609999999999"/>
  </r>
  <r>
    <x v="277"/>
    <x v="15"/>
    <n v="1870.1289999999999"/>
    <x v="6299"/>
    <n v="4456.4979999999996"/>
    <n v="2426.2078999999999"/>
    <n v="3026.1949"/>
  </r>
  <r>
    <x v="277"/>
    <x v="16"/>
    <n v="1406.9459999999999"/>
    <x v="6300"/>
    <n v="3265.73"/>
    <n v="1764.3789999999999"/>
    <n v="2364.377"/>
  </r>
  <r>
    <x v="277"/>
    <x v="17"/>
    <n v="1071.4380000000001"/>
    <x v="6301"/>
    <n v="2502.605"/>
    <n v="1319.876"/>
    <n v="1919.876"/>
  </r>
  <r>
    <x v="277"/>
    <x v="18"/>
    <n v="853.55399999999997"/>
    <x v="6302"/>
    <n v="1791.5811000000001"/>
    <n v="1376.501"/>
    <n v="1376.501"/>
  </r>
  <r>
    <x v="277"/>
    <x v="19"/>
    <n v="745.72500000000002"/>
    <x v="6303"/>
    <n v="846.02700000000004"/>
    <n v="617.95699999999999"/>
    <n v="617.95699999999999"/>
  </r>
  <r>
    <x v="277"/>
    <x v="20"/>
    <n v="592.62800000000004"/>
    <x v="6304"/>
    <n v="563.476"/>
    <n v="345.113"/>
    <n v="345.113"/>
  </r>
  <r>
    <x v="277"/>
    <x v="21"/>
    <n v="532.94000000000005"/>
    <x v="6305"/>
    <n v="476.46"/>
    <n v="317.50700000000001"/>
    <n v="331.791"/>
  </r>
  <r>
    <x v="277"/>
    <x v="22"/>
    <n v="472.18299999999999"/>
    <x v="6306"/>
    <n v="341.673"/>
    <n v="217.97900000000001"/>
    <n v="233.02"/>
  </r>
  <r>
    <x v="277"/>
    <x v="23"/>
    <n v="445.43200000000002"/>
    <x v="6307"/>
    <n v="297.92899999999997"/>
    <n v="180.31700000000001"/>
    <n v="195.38500000000002"/>
  </r>
  <r>
    <x v="277"/>
    <x v="24"/>
    <n v="431.26799999999997"/>
    <x v="6308"/>
    <n v="309.63200000000001"/>
    <n v="184.874"/>
    <n v="210.398"/>
  </r>
  <r>
    <x v="277"/>
    <x v="25"/>
    <n v="328.29899999999998"/>
    <x v="6309"/>
    <n v="188.792"/>
    <n v="64.054000000000002"/>
    <n v="90.867000000000004"/>
  </r>
  <r>
    <x v="277"/>
    <x v="26"/>
    <n v="257.541"/>
    <x v="6310"/>
    <n v="141.66300000000001"/>
    <n v="69.575000000000003"/>
    <n v="96.748999999999995"/>
  </r>
  <r>
    <x v="277"/>
    <x v="27"/>
    <n v="219.238"/>
    <x v="6311"/>
    <n v="124.758"/>
    <n v="75.352000000000004"/>
    <n v="78.597000000000008"/>
  </r>
  <r>
    <x v="277"/>
    <x v="28"/>
    <n v="133.761"/>
    <x v="6312"/>
    <n v="70.578000000000003"/>
    <n v="40.134"/>
    <n v="44.15"/>
  </r>
  <r>
    <x v="278"/>
    <x v="0"/>
    <n v="6498"/>
    <x v="6313"/>
    <n v="14319"/>
    <n v="2388"/>
    <n v="11177"/>
  </r>
  <r>
    <x v="278"/>
    <x v="1"/>
    <n v="6515"/>
    <x v="4167"/>
    <n v="15179"/>
    <n v="3043"/>
    <n v="11430"/>
  </r>
  <r>
    <x v="278"/>
    <x v="2"/>
    <n v="6572"/>
    <x v="2607"/>
    <n v="16866"/>
    <n v="4443"/>
    <n v="12884"/>
  </r>
  <r>
    <x v="278"/>
    <x v="3"/>
    <n v="6309"/>
    <x v="5190"/>
    <n v="15730"/>
    <n v="4293"/>
    <n v="12219"/>
  </r>
  <r>
    <x v="278"/>
    <x v="4"/>
    <n v="6172"/>
    <x v="1205"/>
    <n v="15303"/>
    <n v="4627"/>
    <n v="11965"/>
  </r>
  <r>
    <x v="278"/>
    <x v="5"/>
    <n v="6288"/>
    <x v="1188"/>
    <n v="15326"/>
    <n v="5133"/>
    <n v="11945"/>
  </r>
  <r>
    <x v="278"/>
    <x v="6"/>
    <n v="5703"/>
    <x v="1178"/>
    <n v="15530"/>
    <n v="5807"/>
    <n v="12447"/>
  </r>
  <r>
    <x v="278"/>
    <x v="7"/>
    <n v="5407"/>
    <x v="458"/>
    <n v="14585"/>
    <n v="4978"/>
    <n v="11562"/>
  </r>
  <r>
    <x v="278"/>
    <x v="8"/>
    <n v="5532"/>
    <x v="6314"/>
    <n v="14504"/>
    <n v="4641"/>
    <n v="11404"/>
  </r>
  <r>
    <x v="278"/>
    <x v="9"/>
    <n v="5126"/>
    <x v="1914"/>
    <n v="14429"/>
    <n v="2896"/>
    <n v="11454"/>
  </r>
  <r>
    <x v="278"/>
    <x v="10"/>
    <n v="4808"/>
    <x v="6315"/>
    <n v="14600"/>
    <n v="2812"/>
    <n v="11467"/>
  </r>
  <r>
    <x v="278"/>
    <x v="11"/>
    <n v="4806"/>
    <x v="6316"/>
    <n v="15091"/>
    <n v="2009"/>
    <n v="11393"/>
  </r>
  <r>
    <x v="279"/>
    <x v="0"/>
    <n v="33841"/>
    <x v="281"/>
    <n v="41089"/>
    <n v="8819"/>
    <n v="24267"/>
  </r>
  <r>
    <x v="279"/>
    <x v="1"/>
    <n v="30095"/>
    <x v="2864"/>
    <n v="37653"/>
    <n v="8187"/>
    <n v="22587"/>
  </r>
  <r>
    <x v="279"/>
    <x v="2"/>
    <n v="26004"/>
    <x v="6317"/>
    <n v="35128"/>
    <n v="7132"/>
    <n v="22398"/>
  </r>
  <r>
    <x v="279"/>
    <x v="3"/>
    <n v="24706"/>
    <x v="6318"/>
    <n v="25614"/>
    <n v="5259"/>
    <n v="12329"/>
  </r>
  <r>
    <x v="279"/>
    <x v="4"/>
    <n v="23526"/>
    <x v="6319"/>
    <n v="24424"/>
    <n v="5522"/>
    <n v="12018"/>
  </r>
  <r>
    <x v="279"/>
    <x v="5"/>
    <n v="23979"/>
    <x v="6320"/>
    <n v="26572"/>
    <n v="7235"/>
    <n v="13163"/>
  </r>
  <r>
    <x v="279"/>
    <x v="6"/>
    <n v="24661"/>
    <x v="6321"/>
    <n v="26381"/>
    <n v="10620"/>
    <n v="16550"/>
  </r>
  <r>
    <x v="279"/>
    <x v="7"/>
    <n v="25218"/>
    <x v="1554"/>
    <n v="26543"/>
    <n v="9514"/>
    <n v="13449"/>
  </r>
  <r>
    <x v="279"/>
    <x v="8"/>
    <n v="26412"/>
    <x v="6322"/>
    <n v="25411"/>
    <n v="10336"/>
    <n v="14284"/>
  </r>
  <r>
    <x v="279"/>
    <x v="9"/>
    <n v="28143"/>
    <x v="6323"/>
    <n v="31410"/>
    <n v="13436"/>
    <n v="18160"/>
  </r>
  <r>
    <x v="279"/>
    <x v="10"/>
    <n v="27650"/>
    <x v="22"/>
    <n v="30252"/>
    <n v="12687"/>
    <n v="16981"/>
  </r>
  <r>
    <x v="279"/>
    <x v="11"/>
    <n v="32315"/>
    <x v="6324"/>
    <n v="30197"/>
    <n v="11920"/>
    <n v="15864"/>
  </r>
  <r>
    <x v="279"/>
    <x v="12"/>
    <n v="31828"/>
    <x v="1555"/>
    <n v="33373"/>
    <n v="17687"/>
    <n v="22092"/>
  </r>
  <r>
    <x v="279"/>
    <x v="13"/>
    <n v="30113"/>
    <x v="6325"/>
    <n v="32009"/>
    <n v="16615"/>
    <n v="21127"/>
  </r>
  <r>
    <x v="279"/>
    <x v="14"/>
    <n v="30067"/>
    <x v="166"/>
    <n v="34214"/>
    <n v="16828"/>
    <n v="22323"/>
  </r>
  <r>
    <x v="279"/>
    <x v="15"/>
    <n v="29853"/>
    <x v="4080"/>
    <n v="33303"/>
    <n v="16700"/>
    <n v="22208"/>
  </r>
  <r>
    <x v="279"/>
    <x v="16"/>
    <n v="26206"/>
    <x v="2091"/>
    <n v="33009"/>
    <n v="15798"/>
    <n v="22029"/>
  </r>
  <r>
    <x v="279"/>
    <x v="17"/>
    <n v="17206"/>
    <x v="6326"/>
    <n v="42266"/>
    <n v="14461"/>
    <n v="24434"/>
  </r>
  <r>
    <x v="279"/>
    <x v="18"/>
    <n v="13558"/>
    <x v="6327"/>
    <n v="20886"/>
    <n v="7513"/>
    <n v="13354"/>
  </r>
  <r>
    <x v="279"/>
    <x v="19"/>
    <n v="7618"/>
    <x v="5572"/>
    <n v="9622"/>
    <n v="3922"/>
    <n v="5537"/>
  </r>
  <r>
    <x v="279"/>
    <x v="20"/>
    <n v="7616"/>
    <x v="6328"/>
    <n v="9285"/>
    <n v="3257"/>
    <n v="5482"/>
  </r>
  <r>
    <x v="279"/>
    <x v="21"/>
    <n v="8902"/>
    <x v="6329"/>
    <n v="9536"/>
    <n v="2850"/>
    <n v="5681"/>
  </r>
  <r>
    <x v="279"/>
    <x v="22"/>
    <n v="9153"/>
    <x v="2215"/>
    <n v="9677"/>
    <n v="2623"/>
    <n v="5414"/>
  </r>
  <r>
    <x v="279"/>
    <x v="23"/>
    <n v="8607"/>
    <x v="6330"/>
    <n v="9645"/>
    <n v="2282"/>
    <n v="5660"/>
  </r>
  <r>
    <x v="279"/>
    <x v="24"/>
    <n v="7272"/>
    <x v="1919"/>
    <n v="5455"/>
    <n v="1459"/>
    <n v="2831"/>
  </r>
  <r>
    <x v="279"/>
    <x v="25"/>
    <n v="6711"/>
    <x v="6331"/>
    <n v="6047"/>
    <n v="1290"/>
    <n v="3224"/>
  </r>
  <r>
    <x v="279"/>
    <x v="26"/>
    <n v="5063"/>
    <x v="6332"/>
    <n v="2939"/>
    <n v="1322"/>
    <n v="1653"/>
  </r>
  <r>
    <x v="279"/>
    <x v="27"/>
    <n v="5550"/>
    <x v="6333"/>
    <n v="3162"/>
    <n v="1254"/>
    <n v="1664"/>
  </r>
  <r>
    <x v="279"/>
    <x v="28"/>
    <n v="5694.2002000000002"/>
    <x v="6334"/>
    <n v="3127.8"/>
    <n v="1182.4000000000001"/>
    <n v="1732.4"/>
  </r>
  <r>
    <x v="279"/>
    <x v="29"/>
    <n v="5489.7997999999998"/>
    <x v="6335"/>
    <n v="3094.2"/>
    <n v="1032.5999999999999"/>
    <n v="2020.3999999999999"/>
  </r>
  <r>
    <x v="279"/>
    <x v="30"/>
    <n v="5248.3999000000003"/>
    <x v="6336"/>
    <n v="3196.2"/>
    <n v="875.1"/>
    <n v="2028.8000000000002"/>
  </r>
  <r>
    <x v="280"/>
    <x v="0"/>
    <n v="8479"/>
    <x v="6337"/>
    <n v="13149"/>
    <n v="7846"/>
    <n v="10623"/>
  </r>
  <r>
    <x v="280"/>
    <x v="1"/>
    <n v="8453"/>
    <x v="9"/>
    <n v="19796"/>
    <n v="13889"/>
    <n v="16600"/>
  </r>
  <r>
    <x v="280"/>
    <x v="2"/>
    <n v="7304"/>
    <x v="1743"/>
    <n v="20206"/>
    <n v="14160"/>
    <n v="16872"/>
  </r>
  <r>
    <x v="280"/>
    <x v="3"/>
    <n v="7251"/>
    <x v="6338"/>
    <n v="21140"/>
    <n v="14003"/>
    <n v="17217"/>
  </r>
  <r>
    <x v="280"/>
    <x v="4"/>
    <n v="14757"/>
    <x v="6339"/>
    <n v="25970"/>
    <n v="16460"/>
    <n v="20369"/>
  </r>
  <r>
    <x v="280"/>
    <x v="5"/>
    <n v="21440"/>
    <x v="6340"/>
    <n v="33562"/>
    <n v="20772"/>
    <n v="23938"/>
  </r>
  <r>
    <x v="280"/>
    <x v="6"/>
    <n v="19221"/>
    <x v="6341"/>
    <n v="34812"/>
    <n v="22330"/>
    <n v="25480"/>
  </r>
  <r>
    <x v="280"/>
    <x v="7"/>
    <n v="17194"/>
    <x v="3191"/>
    <n v="31484"/>
    <n v="20356"/>
    <n v="23505"/>
  </r>
  <r>
    <x v="280"/>
    <x v="8"/>
    <n v="14658"/>
    <x v="6342"/>
    <n v="25515"/>
    <n v="17728"/>
    <n v="18238"/>
  </r>
  <r>
    <x v="280"/>
    <x v="9"/>
    <n v="12156"/>
    <x v="6343"/>
    <n v="23050"/>
    <n v="15862"/>
    <n v="16749"/>
  </r>
  <r>
    <x v="280"/>
    <x v="10"/>
    <n v="12712"/>
    <x v="6344"/>
    <n v="21532"/>
    <n v="14228"/>
    <n v="15111"/>
  </r>
  <r>
    <x v="280"/>
    <x v="11"/>
    <n v="13431.4"/>
    <x v="6321"/>
    <n v="21478.7"/>
    <n v="12723.5"/>
    <n v="13597.4"/>
  </r>
  <r>
    <x v="280"/>
    <x v="12"/>
    <n v="9789"/>
    <x v="6345"/>
    <n v="12114.9"/>
    <n v="6724.2"/>
    <n v="7614.9"/>
  </r>
  <r>
    <x v="280"/>
    <x v="13"/>
    <n v="7025.8"/>
    <x v="2"/>
    <n v="9019.2999999999993"/>
    <n v="5059"/>
    <n v="5899.3"/>
  </r>
  <r>
    <x v="280"/>
    <x v="14"/>
    <n v="4644.5"/>
    <x v="6346"/>
    <n v="6678.5"/>
    <n v="4218.7"/>
    <n v="5060"/>
  </r>
  <r>
    <x v="280"/>
    <x v="15"/>
    <n v="2318.1"/>
    <x v="6347"/>
    <n v="2598.6999999999998"/>
    <n v="1314.2"/>
    <n v="1814.2"/>
  </r>
  <r>
    <x v="280"/>
    <x v="16"/>
    <n v="2004.92"/>
    <x v="6348"/>
    <n v="2242.7359999999999"/>
    <n v="1106.1769999999999"/>
    <n v="1715.067"/>
  </r>
  <r>
    <x v="280"/>
    <x v="17"/>
    <n v="1521.9459999999999"/>
    <x v="6349"/>
    <n v="1977.2280000000001"/>
    <n v="942.96799999999996"/>
    <n v="1537.605"/>
  </r>
  <r>
    <x v="280"/>
    <x v="18"/>
    <n v="1747.4549999999999"/>
    <x v="6350"/>
    <n v="1471.6959999999999"/>
    <n v="867.54"/>
    <n v="1177.7529999999999"/>
  </r>
  <r>
    <x v="280"/>
    <x v="19"/>
    <n v="1149.92"/>
    <x v="6351"/>
    <n v="1278.894"/>
    <n v="767.20600000000002"/>
    <n v="989.73300000000006"/>
  </r>
  <r>
    <x v="280"/>
    <x v="20"/>
    <n v="839.64800000000002"/>
    <x v="6352"/>
    <n v="1005.715"/>
    <n v="596.375"/>
    <n v="792.72800000000007"/>
  </r>
  <r>
    <x v="280"/>
    <x v="21"/>
    <n v="1271.914"/>
    <x v="6353"/>
    <n v="855.88800000000003"/>
    <n v="393.29899999999998"/>
    <n v="622.92399999999998"/>
  </r>
  <r>
    <x v="280"/>
    <x v="22"/>
    <n v="1005.572"/>
    <x v="6354"/>
    <n v="567.51099999999997"/>
    <n v="277.68799999999999"/>
    <n v="340.59299999999996"/>
  </r>
  <r>
    <x v="280"/>
    <x v="23"/>
    <n v="761.81600000000003"/>
    <x v="6355"/>
    <n v="352.51799999999997"/>
    <n v="169.01599999999999"/>
    <n v="214.25200000000001"/>
  </r>
  <r>
    <x v="281"/>
    <x v="0"/>
    <n v="3460.4369999999999"/>
    <x v="6356"/>
    <n v="6022.43"/>
    <n v="2127.9409999999998"/>
    <n v="3258.8109999999997"/>
  </r>
  <r>
    <x v="281"/>
    <x v="1"/>
    <n v="2608.8159999999998"/>
    <x v="6357"/>
    <n v="3879.14"/>
    <n v="1111.1990000000001"/>
    <n v="1772.9059999999999"/>
  </r>
  <r>
    <x v="281"/>
    <x v="2"/>
    <n v="1918.4939999999999"/>
    <x v="6358"/>
    <n v="3550.2449999999999"/>
    <n v="778.74400000000003"/>
    <n v="1952.1800000000003"/>
  </r>
  <r>
    <x v="281"/>
    <x v="3"/>
    <n v="1390.5129999999999"/>
    <x v="6359"/>
    <n v="2033.7670000000001"/>
    <n v="386.96100000000001"/>
    <n v="894.77300000000002"/>
  </r>
  <r>
    <x v="281"/>
    <x v="4"/>
    <n v="1005.48"/>
    <x v="6360"/>
    <n v="1807.0519999999999"/>
    <n v="566.81399999999996"/>
    <n v="1041.348"/>
  </r>
  <r>
    <x v="281"/>
    <x v="5"/>
    <n v="682.56299999999999"/>
    <x v="6361"/>
    <n v="1424.752"/>
    <n v="428.67500000000001"/>
    <n v="872.11200000000008"/>
  </r>
  <r>
    <x v="281"/>
    <x v="6"/>
    <n v="424.65"/>
    <x v="6362"/>
    <n v="1168.4760000000001"/>
    <n v="394.25900000000001"/>
    <n v="809.03600000000006"/>
  </r>
  <r>
    <x v="281"/>
    <x v="7"/>
    <n v="243.71199999999999"/>
    <x v="6363"/>
    <n v="478.11399999999998"/>
    <n v="243.405"/>
    <n v="243.405"/>
  </r>
  <r>
    <x v="281"/>
    <x v="8"/>
    <n v="92.641000000000005"/>
    <x v="6364"/>
    <n v="108.746"/>
    <n v="9.4789999999999992"/>
    <n v="9.4789999999999992"/>
  </r>
  <r>
    <x v="281"/>
    <x v="9"/>
    <n v="43.329000000000001"/>
    <x v="6365"/>
    <n v="51.369"/>
    <n v="-4.0350000000000001"/>
    <n v="-4.0350000000000001"/>
  </r>
  <r>
    <x v="282"/>
    <x v="0"/>
    <n v="9821"/>
    <x v="6366"/>
    <n v="12531"/>
    <n v="1678"/>
    <n v="8125"/>
  </r>
  <r>
    <x v="282"/>
    <x v="1"/>
    <n v="9478"/>
    <x v="6367"/>
    <n v="10628"/>
    <n v="-1215"/>
    <n v="5306"/>
  </r>
  <r>
    <x v="282"/>
    <x v="2"/>
    <n v="9074"/>
    <x v="2811"/>
    <n v="23355"/>
    <n v="2046"/>
    <n v="11430"/>
  </r>
  <r>
    <x v="282"/>
    <x v="3"/>
    <n v="10512"/>
    <x v="6368"/>
    <n v="30682"/>
    <n v="4492"/>
    <n v="20965"/>
  </r>
  <r>
    <x v="282"/>
    <x v="4"/>
    <n v="14674"/>
    <x v="6369"/>
    <n v="32882"/>
    <n v="5765"/>
    <n v="25229"/>
  </r>
  <r>
    <x v="282"/>
    <x v="5"/>
    <n v="15868"/>
    <x v="6370"/>
    <n v="40466"/>
    <n v="11986"/>
    <n v="32161"/>
  </r>
  <r>
    <x v="282"/>
    <x v="6"/>
    <n v="11295"/>
    <x v="6371"/>
    <n v="33902"/>
    <n v="10718"/>
    <n v="27535"/>
  </r>
  <r>
    <x v="282"/>
    <x v="7"/>
    <n v="8422"/>
    <x v="3020"/>
    <n v="34983"/>
    <n v="10518"/>
    <n v="26401"/>
  </r>
  <r>
    <x v="282"/>
    <x v="8"/>
    <n v="9079"/>
    <x v="6055"/>
    <n v="26900"/>
    <n v="7918"/>
    <n v="17750"/>
  </r>
  <r>
    <x v="282"/>
    <x v="9"/>
    <n v="8849"/>
    <x v="1093"/>
    <n v="26896"/>
    <n v="8320"/>
    <n v="18831"/>
  </r>
  <r>
    <x v="282"/>
    <x v="10"/>
    <n v="8952"/>
    <x v="6372"/>
    <n v="23378"/>
    <n v="7944"/>
    <n v="16362"/>
  </r>
  <r>
    <x v="282"/>
    <x v="11"/>
    <n v="6885"/>
    <x v="1226"/>
    <n v="24808"/>
    <n v="7363"/>
    <n v="15531"/>
  </r>
  <r>
    <x v="282"/>
    <x v="12"/>
    <n v="5989"/>
    <x v="4969"/>
    <n v="19274"/>
    <n v="5751"/>
    <n v="14112"/>
  </r>
  <r>
    <x v="282"/>
    <x v="13"/>
    <n v="5585"/>
    <x v="5567"/>
    <n v="19435"/>
    <n v="5906"/>
    <n v="14683"/>
  </r>
  <r>
    <x v="282"/>
    <x v="14"/>
    <n v="2430"/>
    <x v="6326"/>
    <n v="7466"/>
    <n v="2478"/>
    <n v="4983"/>
  </r>
  <r>
    <x v="282"/>
    <x v="15"/>
    <n v="2348"/>
    <x v="6373"/>
    <n v="7864"/>
    <n v="2693"/>
    <n v="6177"/>
  </r>
  <r>
    <x v="282"/>
    <x v="16"/>
    <n v="1936.877"/>
    <x v="6374"/>
    <n v="9244.9869999999992"/>
    <n v="2442.2600000000002"/>
    <n v="6590.2900000000009"/>
  </r>
  <r>
    <x v="282"/>
    <x v="17"/>
    <n v="1938.2929999999999"/>
    <x v="6375"/>
    <n v="10896.851000000001"/>
    <n v="-695.68799999999999"/>
    <n v="8117.0239999999994"/>
  </r>
  <r>
    <x v="282"/>
    <x v="18"/>
    <n v="2201.4270000000001"/>
    <x v="6376"/>
    <n v="12913.597"/>
    <n v="2265.0100000000002"/>
    <n v="9989.9560000000001"/>
  </r>
  <r>
    <x v="282"/>
    <x v="19"/>
    <n v="2018.6219000000001"/>
    <x v="6377"/>
    <n v="5978.9921999999997"/>
    <n v="1476.7731000000001"/>
    <n v="5282.0911999999998"/>
  </r>
  <r>
    <x v="282"/>
    <x v="20"/>
    <n v="432.51799999999997"/>
    <x v="6378"/>
    <n v="3431.6840999999999"/>
    <n v="908.02700000000004"/>
    <n v="3255.6529"/>
  </r>
  <r>
    <x v="282"/>
    <x v="21"/>
    <n v="100.42400000000001"/>
    <x v="6379"/>
    <n v="1293.4259999999999"/>
    <n v="592.84799999999996"/>
    <n v="1105.8869999999999"/>
  </r>
  <r>
    <x v="283"/>
    <x v="0"/>
    <n v="11296"/>
    <x v="6380"/>
    <n v="37923"/>
    <n v="15184"/>
    <n v="27918"/>
  </r>
  <r>
    <x v="283"/>
    <x v="1"/>
    <n v="11458"/>
    <x v="2755"/>
    <n v="36239"/>
    <n v="15362"/>
    <n v="26507"/>
  </r>
  <r>
    <x v="283"/>
    <x v="2"/>
    <n v="10551"/>
    <x v="6381"/>
    <n v="35711"/>
    <n v="16359"/>
    <n v="26195"/>
  </r>
  <r>
    <x v="283"/>
    <x v="3"/>
    <n v="9888"/>
    <x v="6382"/>
    <n v="34892"/>
    <n v="12409"/>
    <n v="22621"/>
  </r>
  <r>
    <x v="283"/>
    <x v="4"/>
    <n v="10511"/>
    <x v="6383"/>
    <n v="34139"/>
    <n v="12188"/>
    <n v="22281"/>
  </r>
  <r>
    <x v="283"/>
    <x v="5"/>
    <n v="11624"/>
    <x v="6384"/>
    <n v="33200"/>
    <n v="12408"/>
    <n v="21393"/>
  </r>
  <r>
    <x v="283"/>
    <x v="6"/>
    <n v="11245"/>
    <x v="5554"/>
    <n v="32483"/>
    <n v="11289"/>
    <n v="20737"/>
  </r>
  <r>
    <x v="283"/>
    <x v="7"/>
    <n v="11040"/>
    <x v="6385"/>
    <n v="30342"/>
    <n v="9760"/>
    <n v="18442"/>
  </r>
  <r>
    <x v="283"/>
    <x v="8"/>
    <n v="11172"/>
    <x v="6386"/>
    <n v="28538"/>
    <n v="9911"/>
    <n v="17451"/>
  </r>
  <r>
    <x v="283"/>
    <x v="9"/>
    <n v="9516"/>
    <x v="6387"/>
    <n v="28199"/>
    <n v="10669"/>
    <n v="17694"/>
  </r>
  <r>
    <x v="283"/>
    <x v="10"/>
    <n v="7969"/>
    <x v="6388"/>
    <n v="27369"/>
    <n v="10353"/>
    <n v="17506"/>
  </r>
  <r>
    <x v="283"/>
    <x v="11"/>
    <n v="10661"/>
    <x v="6389"/>
    <n v="26297"/>
    <n v="9607"/>
    <n v="16274"/>
  </r>
  <r>
    <x v="283"/>
    <x v="12"/>
    <n v="9432"/>
    <x v="1189"/>
    <n v="26144"/>
    <n v="9727"/>
    <n v="16095"/>
  </r>
  <r>
    <x v="283"/>
    <x v="13"/>
    <n v="9407"/>
    <x v="2761"/>
    <n v="26028"/>
    <n v="9615"/>
    <n v="16215"/>
  </r>
  <r>
    <x v="283"/>
    <x v="14"/>
    <n v="8527"/>
    <x v="6177"/>
    <n v="25861"/>
    <n v="9289"/>
    <n v="16219"/>
  </r>
  <r>
    <x v="283"/>
    <x v="15"/>
    <n v="7312"/>
    <x v="6390"/>
    <n v="24750"/>
    <n v="7990"/>
    <n v="15515"/>
  </r>
  <r>
    <x v="283"/>
    <x v="16"/>
    <n v="6468"/>
    <x v="6391"/>
    <n v="20596"/>
    <n v="6985"/>
    <n v="14942"/>
  </r>
  <r>
    <x v="283"/>
    <x v="17"/>
    <n v="6270"/>
    <x v="1908"/>
    <n v="19956"/>
    <n v="6545"/>
    <n v="14508"/>
  </r>
  <r>
    <x v="283"/>
    <x v="18"/>
    <n v="6170"/>
    <x v="2704"/>
    <n v="19418"/>
    <n v="6135"/>
    <n v="14140"/>
  </r>
  <r>
    <x v="283"/>
    <x v="19"/>
    <n v="6159"/>
    <x v="6392"/>
    <n v="18976"/>
    <n v="5874"/>
    <n v="13665"/>
  </r>
  <r>
    <x v="283"/>
    <x v="20"/>
    <n v="5242"/>
    <x v="6393"/>
    <n v="19250"/>
    <n v="5982"/>
    <n v="14225"/>
  </r>
  <r>
    <x v="283"/>
    <x v="21"/>
    <n v="4221"/>
    <x v="6"/>
    <n v="18180"/>
    <n v="5970"/>
    <n v="13594"/>
  </r>
  <r>
    <x v="283"/>
    <x v="22"/>
    <n v="4223"/>
    <x v="2068"/>
    <n v="17350"/>
    <n v="5494"/>
    <n v="12980"/>
  </r>
  <r>
    <x v="283"/>
    <x v="23"/>
    <n v="4101"/>
    <x v="3394"/>
    <n v="11234"/>
    <n v="5027"/>
    <n v="6926"/>
  </r>
  <r>
    <x v="283"/>
    <x v="24"/>
    <n v="4668"/>
    <x v="6394"/>
    <n v="10904.799800000001"/>
    <n v="4881.1998000000003"/>
    <n v="6565.3998000000001"/>
  </r>
  <r>
    <x v="283"/>
    <x v="25"/>
    <n v="4581.2997999999998"/>
    <x v="6395"/>
    <n v="10587.799800000001"/>
    <n v="4738.3"/>
    <n v="6403"/>
  </r>
  <r>
    <x v="283"/>
    <x v="26"/>
    <n v="4460.1000999999997"/>
    <x v="2253"/>
    <n v="10519.799800000001"/>
    <n v="4675.1998999999996"/>
    <n v="6419.8998999999994"/>
  </r>
  <r>
    <x v="283"/>
    <x v="27"/>
    <n v="4606.6000999999997"/>
    <x v="6396"/>
    <n v="10400.5"/>
    <n v="4287"/>
    <n v="6084.1"/>
  </r>
  <r>
    <x v="283"/>
    <x v="28"/>
    <n v="4451.2997999999998"/>
    <x v="5167"/>
    <n v="10148.0996"/>
    <n v="4149.8999000000003"/>
    <n v="5858.6999000000005"/>
  </r>
  <r>
    <x v="283"/>
    <x v="29"/>
    <n v="4617"/>
    <x v="6397"/>
    <n v="10523"/>
    <n v="4979.6000999999997"/>
    <n v="6276.7001"/>
  </r>
  <r>
    <x v="283"/>
    <x v="30"/>
    <n v="4536"/>
    <x v="6398"/>
    <n v="10244.3223"/>
    <n v="5237.7809999999999"/>
    <n v="6028.8429999999998"/>
  </r>
  <r>
    <x v="284"/>
    <x v="0"/>
    <n v="6146"/>
    <x v="2727"/>
    <n v="8741"/>
    <n v="1090"/>
    <n v="2883"/>
  </r>
  <r>
    <x v="284"/>
    <x v="1"/>
    <n v="5919"/>
    <x v="6399"/>
    <n v="9991"/>
    <n v="2276"/>
    <n v="4202"/>
  </r>
  <r>
    <x v="284"/>
    <x v="2"/>
    <n v="5519"/>
    <x v="6400"/>
    <n v="9493"/>
    <n v="2780"/>
    <n v="4773"/>
  </r>
  <r>
    <x v="284"/>
    <x v="3"/>
    <n v="5546"/>
    <x v="1921"/>
    <n v="10037"/>
    <n v="2881"/>
    <n v="5220"/>
  </r>
  <r>
    <x v="284"/>
    <x v="4"/>
    <n v="6123"/>
    <x v="6005"/>
    <n v="9401.2000000000007"/>
    <n v="3414.1"/>
    <n v="4901.6000000000004"/>
  </r>
  <r>
    <x v="284"/>
    <x v="5"/>
    <n v="6325.1"/>
    <x v="6401"/>
    <n v="9213.7999999999993"/>
    <n v="3786.5"/>
    <n v="4776.6000000000004"/>
  </r>
  <r>
    <x v="284"/>
    <x v="6"/>
    <n v="6332.4"/>
    <x v="6402"/>
    <n v="11242.4"/>
    <n v="4717.5"/>
    <n v="6969.9"/>
  </r>
  <r>
    <x v="284"/>
    <x v="7"/>
    <n v="6233.2"/>
    <x v="6403"/>
    <n v="9532.2999999999993"/>
    <n v="4293.6000000000004"/>
    <n v="5558.5"/>
  </r>
  <r>
    <x v="284"/>
    <x v="8"/>
    <n v="5122.6000000000004"/>
    <x v="6404"/>
    <n v="8498.7999999999993"/>
    <n v="3730.2"/>
    <n v="4995.2"/>
  </r>
  <r>
    <x v="284"/>
    <x v="9"/>
    <n v="3931.4"/>
    <x v="6405"/>
    <n v="6494.4"/>
    <n v="2530.5"/>
    <n v="3632"/>
  </r>
  <r>
    <x v="284"/>
    <x v="10"/>
    <n v="3406.4"/>
    <x v="6406"/>
    <n v="5384.4"/>
    <n v="1784.2"/>
    <n v="2838.9"/>
  </r>
  <r>
    <x v="284"/>
    <x v="11"/>
    <n v="3303.1669999999999"/>
    <x v="6407"/>
    <n v="4070.9879999999998"/>
    <n v="1700.3389999999999"/>
    <n v="1872.9389999999999"/>
  </r>
  <r>
    <x v="284"/>
    <x v="12"/>
    <n v="2804.2820000000002"/>
    <x v="6408"/>
    <n v="3658.4780000000001"/>
    <n v="1989.021"/>
    <n v="2074.1309999999999"/>
  </r>
  <r>
    <x v="284"/>
    <x v="13"/>
    <n v="2066.4560000000001"/>
    <x v="6409"/>
    <n v="3260.9650000000001"/>
    <n v="1923.453"/>
    <n v="2223.453"/>
  </r>
  <r>
    <x v="284"/>
    <x v="14"/>
    <n v="1598.1310000000001"/>
    <x v="6410"/>
    <n v="2372.6469999999999"/>
    <n v="1660.8040000000001"/>
    <n v="1665.278"/>
  </r>
  <r>
    <x v="284"/>
    <x v="15"/>
    <n v="1170.3100999999999"/>
    <x v="6411"/>
    <n v="1877.2660000000001"/>
    <n v="1415.848"/>
    <n v="1420.7059999999999"/>
  </r>
  <r>
    <x v="284"/>
    <x v="16"/>
    <n v="892.06799999999998"/>
    <x v="6412"/>
    <n v="1319.173"/>
    <n v="987.35699999999997"/>
    <n v="990.45899999999995"/>
  </r>
  <r>
    <x v="284"/>
    <x v="17"/>
    <n v="798.36900000000003"/>
    <x v="6413"/>
    <n v="1108.806"/>
    <n v="858.476"/>
    <n v="862.21"/>
  </r>
  <r>
    <x v="284"/>
    <x v="18"/>
    <n v="1006.186"/>
    <x v="6414"/>
    <n v="1036.252"/>
    <n v="804.44799999999998"/>
    <n v="804.59699999999998"/>
  </r>
  <r>
    <x v="284"/>
    <x v="19"/>
    <n v="579.29999999999995"/>
    <x v="6415"/>
    <n v="592.23299999999995"/>
    <n v="478.74599999999998"/>
    <n v="478.79999999999995"/>
  </r>
  <r>
    <x v="284"/>
    <x v="20"/>
    <n v="289.42"/>
    <x v="6416"/>
    <n v="346.34699999999998"/>
    <n v="295.72399999999999"/>
    <n v="295.81700000000001"/>
  </r>
  <r>
    <x v="284"/>
    <x v="21"/>
    <n v="166.16300000000001"/>
    <x v="6417"/>
    <n v="115.736"/>
    <n v="86.265000000000001"/>
    <n v="86.445000000000007"/>
  </r>
  <r>
    <x v="284"/>
    <x v="22"/>
    <n v="93.332999999999998"/>
    <x v="6418"/>
    <n v="68.941000000000003"/>
    <n v="54.029000000000003"/>
    <n v="54.062000000000005"/>
  </r>
  <r>
    <x v="284"/>
    <x v="23"/>
    <n v="46.631999999999998"/>
    <x v="6419"/>
    <n v="45.448999999999998"/>
    <n v="39.029000000000003"/>
    <n v="39.079000000000001"/>
  </r>
  <r>
    <x v="284"/>
    <x v="24"/>
    <n v="14.795999999999999"/>
    <x v="6420"/>
    <n v="10.628"/>
    <n v="5.431"/>
    <n v="5.5030000000000001"/>
  </r>
  <r>
    <x v="284"/>
    <x v="25"/>
    <n v="2.2439999999999998"/>
    <x v="6421"/>
    <n v="4.0549999999999997"/>
    <n v="3.4750000000000001"/>
    <n v="3.4750000000000001"/>
  </r>
  <r>
    <x v="285"/>
    <x v="0"/>
    <n v="22588.858"/>
    <x v="6422"/>
    <n v="18344.666000000001"/>
    <n v="10791.175999999999"/>
    <n v="15351.932999999999"/>
  </r>
  <r>
    <x v="285"/>
    <x v="1"/>
    <n v="25067.278999999999"/>
    <x v="6423"/>
    <n v="17920.588"/>
    <n v="10201.968000000001"/>
    <n v="14493.114000000001"/>
  </r>
  <r>
    <x v="285"/>
    <x v="2"/>
    <n v="20252.393"/>
    <x v="6424"/>
    <n v="15841.258"/>
    <n v="9084.7880000000005"/>
    <n v="12879.863000000001"/>
  </r>
  <r>
    <x v="285"/>
    <x v="3"/>
    <n v="16208.121999999999"/>
    <x v="6425"/>
    <n v="15223.518"/>
    <n v="8254.7080000000005"/>
    <n v="12611.808000000001"/>
  </r>
  <r>
    <x v="285"/>
    <x v="4"/>
    <n v="16439.276000000002"/>
    <x v="6426"/>
    <n v="14326.968999999999"/>
    <n v="7849.8770000000004"/>
    <n v="12238.337"/>
  </r>
  <r>
    <x v="285"/>
    <x v="5"/>
    <n v="21105.141"/>
    <x v="6427"/>
    <n v="15615.927"/>
    <n v="8075.1180000000004"/>
    <n v="12659.529"/>
  </r>
  <r>
    <x v="285"/>
    <x v="6"/>
    <n v="19052.045999999998"/>
    <x v="6428"/>
    <n v="15203.282999999999"/>
    <n v="7910.2780000000002"/>
    <n v="12319.68"/>
  </r>
  <r>
    <x v="285"/>
    <x v="7"/>
    <n v="19429.273000000001"/>
    <x v="6429"/>
    <n v="14152.058999999999"/>
    <n v="7885.3739999999998"/>
    <n v="11545.485999999999"/>
  </r>
  <r>
    <x v="285"/>
    <x v="8"/>
    <n v="20023.563999999998"/>
    <x v="6430"/>
    <n v="14570.35"/>
    <n v="7706.58"/>
    <n v="11988.606"/>
  </r>
  <r>
    <x v="285"/>
    <x v="9"/>
    <n v="15844.627"/>
    <x v="6431"/>
    <n v="13921.91"/>
    <n v="7330.6940000000004"/>
    <n v="11624.222000000002"/>
  </r>
  <r>
    <x v="285"/>
    <x v="10"/>
    <n v="11190.296"/>
    <x v="6432"/>
    <n v="12571.904"/>
    <n v="7584.2889999999998"/>
    <n v="10672.236999999999"/>
  </r>
  <r>
    <x v="285"/>
    <x v="11"/>
    <n v="23663.324000000001"/>
    <x v="6433"/>
    <n v="13874.442999999999"/>
    <n v="8256.6810000000005"/>
    <n v="11531.903"/>
  </r>
  <r>
    <x v="285"/>
    <x v="12"/>
    <n v="16592.975999999999"/>
    <x v="6434"/>
    <n v="9826.1219999999994"/>
    <n v="5400.3630000000003"/>
    <n v="7673.5310000000009"/>
  </r>
  <r>
    <x v="285"/>
    <x v="13"/>
    <n v="14751.27"/>
    <x v="6435"/>
    <n v="7893.018"/>
    <n v="5100.7169999999996"/>
    <n v="6023.0169999999998"/>
  </r>
  <r>
    <x v="285"/>
    <x v="14"/>
    <n v="12700.999"/>
    <x v="6436"/>
    <n v="7138.7870000000003"/>
    <n v="4473.8779999999997"/>
    <n v="5397.4279999999999"/>
  </r>
  <r>
    <x v="285"/>
    <x v="15"/>
    <n v="11376.828"/>
    <x v="6437"/>
    <n v="6133.2070000000003"/>
    <n v="3629.2979999999998"/>
    <n v="4552.848"/>
  </r>
  <r>
    <x v="285"/>
    <x v="16"/>
    <n v="6265.8235000000004"/>
    <x v="6438"/>
    <n v="4492.3531000000003"/>
    <n v="2519.3564999999999"/>
    <n v="3422.9065000000001"/>
  </r>
  <r>
    <x v="285"/>
    <x v="17"/>
    <n v="4801.7764999999999"/>
    <x v="6439"/>
    <n v="4381.0011999999997"/>
    <n v="2539.6439999999998"/>
    <n v="3434.1939999999995"/>
  </r>
  <r>
    <x v="285"/>
    <x v="18"/>
    <n v="4333.7067999999999"/>
    <x v="6440"/>
    <n v="3759.3481999999999"/>
    <n v="2485.3472999999999"/>
    <n v="2945.7972999999997"/>
  </r>
  <r>
    <x v="285"/>
    <x v="19"/>
    <n v="4586.1459999999997"/>
    <x v="6441"/>
    <n v="3721.7876999999999"/>
    <n v="2443.2150999999999"/>
    <n v="2903.6650999999997"/>
  </r>
  <r>
    <x v="285"/>
    <x v="20"/>
    <n v="4009.346"/>
    <x v="6442"/>
    <n v="3729.848"/>
    <n v="2543.1190999999999"/>
    <n v="2933.5690999999997"/>
  </r>
  <r>
    <x v="285"/>
    <x v="21"/>
    <n v="4151.2318999999998"/>
    <x v="6443"/>
    <n v="3226.5459000000001"/>
    <n v="2354.9479999999999"/>
    <n v="2570.3979999999997"/>
  </r>
  <r>
    <x v="285"/>
    <x v="22"/>
    <n v="4184.4979999999996"/>
    <x v="6444"/>
    <n v="2984.3831"/>
    <n v="2152.6179999999999"/>
    <n v="2320.8179999999998"/>
  </r>
  <r>
    <x v="285"/>
    <x v="23"/>
    <n v="3647.03"/>
    <x v="6445"/>
    <n v="2619.5329999999999"/>
    <n v="1874.9960000000001"/>
    <n v="2028.346"/>
  </r>
  <r>
    <x v="285"/>
    <x v="24"/>
    <n v="3462.0459000000001"/>
    <x v="6446"/>
    <n v="2296.1410999999998"/>
    <n v="1602.771"/>
    <n v="1709.771"/>
  </r>
  <r>
    <x v="285"/>
    <x v="25"/>
    <n v="2975.5958999999998"/>
    <x v="6447"/>
    <n v="2001.92"/>
    <n v="1298.595"/>
    <n v="1471.845"/>
  </r>
  <r>
    <x v="285"/>
    <x v="26"/>
    <n v="2253.7379999999998"/>
    <x v="6448"/>
    <n v="1829.2679000000001"/>
    <n v="1045.2539999999999"/>
    <n v="1397.704"/>
  </r>
  <r>
    <x v="285"/>
    <x v="27"/>
    <n v="1619.2339999999999"/>
    <x v="6449"/>
    <n v="1490.3820000000001"/>
    <n v="924.726"/>
    <n v="1171.6759999999999"/>
  </r>
  <r>
    <x v="285"/>
    <x v="28"/>
    <n v="1465.4570000000001"/>
    <x v="6450"/>
    <n v="1181.577"/>
    <n v="835.65800000000002"/>
    <n v="910.43500000000006"/>
  </r>
  <r>
    <x v="285"/>
    <x v="29"/>
    <n v="1481.63"/>
    <x v="6451"/>
    <n v="1038.376"/>
    <n v="758.19799999999998"/>
    <n v="789.18"/>
  </r>
  <r>
    <x v="285"/>
    <x v="30"/>
    <n v="1269.0070000000001"/>
    <x v="6452"/>
    <n v="1033.8320000000001"/>
    <n v="665.46900000000005"/>
    <n v="823.71800000000007"/>
  </r>
  <r>
    <x v="286"/>
    <x v="0"/>
    <n v="11716"/>
    <x v="6453"/>
    <n v="13292"/>
    <n v="9342"/>
    <n v="11330"/>
  </r>
  <r>
    <x v="286"/>
    <x v="1"/>
    <n v="9714"/>
    <x v="6454"/>
    <n v="11241"/>
    <n v="7471"/>
    <n v="9471"/>
  </r>
  <r>
    <x v="286"/>
    <x v="2"/>
    <n v="6910"/>
    <x v="6455"/>
    <n v="9841"/>
    <n v="5762"/>
    <n v="8582"/>
  </r>
  <r>
    <x v="286"/>
    <x v="3"/>
    <n v="5010"/>
    <x v="4354"/>
    <n v="7370"/>
    <n v="4469"/>
    <n v="5983"/>
  </r>
  <r>
    <x v="286"/>
    <x v="4"/>
    <n v="4682"/>
    <x v="792"/>
    <n v="7201"/>
    <n v="4418"/>
    <n v="5819.5"/>
  </r>
  <r>
    <x v="286"/>
    <x v="5"/>
    <n v="4130"/>
    <x v="1257"/>
    <n v="7250.8940000000002"/>
    <n v="4456.3980000000001"/>
    <n v="5833.1900000000005"/>
  </r>
  <r>
    <x v="286"/>
    <x v="6"/>
    <n v="4280.1589999999997"/>
    <x v="6456"/>
    <n v="6412.2449999999999"/>
    <n v="4827.7030000000004"/>
    <n v="4849.1090000000004"/>
  </r>
  <r>
    <x v="286"/>
    <x v="7"/>
    <n v="3997.93"/>
    <x v="6457"/>
    <n v="5552.9279999999999"/>
    <n v="4145.7240000000002"/>
    <n v="4169.1790000000001"/>
  </r>
  <r>
    <x v="286"/>
    <x v="8"/>
    <n v="3543.3090000000002"/>
    <x v="6458"/>
    <n v="4495.2460000000001"/>
    <n v="3181.462"/>
    <n v="3206.5250000000001"/>
  </r>
  <r>
    <x v="286"/>
    <x v="9"/>
    <n v="3326.4450000000002"/>
    <x v="6459"/>
    <n v="3585.9180000000001"/>
    <n v="2665.14"/>
    <n v="2690.7739999999999"/>
  </r>
  <r>
    <x v="286"/>
    <x v="10"/>
    <n v="3424.8589999999999"/>
    <x v="6460"/>
    <n v="3350.7269999999999"/>
    <n v="2394.652"/>
    <n v="2421.2139999999999"/>
  </r>
  <r>
    <x v="286"/>
    <x v="11"/>
    <n v="4097.8599999999997"/>
    <x v="6461"/>
    <n v="3747.6709999999998"/>
    <n v="2617.9119999999998"/>
    <n v="2617.9119999999998"/>
  </r>
  <r>
    <x v="286"/>
    <x v="12"/>
    <n v="3068.7710000000002"/>
    <x v="6462"/>
    <n v="2675.2629999999999"/>
    <n v="2006.9190000000001"/>
    <n v="2006.9190000000001"/>
  </r>
  <r>
    <x v="286"/>
    <x v="13"/>
    <n v="2375.6869999999999"/>
    <x v="6463"/>
    <n v="1954.6869999999999"/>
    <n v="1495.992"/>
    <n v="1495.992"/>
  </r>
  <r>
    <x v="286"/>
    <x v="14"/>
    <n v="2010.0329999999999"/>
    <x v="6464"/>
    <n v="1628.5360000000001"/>
    <n v="1178.268"/>
    <n v="1187.482"/>
  </r>
  <r>
    <x v="286"/>
    <x v="15"/>
    <n v="1822.9449"/>
    <x v="6465"/>
    <n v="1399.3440000000001"/>
    <n v="1051.1849999999999"/>
    <n v="1060.6379999999999"/>
  </r>
  <r>
    <x v="286"/>
    <x v="16"/>
    <n v="1909.4469999999999"/>
    <x v="6466"/>
    <n v="1617.0150000000001"/>
    <n v="932.68700000000001"/>
    <n v="1243.2429999999999"/>
  </r>
  <r>
    <x v="286"/>
    <x v="17"/>
    <n v="1369.471"/>
    <x v="6467"/>
    <n v="1503.174"/>
    <n v="763.81899999999996"/>
    <n v="1073.576"/>
  </r>
  <r>
    <x v="286"/>
    <x v="18"/>
    <n v="735.26400000000001"/>
    <x v="6468"/>
    <n v="1016.902"/>
    <n v="407.10700000000003"/>
    <n v="708.07300000000009"/>
  </r>
  <r>
    <x v="286"/>
    <x v="19"/>
    <n v="374.505"/>
    <x v="6469"/>
    <n v="202.25"/>
    <n v="124.563"/>
    <n v="127.81100000000001"/>
  </r>
  <r>
    <x v="286"/>
    <x v="20"/>
    <n v="158.23699999999999"/>
    <x v="6470"/>
    <n v="113.33199999999999"/>
    <n v="64.209000000000003"/>
    <n v="72.59"/>
  </r>
  <r>
    <x v="287"/>
    <x v="0"/>
    <n v="7388.6639999999998"/>
    <x v="6471"/>
    <n v="3809.8150000000001"/>
    <n v="2341.2440000000001"/>
    <n v="3024.922"/>
  </r>
  <r>
    <x v="287"/>
    <x v="1"/>
    <n v="7163.674"/>
    <x v="6472"/>
    <n v="3165.933"/>
    <n v="1808.5619999999999"/>
    <n v="2406.2429999999999"/>
  </r>
  <r>
    <x v="287"/>
    <x v="2"/>
    <n v="6305.84"/>
    <x v="6473"/>
    <n v="2989.279"/>
    <n v="1605.492"/>
    <n v="2202.558"/>
  </r>
  <r>
    <x v="287"/>
    <x v="3"/>
    <n v="5822.5439999999999"/>
    <x v="6474"/>
    <n v="2643.9430000000002"/>
    <n v="1304.441"/>
    <n v="1900.8960000000002"/>
  </r>
  <r>
    <x v="287"/>
    <x v="4"/>
    <n v="5159.0079999999998"/>
    <x v="6475"/>
    <n v="2511.7179999999998"/>
    <n v="1239.165"/>
    <n v="1835.0119999999999"/>
  </r>
  <r>
    <x v="287"/>
    <x v="5"/>
    <n v="4444.5680000000002"/>
    <x v="6476"/>
    <n v="2351.335"/>
    <n v="1124.2550000000001"/>
    <n v="1723.4210000000003"/>
  </r>
  <r>
    <x v="287"/>
    <x v="6"/>
    <n v="4211.2669999999998"/>
    <x v="6477"/>
    <n v="2486.1480000000001"/>
    <n v="1261.3520000000001"/>
    <n v="1860.4270000000001"/>
  </r>
  <r>
    <x v="287"/>
    <x v="7"/>
    <n v="3184.65"/>
    <x v="6478"/>
    <n v="2604.8420000000001"/>
    <n v="1480.4770000000001"/>
    <n v="2079.4650000000001"/>
  </r>
  <r>
    <x v="287"/>
    <x v="8"/>
    <n v="2659.1489999999999"/>
    <x v="6479"/>
    <n v="1779.4849999999999"/>
    <n v="1374.799"/>
    <n v="1376.412"/>
  </r>
  <r>
    <x v="287"/>
    <x v="9"/>
    <n v="3041.8919999999998"/>
    <x v="6480"/>
    <n v="2260.0610000000001"/>
    <n v="1740.374"/>
    <n v="1832.463"/>
  </r>
  <r>
    <x v="287"/>
    <x v="10"/>
    <n v="2743.848"/>
    <x v="6481"/>
    <n v="2395.77"/>
    <n v="1757.2619999999999"/>
    <n v="1905.1419999999998"/>
  </r>
  <r>
    <x v="287"/>
    <x v="11"/>
    <n v="3693.0390000000002"/>
    <x v="6482"/>
    <n v="2103.2359999999999"/>
    <n v="1373.789"/>
    <n v="1584.1779999999999"/>
  </r>
  <r>
    <x v="287"/>
    <x v="12"/>
    <n v="5129.3419999999996"/>
    <x v="6483"/>
    <n v="2194.4160000000002"/>
    <n v="1129.375"/>
    <n v="1415.6579999999999"/>
  </r>
  <r>
    <x v="287"/>
    <x v="13"/>
    <n v="6134.1239999999998"/>
    <x v="6484"/>
    <n v="2473.808"/>
    <n v="1152.0740000000001"/>
    <n v="1508.7060000000001"/>
  </r>
  <r>
    <x v="287"/>
    <x v="14"/>
    <n v="5262.3469999999998"/>
    <x v="6485"/>
    <n v="2269.5880000000002"/>
    <n v="677.16200000000003"/>
    <n v="1140.3030000000001"/>
  </r>
  <r>
    <x v="287"/>
    <x v="15"/>
    <n v="4319.7219999999998"/>
    <x v="6486"/>
    <n v="1777.9670000000001"/>
    <n v="834.995"/>
    <n v="1048.798"/>
  </r>
  <r>
    <x v="287"/>
    <x v="16"/>
    <n v="3682.7620000000002"/>
    <x v="6487"/>
    <n v="1363.105"/>
    <n v="494.86799999999999"/>
    <n v="752.72699999999998"/>
  </r>
  <r>
    <x v="287"/>
    <x v="17"/>
    <n v="3060.6709999999998"/>
    <x v="6488"/>
    <n v="1182.288"/>
    <n v="403.245"/>
    <n v="662.40499999999997"/>
  </r>
  <r>
    <x v="287"/>
    <x v="18"/>
    <n v="2559.7440000000001"/>
    <x v="6489"/>
    <n v="995.04700000000003"/>
    <n v="349.11799999999999"/>
    <n v="588.08799999999997"/>
  </r>
  <r>
    <x v="287"/>
    <x v="19"/>
    <n v="2267.81"/>
    <x v="6490"/>
    <n v="841.26"/>
    <n v="247.48"/>
    <n v="421.13499999999999"/>
  </r>
  <r>
    <x v="287"/>
    <x v="20"/>
    <n v="1942.66"/>
    <x v="6491"/>
    <n v="767.28099999999995"/>
    <n v="200.64"/>
    <n v="478.77300000000002"/>
  </r>
  <r>
    <x v="287"/>
    <x v="21"/>
    <n v="1504.7439999999999"/>
    <x v="6492"/>
    <n v="724.35900000000004"/>
    <n v="165.71899999999999"/>
    <n v="486.05599999999998"/>
  </r>
  <r>
    <x v="287"/>
    <x v="22"/>
    <n v="1186.3831"/>
    <x v="6493"/>
    <n v="564.62099999999998"/>
    <n v="144.63999999999999"/>
    <n v="392.77800000000002"/>
  </r>
  <r>
    <x v="287"/>
    <x v="23"/>
    <n v="1075.3570999999999"/>
    <x v="6494"/>
    <n v="501.16500000000002"/>
    <n v="152.01"/>
    <n v="353.60199999999998"/>
  </r>
  <r>
    <x v="287"/>
    <x v="24"/>
    <n v="900.20600000000002"/>
    <x v="6495"/>
    <n v="513.59799999999996"/>
    <n v="146.18"/>
    <n v="367.47500000000002"/>
  </r>
  <r>
    <x v="287"/>
    <x v="25"/>
    <n v="866.09299999999996"/>
    <x v="6496"/>
    <n v="565.57399999999996"/>
    <n v="129.52199999999999"/>
    <n v="430.51099999999997"/>
  </r>
  <r>
    <x v="287"/>
    <x v="26"/>
    <n v="797.37900000000002"/>
    <x v="6497"/>
    <n v="738.37300000000005"/>
    <n v="134.797"/>
    <n v="609.22400000000005"/>
  </r>
  <r>
    <x v="287"/>
    <x v="27"/>
    <n v="723.99699999999996"/>
    <x v="6498"/>
    <n v="736.92600000000004"/>
    <n v="-122.002"/>
    <n v="341.084"/>
  </r>
  <r>
    <x v="287"/>
    <x v="28"/>
    <n v="689.39700000000005"/>
    <x v="6499"/>
    <n v="1570.854"/>
    <n v="-119.577"/>
    <n v="1388.664"/>
  </r>
  <r>
    <x v="287"/>
    <x v="29"/>
    <n v="939.75"/>
    <x v="6500"/>
    <n v="1901.36"/>
    <n v="-86.632000000000005"/>
    <n v="1731.117"/>
  </r>
  <r>
    <x v="288"/>
    <x v="0"/>
    <n v="9714.9"/>
    <x v="6501"/>
    <n v="15642"/>
    <n v="4996"/>
    <n v="11393.5"/>
  </r>
  <r>
    <x v="288"/>
    <x v="1"/>
    <n v="10154"/>
    <x v="6502"/>
    <n v="17722.400000000001"/>
    <n v="5253.2"/>
    <n v="12268.2"/>
  </r>
  <r>
    <x v="288"/>
    <x v="2"/>
    <n v="11170.4"/>
    <x v="6503"/>
    <n v="33135.5"/>
    <n v="14181.3"/>
    <n v="24732.3"/>
  </r>
  <r>
    <x v="288"/>
    <x v="3"/>
    <n v="13264"/>
    <x v="6504"/>
    <n v="33837.5"/>
    <n v="11384.4"/>
    <n v="23277.199999999997"/>
  </r>
  <r>
    <x v="288"/>
    <x v="4"/>
    <n v="5915.7"/>
    <x v="1894"/>
    <n v="7259.5"/>
    <n v="1826.4"/>
    <n v="4884.3"/>
  </r>
  <r>
    <x v="288"/>
    <x v="5"/>
    <n v="5727"/>
    <x v="6505"/>
    <n v="6564.3"/>
    <n v="1854.9"/>
    <n v="4336.8"/>
  </r>
  <r>
    <x v="288"/>
    <x v="6"/>
    <n v="5607"/>
    <x v="6506"/>
    <n v="6069.7"/>
    <n v="2075"/>
    <n v="3911.3999999999996"/>
  </r>
  <r>
    <x v="288"/>
    <x v="7"/>
    <n v="5508.5"/>
    <x v="6507"/>
    <n v="6222"/>
    <n v="2000.2"/>
    <n v="3918.6000000000004"/>
  </r>
  <r>
    <x v="288"/>
    <x v="8"/>
    <n v="5864.6"/>
    <x v="6508"/>
    <n v="6160.9"/>
    <n v="1852.6"/>
    <n v="4029.4"/>
  </r>
  <r>
    <x v="288"/>
    <x v="9"/>
    <n v="5658.2"/>
    <x v="6509"/>
    <n v="6405.3"/>
    <n v="1905.5"/>
    <n v="4274.3999999999996"/>
  </r>
  <r>
    <x v="288"/>
    <x v="10"/>
    <n v="5577.6"/>
    <x v="4275"/>
    <n v="6423.9"/>
    <n v="1782.2"/>
    <n v="4291"/>
  </r>
  <r>
    <x v="288"/>
    <x v="11"/>
    <n v="6470.6"/>
    <x v="6510"/>
    <n v="6792.5"/>
    <n v="1614.2"/>
    <n v="4493.5"/>
  </r>
  <r>
    <x v="288"/>
    <x v="12"/>
    <n v="6407.3"/>
    <x v="6511"/>
    <n v="6682.9"/>
    <n v="2247.3000000000002"/>
    <n v="4432.2000000000007"/>
  </r>
  <r>
    <x v="288"/>
    <x v="13"/>
    <n v="6201"/>
    <x v="6512"/>
    <n v="6310.5"/>
    <n v="1890.2"/>
    <n v="4140"/>
  </r>
  <r>
    <x v="288"/>
    <x v="14"/>
    <n v="5717.2"/>
    <x v="6513"/>
    <n v="6446.1"/>
    <n v="1643.2"/>
    <n v="4239.7"/>
  </r>
  <r>
    <x v="288"/>
    <x v="15"/>
    <n v="6479.8"/>
    <x v="6514"/>
    <n v="6665.9"/>
    <n v="1764.2"/>
    <n v="4395.4000000000005"/>
  </r>
  <r>
    <x v="288"/>
    <x v="16"/>
    <n v="6899"/>
    <x v="6515"/>
    <n v="7480.7"/>
    <n v="2016.3"/>
    <n v="4920.3"/>
  </r>
  <r>
    <x v="288"/>
    <x v="17"/>
    <n v="7453.9"/>
    <x v="6516"/>
    <n v="7388.9"/>
    <n v="2564.8000000000002"/>
    <n v="4870.6000000000004"/>
  </r>
  <r>
    <x v="288"/>
    <x v="18"/>
    <n v="6909.3190000000004"/>
    <x v="6517"/>
    <n v="7266.1220000000003"/>
    <n v="2934.058"/>
    <n v="5125.6630000000005"/>
  </r>
  <r>
    <x v="288"/>
    <x v="19"/>
    <n v="6934.7470000000003"/>
    <x v="6518"/>
    <n v="7261.8249999999998"/>
    <n v="2950.4270000000001"/>
    <n v="5492.4070000000002"/>
  </r>
  <r>
    <x v="288"/>
    <x v="20"/>
    <n v="6711.768"/>
    <x v="6519"/>
    <n v="6724.0879999999997"/>
    <n v="3198.6640000000002"/>
    <n v="4901.8760000000002"/>
  </r>
  <r>
    <x v="288"/>
    <x v="21"/>
    <n v="3720.04"/>
    <x v="6520"/>
    <n v="4327.9120000000003"/>
    <n v="2412.864"/>
    <n v="3355.3249999999998"/>
  </r>
  <r>
    <x v="288"/>
    <x v="22"/>
    <n v="3336.2330000000002"/>
    <x v="6521"/>
    <n v="4011.7339999999999"/>
    <n v="2233.5729999999999"/>
    <n v="3104.2799999999997"/>
  </r>
  <r>
    <x v="288"/>
    <x v="23"/>
    <n v="2872.8168999999998"/>
    <x v="6522"/>
    <n v="3005.0540000000001"/>
    <n v="1491.84"/>
    <n v="2267.9929999999999"/>
  </r>
  <r>
    <x v="288"/>
    <x v="24"/>
    <n v="2498.4141"/>
    <x v="6523"/>
    <n v="2931.2419"/>
    <n v="1300.097"/>
    <n v="2224.723"/>
  </r>
  <r>
    <x v="288"/>
    <x v="25"/>
    <n v="2074.9340999999999"/>
    <x v="6524"/>
    <n v="2488.2759000000001"/>
    <n v="1125.326"/>
    <n v="1843.4569999999999"/>
  </r>
  <r>
    <x v="288"/>
    <x v="26"/>
    <n v="1645.0360000000001"/>
    <x v="6525"/>
    <n v="1952.9469999999999"/>
    <n v="979.14499999999998"/>
    <n v="1444.4380000000001"/>
  </r>
  <r>
    <x v="288"/>
    <x v="27"/>
    <n v="1451.6559999999999"/>
    <x v="6526"/>
    <n v="1569.579"/>
    <n v="859.37800000000004"/>
    <n v="1133.3020000000001"/>
  </r>
  <r>
    <x v="288"/>
    <x v="28"/>
    <n v="1258.9580000000001"/>
    <x v="6527"/>
    <n v="1187.46"/>
    <n v="728.80100000000004"/>
    <n v="907.55500000000006"/>
  </r>
  <r>
    <x v="288"/>
    <x v="29"/>
    <n v="1072.566"/>
    <x v="6528"/>
    <n v="870.96199999999999"/>
    <n v="508.66500000000002"/>
    <n v="608.20000000000005"/>
  </r>
  <r>
    <x v="288"/>
    <x v="30"/>
    <n v="1122.895"/>
    <x v="6529"/>
    <n v="871.34400000000005"/>
    <n v="455.81799999999998"/>
    <n v="606.02099999999996"/>
  </r>
  <r>
    <x v="289"/>
    <x v="0"/>
    <n v="10074"/>
    <x v="1924"/>
    <n v="15711"/>
    <n v="10311"/>
    <n v="11764"/>
  </r>
  <r>
    <x v="289"/>
    <x v="1"/>
    <n v="9024"/>
    <x v="6530"/>
    <n v="16346"/>
    <n v="10497"/>
    <n v="12449"/>
  </r>
  <r>
    <x v="289"/>
    <x v="2"/>
    <n v="8139"/>
    <x v="6531"/>
    <n v="14552"/>
    <n v="11093"/>
    <n v="11575"/>
  </r>
  <r>
    <x v="289"/>
    <x v="3"/>
    <n v="8292"/>
    <x v="6532"/>
    <n v="15483"/>
    <n v="11802"/>
    <n v="12171"/>
  </r>
  <r>
    <x v="289"/>
    <x v="4"/>
    <n v="8524"/>
    <x v="6533"/>
    <n v="15035"/>
    <n v="12136"/>
    <n v="12136"/>
  </r>
  <r>
    <x v="289"/>
    <x v="5"/>
    <n v="8486"/>
    <x v="2046"/>
    <n v="16489"/>
    <n v="13419"/>
    <n v="13419"/>
  </r>
  <r>
    <x v="289"/>
    <x v="6"/>
    <n v="8891"/>
    <x v="6534"/>
    <n v="15643"/>
    <n v="12696"/>
    <n v="12696"/>
  </r>
  <r>
    <x v="289"/>
    <x v="7"/>
    <n v="8654"/>
    <x v="6535"/>
    <n v="13090"/>
    <n v="8919"/>
    <n v="8919"/>
  </r>
  <r>
    <x v="289"/>
    <x v="8"/>
    <n v="9095"/>
    <x v="6536"/>
    <n v="17008"/>
    <n v="12429"/>
    <n v="12429"/>
  </r>
  <r>
    <x v="289"/>
    <x v="9"/>
    <n v="8752"/>
    <x v="2049"/>
    <n v="14326"/>
    <n v="0"/>
    <n v="0"/>
  </r>
  <r>
    <x v="290"/>
    <x v="0"/>
    <n v="10074"/>
    <x v="1924"/>
    <n v="15711"/>
    <n v="10311"/>
    <n v="11764"/>
  </r>
  <r>
    <x v="290"/>
    <x v="1"/>
    <n v="9024"/>
    <x v="6530"/>
    <n v="16346"/>
    <n v="10497"/>
    <n v="12449"/>
  </r>
  <r>
    <x v="290"/>
    <x v="2"/>
    <n v="8139"/>
    <x v="6531"/>
    <n v="14552"/>
    <n v="11093"/>
    <n v="11575"/>
  </r>
  <r>
    <x v="290"/>
    <x v="3"/>
    <n v="8292"/>
    <x v="6532"/>
    <n v="15483"/>
    <n v="11802"/>
    <n v="12171"/>
  </r>
  <r>
    <x v="290"/>
    <x v="4"/>
    <n v="8524"/>
    <x v="6533"/>
    <n v="15035"/>
    <n v="12136"/>
    <n v="12136"/>
  </r>
  <r>
    <x v="290"/>
    <x v="5"/>
    <n v="8486"/>
    <x v="2046"/>
    <n v="16489"/>
    <n v="13419"/>
    <n v="13419"/>
  </r>
  <r>
    <x v="290"/>
    <x v="6"/>
    <n v="8891"/>
    <x v="6534"/>
    <n v="15643"/>
    <n v="12696"/>
    <n v="12696"/>
  </r>
  <r>
    <x v="290"/>
    <x v="7"/>
    <n v="8654"/>
    <x v="6535"/>
    <n v="13090"/>
    <n v="8919"/>
    <n v="8919"/>
  </r>
  <r>
    <x v="290"/>
    <x v="8"/>
    <n v="9095"/>
    <x v="6536"/>
    <n v="17008"/>
    <n v="12429"/>
    <n v="12429"/>
  </r>
  <r>
    <x v="290"/>
    <x v="9"/>
    <n v="8752"/>
    <x v="2049"/>
    <n v="14326"/>
    <n v="0"/>
    <n v="0"/>
  </r>
  <r>
    <x v="291"/>
    <x v="0"/>
    <n v="4109.1109999999999"/>
    <x v="6537"/>
    <n v="3995.5680000000002"/>
    <n v="3080.7170000000001"/>
    <n v="3192.2170000000001"/>
  </r>
  <r>
    <x v="291"/>
    <x v="1"/>
    <n v="4043.6950000000002"/>
    <x v="6538"/>
    <n v="3545.2829999999999"/>
    <n v="2680.4830000000002"/>
    <n v="2725.4830000000002"/>
  </r>
  <r>
    <x v="291"/>
    <x v="2"/>
    <n v="3358.1120000000001"/>
    <x v="6539"/>
    <n v="3068.424"/>
    <n v="2276.8539999999998"/>
    <n v="2371.8539999999998"/>
  </r>
  <r>
    <x v="291"/>
    <x v="3"/>
    <n v="2991.5169999999998"/>
    <x v="6540"/>
    <n v="2696.2469999999998"/>
    <n v="1851.1579999999999"/>
    <n v="1956.1329999999998"/>
  </r>
  <r>
    <x v="291"/>
    <x v="4"/>
    <n v="2972.442"/>
    <x v="6541"/>
    <n v="2466.5039999999999"/>
    <n v="1684.6369999999999"/>
    <n v="1818.442"/>
  </r>
  <r>
    <x v="291"/>
    <x v="5"/>
    <n v="2787.8969999999999"/>
    <x v="6542"/>
    <n v="2206.866"/>
    <n v="1494.0640000000001"/>
    <n v="1649.778"/>
  </r>
  <r>
    <x v="291"/>
    <x v="6"/>
    <n v="2337.6480000000001"/>
    <x v="6543"/>
    <n v="1932.0889999999999"/>
    <n v="1232.0820000000001"/>
    <n v="1423.5110000000002"/>
  </r>
  <r>
    <x v="291"/>
    <x v="7"/>
    <n v="2134.5790000000002"/>
    <x v="6544"/>
    <n v="1712.5139999999999"/>
    <n v="1025.9690000000001"/>
    <n v="1266.376"/>
  </r>
  <r>
    <x v="291"/>
    <x v="8"/>
    <n v="1882.5409999999999"/>
    <x v="6545"/>
    <n v="1513.0740000000001"/>
    <n v="856.51900000000001"/>
    <n v="1125.704"/>
  </r>
  <r>
    <x v="291"/>
    <x v="9"/>
    <n v="1480.998"/>
    <x v="6546"/>
    <n v="1239.8810000000001"/>
    <n v="668.649"/>
    <n v="939.86599999999999"/>
  </r>
  <r>
    <x v="291"/>
    <x v="10"/>
    <n v="1245.0050000000001"/>
    <x v="6547"/>
    <n v="1159.278"/>
    <n v="593"/>
    <n v="898.53199999999993"/>
  </r>
  <r>
    <x v="291"/>
    <x v="11"/>
    <n v="1537.7239999999999"/>
    <x v="6548"/>
    <n v="1074.905"/>
    <n v="558.12900000000002"/>
    <n v="810.11800000000005"/>
  </r>
  <r>
    <x v="291"/>
    <x v="12"/>
    <n v="1401.5419999999999"/>
    <x v="6549"/>
    <n v="981.048"/>
    <n v="489.452"/>
    <n v="753.20600000000002"/>
  </r>
  <r>
    <x v="291"/>
    <x v="13"/>
    <n v="1279.431"/>
    <x v="6550"/>
    <n v="892.19299999999998"/>
    <n v="417.62"/>
    <n v="692.202"/>
  </r>
  <r>
    <x v="291"/>
    <x v="14"/>
    <n v="1061.403"/>
    <x v="6551"/>
    <n v="641.64800000000002"/>
    <n v="345.05099999999999"/>
    <n v="474.00699999999995"/>
  </r>
  <r>
    <x v="291"/>
    <x v="15"/>
    <n v="824.05100000000004"/>
    <x v="6552"/>
    <n v="504.733"/>
    <n v="291.52800000000002"/>
    <n v="370.98200000000003"/>
  </r>
  <r>
    <x v="291"/>
    <x v="16"/>
    <n v="667.53099999999995"/>
    <x v="6553"/>
    <n v="434.55900000000003"/>
    <n v="232.541"/>
    <n v="329.96699999999998"/>
  </r>
  <r>
    <x v="291"/>
    <x v="17"/>
    <n v="566.45899999999995"/>
    <x v="6554"/>
    <n v="389.47800000000001"/>
    <n v="203.56299999999999"/>
    <n v="296.786"/>
  </r>
  <r>
    <x v="291"/>
    <x v="18"/>
    <n v="502.23899999999998"/>
    <x v="6555"/>
    <n v="310.83999999999997"/>
    <n v="136.63900000000001"/>
    <n v="235.06100000000001"/>
  </r>
  <r>
    <x v="291"/>
    <x v="19"/>
    <n v="475.803"/>
    <x v="6556"/>
    <n v="296.59100000000001"/>
    <n v="124.73399999999999"/>
    <n v="208.27600000000001"/>
  </r>
  <r>
    <x v="291"/>
    <x v="20"/>
    <n v="426.38499999999999"/>
    <x v="6557"/>
    <n v="257.57900000000001"/>
    <n v="111.038"/>
    <n v="175.90800000000002"/>
  </r>
  <r>
    <x v="291"/>
    <x v="21"/>
    <n v="383.07799999999997"/>
    <x v="6558"/>
    <n v="241.79900000000001"/>
    <n v="96.637"/>
    <n v="167.226"/>
  </r>
  <r>
    <x v="291"/>
    <x v="22"/>
    <n v="328.84399999999999"/>
    <x v="6559"/>
    <n v="191.06100000000001"/>
    <n v="85.501000000000005"/>
    <n v="132.80200000000002"/>
  </r>
  <r>
    <x v="291"/>
    <x v="23"/>
    <n v="293.00599999999997"/>
    <x v="6560"/>
    <n v="170.726"/>
    <n v="74.927999999999997"/>
    <n v="118.06899999999999"/>
  </r>
  <r>
    <x v="291"/>
    <x v="24"/>
    <n v="248.07900000000001"/>
    <x v="6561"/>
    <n v="143.346"/>
    <n v="68.784000000000006"/>
    <n v="99"/>
  </r>
  <r>
    <x v="291"/>
    <x v="25"/>
    <n v="243.547"/>
    <x v="6562"/>
    <n v="125.748"/>
    <n v="63.725999999999999"/>
    <n v="82.350999999999999"/>
  </r>
  <r>
    <x v="291"/>
    <x v="26"/>
    <n v="205.399"/>
    <x v="6563"/>
    <n v="110.696"/>
    <n v="53.676000000000002"/>
    <n v="72.665000000000006"/>
  </r>
  <r>
    <x v="291"/>
    <x v="27"/>
    <n v="183.87"/>
    <x v="6564"/>
    <n v="91.293999999999997"/>
    <n v="44.978999999999999"/>
    <n v="62.9"/>
  </r>
  <r>
    <x v="291"/>
    <x v="28"/>
    <n v="155.864"/>
    <x v="6565"/>
    <n v="69.739999999999995"/>
    <n v="37.012999999999998"/>
    <n v="49.98"/>
  </r>
  <r>
    <x v="292"/>
    <x v="0"/>
    <n v="10164.367"/>
    <x v="6566"/>
    <n v="21812.120999999999"/>
    <n v="6225.951"/>
    <n v="18974.994999999999"/>
  </r>
  <r>
    <x v="292"/>
    <x v="1"/>
    <n v="12593.196"/>
    <x v="6567"/>
    <n v="18231.670999999998"/>
    <n v="6579.5429999999997"/>
    <n v="15988.536"/>
  </r>
  <r>
    <x v="292"/>
    <x v="2"/>
    <n v="12173.906999999999"/>
    <x v="6568"/>
    <n v="16845.937000000002"/>
    <n v="5685.3519999999999"/>
    <n v="14824.304"/>
  </r>
  <r>
    <x v="292"/>
    <x v="3"/>
    <n v="8920.9339999999993"/>
    <x v="6569"/>
    <n v="16138.751"/>
    <n v="3428.915"/>
    <n v="12869.838"/>
  </r>
  <r>
    <x v="292"/>
    <x v="4"/>
    <n v="7763.2060000000001"/>
    <x v="6570"/>
    <n v="15446.111000000001"/>
    <n v="3766.3359999999998"/>
    <n v="12746.907999999999"/>
  </r>
  <r>
    <x v="292"/>
    <x v="5"/>
    <n v="12195.091"/>
    <x v="6571"/>
    <n v="15261.772999999999"/>
    <n v="4005.8829999999998"/>
    <n v="12221.971"/>
  </r>
  <r>
    <x v="292"/>
    <x v="6"/>
    <n v="11871.879000000001"/>
    <x v="6572"/>
    <n v="17741.481"/>
    <n v="4845.18"/>
    <n v="13173.949000000001"/>
  </r>
  <r>
    <x v="292"/>
    <x v="7"/>
    <n v="10184.120999999999"/>
    <x v="6573"/>
    <n v="15855.275"/>
    <n v="4232.45"/>
    <n v="11575.847"/>
  </r>
  <r>
    <x v="292"/>
    <x v="8"/>
    <n v="14805.794"/>
    <x v="6574"/>
    <n v="13696.635"/>
    <n v="3799.732"/>
    <n v="9535.6560000000009"/>
  </r>
  <r>
    <x v="292"/>
    <x v="9"/>
    <n v="12678.790999999999"/>
    <x v="6575"/>
    <n v="12499.174999999999"/>
    <n v="3920.8409999999999"/>
    <n v="8807.4740000000002"/>
  </r>
  <r>
    <x v="292"/>
    <x v="10"/>
    <n v="10805.753000000001"/>
    <x v="6576"/>
    <n v="12827.683000000001"/>
    <n v="3445.462"/>
    <n v="8929.7510000000002"/>
  </r>
  <r>
    <x v="292"/>
    <x v="11"/>
    <n v="16157.433000000001"/>
    <x v="6577"/>
    <n v="13126.062"/>
    <n v="3167.5390000000002"/>
    <n v="9668.3150000000005"/>
  </r>
  <r>
    <x v="292"/>
    <x v="12"/>
    <n v="13477.414000000001"/>
    <x v="6578"/>
    <n v="11062.034"/>
    <n v="2771.2719999999999"/>
    <n v="7609.3969999999999"/>
  </r>
  <r>
    <x v="292"/>
    <x v="13"/>
    <n v="11913.529"/>
    <x v="6579"/>
    <n v="10391.082"/>
    <n v="3016.6030000000001"/>
    <n v="7071.6170000000002"/>
  </r>
  <r>
    <x v="292"/>
    <x v="15"/>
    <n v="5785.5280000000002"/>
    <x v="6580"/>
    <n v="7199.152"/>
    <n v="1605.704"/>
    <n v="4134.4380000000001"/>
  </r>
  <r>
    <x v="292"/>
    <x v="16"/>
    <n v="2998.9960000000001"/>
    <x v="6581"/>
    <n v="6314.0479999999998"/>
    <n v="1241.3920000000001"/>
    <n v="3826.2820000000002"/>
  </r>
  <r>
    <x v="292"/>
    <x v="17"/>
    <n v="2104.2800000000002"/>
    <x v="6582"/>
    <n v="5730.8580000000002"/>
    <n v="1365.6120000000001"/>
    <n v="3257.6150000000002"/>
  </r>
  <r>
    <x v="292"/>
    <x v="18"/>
    <n v="1915.941"/>
    <x v="6583"/>
    <n v="5853.2997999999998"/>
    <n v="1265.29"/>
    <n v="3734.4188999999997"/>
  </r>
  <r>
    <x v="292"/>
    <x v="19"/>
    <n v="6642.8580000000002"/>
    <x v="6584"/>
    <n v="7360.3450000000003"/>
    <n v="1224.9570000000001"/>
    <n v="3533.0430000000006"/>
  </r>
  <r>
    <x v="292"/>
    <x v="20"/>
    <n v="1842.81"/>
    <x v="6585"/>
    <n v="3024.9450000000002"/>
    <n v="1174.4590000000001"/>
    <n v="2271.11"/>
  </r>
  <r>
    <x v="292"/>
    <x v="21"/>
    <n v="1820.7581"/>
    <x v="6586"/>
    <n v="2422.4870999999998"/>
    <n v="1168.8710000000001"/>
    <n v="1710.1350000000002"/>
  </r>
  <r>
    <x v="292"/>
    <x v="22"/>
    <n v="1161.9269999999999"/>
    <x v="6587"/>
    <n v="1237.4069999999999"/>
    <n v="462.62599999999998"/>
    <n v="854.74900000000002"/>
  </r>
  <r>
    <x v="292"/>
    <x v="23"/>
    <n v="1224.345"/>
    <x v="6588"/>
    <n v="1219.8910000000001"/>
    <n v="423.69499999999999"/>
    <n v="825.78899999999999"/>
  </r>
  <r>
    <x v="292"/>
    <x v="24"/>
    <n v="954.19500000000005"/>
    <x v="6589"/>
    <n v="1181.1959999999999"/>
    <n v="397.62900000000002"/>
    <n v="816.77500000000009"/>
  </r>
  <r>
    <x v="292"/>
    <x v="25"/>
    <n v="792.38300000000004"/>
    <x v="6590"/>
    <n v="1137"/>
    <n v="379.49400000000003"/>
    <n v="806.44100000000003"/>
  </r>
  <r>
    <x v="292"/>
    <x v="26"/>
    <n v="789.10900000000004"/>
    <x v="6591"/>
    <n v="1104.4680000000001"/>
    <n v="372.149"/>
    <n v="786.096"/>
  </r>
  <r>
    <x v="292"/>
    <x v="27"/>
    <n v="677.13800000000003"/>
    <x v="6592"/>
    <n v="1069.8579999999999"/>
    <n v="362.57600000000002"/>
    <n v="765.44800000000009"/>
  </r>
  <r>
    <x v="292"/>
    <x v="28"/>
    <n v="689.46799999999996"/>
    <x v="6593"/>
    <n v="1051.8978999999999"/>
    <n v="355.83499999999998"/>
    <n v="733.02299999999991"/>
  </r>
  <r>
    <x v="292"/>
    <x v="29"/>
    <n v="667.97900000000004"/>
    <x v="6594"/>
    <n v="939.71500000000003"/>
    <n v="342.20499999999998"/>
    <n v="623.65800000000002"/>
  </r>
  <r>
    <x v="292"/>
    <x v="30"/>
    <n v="618.32399999999996"/>
    <x v="6595"/>
    <n v="923.19500000000005"/>
    <n v="342.82499999999999"/>
    <n v="591.755"/>
  </r>
  <r>
    <x v="293"/>
    <x v="0"/>
    <n v="14953.7"/>
    <x v="5654"/>
    <n v="26783.4"/>
    <n v="3373.7"/>
    <n v="10221.799999999999"/>
  </r>
  <r>
    <x v="293"/>
    <x v="1"/>
    <n v="15290.2"/>
    <x v="6596"/>
    <n v="24617"/>
    <n v="3106.9"/>
    <n v="8126.2000000000007"/>
  </r>
  <r>
    <x v="293"/>
    <x v="2"/>
    <n v="15273.6"/>
    <x v="6597"/>
    <n v="24931.200000000001"/>
    <n v="3152.2"/>
    <n v="8187.4"/>
  </r>
  <r>
    <x v="293"/>
    <x v="3"/>
    <n v="15416.9"/>
    <x v="6598"/>
    <n v="23165.4"/>
    <n v="2861.2"/>
    <n v="7884.5"/>
  </r>
  <r>
    <x v="293"/>
    <x v="4"/>
    <n v="15134.4"/>
    <x v="6599"/>
    <n v="22110.7"/>
    <n v="3057.3"/>
    <n v="7686.1"/>
  </r>
  <r>
    <x v="293"/>
    <x v="5"/>
    <n v="15317.8"/>
    <x v="6600"/>
    <n v="21428.400000000001"/>
    <n v="3507"/>
    <n v="8113.9000000000005"/>
  </r>
  <r>
    <x v="293"/>
    <x v="6"/>
    <n v="14584.5"/>
    <x v="6003"/>
    <n v="22098.7"/>
    <n v="4269.8999999999996"/>
    <n v="8365"/>
  </r>
  <r>
    <x v="293"/>
    <x v="7"/>
    <n v="14219.4"/>
    <x v="6601"/>
    <n v="22151.9"/>
    <n v="4154.7"/>
    <n v="8667.2999999999993"/>
  </r>
  <r>
    <x v="293"/>
    <x v="8"/>
    <n v="13872.5"/>
    <x v="6602"/>
    <n v="20505.400000000001"/>
    <n v="4181.8999999999996"/>
    <n v="7430.9"/>
  </r>
  <r>
    <x v="293"/>
    <x v="9"/>
    <n v="12542.5"/>
    <x v="6603"/>
    <n v="19566.099999999999"/>
    <n v="4094.2"/>
    <n v="7321.4"/>
  </r>
  <r>
    <x v="293"/>
    <x v="10"/>
    <n v="11720.7"/>
    <x v="6604"/>
    <n v="17920.7"/>
    <n v="4667.5"/>
    <n v="6943.9"/>
  </r>
  <r>
    <x v="293"/>
    <x v="11"/>
    <n v="13359.9"/>
    <x v="6605"/>
    <n v="17318.400000000001"/>
    <n v="3753.4"/>
    <n v="6826.6"/>
  </r>
  <r>
    <x v="293"/>
    <x v="12"/>
    <n v="12694"/>
    <x v="6606"/>
    <n v="19271.7"/>
    <n v="4333.8"/>
    <n v="7403.1"/>
  </r>
  <r>
    <x v="293"/>
    <x v="13"/>
    <n v="11376.9"/>
    <x v="6607"/>
    <n v="18164.400000000001"/>
    <n v="4070.1"/>
    <n v="7136.4"/>
  </r>
  <r>
    <x v="293"/>
    <x v="14"/>
    <n v="10481.1"/>
    <x v="6608"/>
    <n v="15919.9"/>
    <n v="4121"/>
    <n v="6494.6"/>
  </r>
  <r>
    <x v="293"/>
    <x v="15"/>
    <n v="9747.2000000000007"/>
    <x v="6609"/>
    <n v="16002.4"/>
    <n v="4273.6000000000004"/>
    <n v="6858.7000000000007"/>
  </r>
  <r>
    <x v="293"/>
    <x v="16"/>
    <n v="8621.4043000000001"/>
    <x v="6610"/>
    <n v="14499.46"/>
    <n v="3653.4050000000002"/>
    <n v="6244.7870000000003"/>
  </r>
  <r>
    <x v="293"/>
    <x v="17"/>
    <n v="7536.2987999999996"/>
    <x v="6611"/>
    <n v="11819.799800000001"/>
    <n v="2741.7420000000002"/>
    <n v="4772.2898999999998"/>
  </r>
  <r>
    <x v="293"/>
    <x v="18"/>
    <n v="6889.4059999999999"/>
    <x v="6612"/>
    <n v="10617.414000000001"/>
    <n v="2336.5419999999999"/>
    <n v="3886.1469999999999"/>
  </r>
  <r>
    <x v="293"/>
    <x v="19"/>
    <n v="6154.23"/>
    <x v="6613"/>
    <n v="9853.7070000000003"/>
    <n v="1686.347"/>
    <n v="3033.8540000000003"/>
  </r>
  <r>
    <x v="293"/>
    <x v="20"/>
    <n v="5130.5450000000001"/>
    <x v="6614"/>
    <n v="9017.6370000000006"/>
    <n v="1676.02"/>
    <n v="2518.0209999999997"/>
  </r>
  <r>
    <x v="293"/>
    <x v="21"/>
    <n v="4290.9458000000004"/>
    <x v="6615"/>
    <n v="7121.9678000000004"/>
    <n v="1136.288"/>
    <n v="1993.5920000000001"/>
  </r>
  <r>
    <x v="293"/>
    <x v="22"/>
    <n v="3124.8130000000001"/>
    <x v="6616"/>
    <n v="4965.7431999999999"/>
    <n v="930.42499999999995"/>
    <n v="1289.7619999999999"/>
  </r>
  <r>
    <x v="293"/>
    <x v="23"/>
    <n v="2641.6669999999999"/>
    <x v="6617"/>
    <n v="4055.9431"/>
    <n v="863.38400000000001"/>
    <n v="1076.9000000000001"/>
  </r>
  <r>
    <x v="293"/>
    <x v="24"/>
    <n v="2257.5358999999999"/>
    <x v="6618"/>
    <n v="3527.6750000000002"/>
    <n v="612.23099999999999"/>
    <n v="923.64100000000008"/>
  </r>
  <r>
    <x v="293"/>
    <x v="25"/>
    <n v="1907.7950000000001"/>
    <x v="6619"/>
    <n v="3040.2109"/>
    <n v="510.904"/>
    <n v="744.56799999999998"/>
  </r>
  <r>
    <x v="293"/>
    <x v="26"/>
    <n v="1516.4749999999999"/>
    <x v="6620"/>
    <n v="2289.8629999999998"/>
    <n v="430.4"/>
    <n v="756.75900000000001"/>
  </r>
  <r>
    <x v="293"/>
    <x v="27"/>
    <n v="1385.1610000000001"/>
    <x v="6621"/>
    <n v="1951.95"/>
    <n v="345.84800000000001"/>
    <n v="617.57799999999997"/>
  </r>
  <r>
    <x v="293"/>
    <x v="28"/>
    <n v="1236.1579999999999"/>
    <x v="6622"/>
    <n v="1885.894"/>
    <n v="403.37299999999999"/>
    <n v="712.31799999999998"/>
  </r>
  <r>
    <x v="293"/>
    <x v="29"/>
    <n v="1178.2329999999999"/>
    <x v="6623"/>
    <n v="1748.5291"/>
    <n v="331.62599999999998"/>
    <n v="642.47599999999989"/>
  </r>
  <r>
    <x v="293"/>
    <x v="30"/>
    <n v="1007.173"/>
    <x v="6624"/>
    <n v="1547.5989999999999"/>
    <n v="264.12099999999998"/>
    <n v="564.73299999999995"/>
  </r>
  <r>
    <x v="294"/>
    <x v="0"/>
    <n v="39506"/>
    <x v="6625"/>
    <n v="108709"/>
    <n v="22363"/>
    <n v="78530"/>
  </r>
  <r>
    <x v="294"/>
    <x v="1"/>
    <n v="39383"/>
    <x v="6626"/>
    <n v="137851"/>
    <n v="46873"/>
    <n v="107492"/>
  </r>
  <r>
    <x v="294"/>
    <x v="2"/>
    <n v="37728"/>
    <x v="6627"/>
    <n v="134991"/>
    <n v="54246"/>
    <n v="112155"/>
  </r>
  <r>
    <x v="294"/>
    <x v="3"/>
    <n v="37047"/>
    <x v="6628"/>
    <n v="112180"/>
    <n v="47790"/>
    <n v="91645"/>
  </r>
  <r>
    <x v="294"/>
    <x v="4"/>
    <n v="38226"/>
    <x v="6629"/>
    <n v="110903"/>
    <n v="49098"/>
    <n v="91056"/>
  </r>
  <r>
    <x v="294"/>
    <x v="5"/>
    <n v="38275"/>
    <x v="6630"/>
    <n v="90266"/>
    <n v="47447"/>
    <n v="71544"/>
  </r>
  <r>
    <x v="294"/>
    <x v="6"/>
    <n v="37180"/>
    <x v="6631"/>
    <n v="81812"/>
    <n v="45145"/>
    <n v="63639"/>
  </r>
  <r>
    <x v="294"/>
    <x v="7"/>
    <n v="37121"/>
    <x v="6632"/>
    <n v="78327"/>
    <n v="44087"/>
    <n v="60561"/>
  </r>
  <r>
    <x v="294"/>
    <x v="8"/>
    <n v="35622"/>
    <x v="6633"/>
    <n v="73535"/>
    <n v="40245"/>
    <n v="56167"/>
  </r>
  <r>
    <x v="294"/>
    <x v="9"/>
    <n v="26820"/>
    <x v="6634"/>
    <n v="61578"/>
    <n v="31199"/>
    <n v="45854"/>
  </r>
  <r>
    <x v="294"/>
    <x v="10"/>
    <n v="23252"/>
    <x v="6635"/>
    <n v="47416"/>
    <n v="25090"/>
    <n v="35328"/>
  </r>
  <r>
    <x v="294"/>
    <x v="11"/>
    <n v="22430"/>
    <x v="6636"/>
    <n v="47268"/>
    <n v="23025"/>
    <n v="34261"/>
  </r>
  <r>
    <x v="294"/>
    <x v="12"/>
    <n v="17996"/>
    <x v="6637"/>
    <n v="34572"/>
    <n v="16919"/>
    <n v="24512"/>
  </r>
  <r>
    <x v="294"/>
    <x v="13"/>
    <n v="14380"/>
    <x v="5674"/>
    <n v="29029"/>
    <n v="15012"/>
    <n v="20906"/>
  </r>
  <r>
    <x v="294"/>
    <x v="14"/>
    <n v="11799"/>
    <x v="6638"/>
    <n v="20687"/>
    <n v="10837"/>
    <n v="13689"/>
  </r>
  <r>
    <x v="294"/>
    <x v="15"/>
    <n v="10156"/>
    <x v="6639"/>
    <n v="12763"/>
    <n v="7995"/>
    <n v="8167"/>
  </r>
  <r>
    <x v="294"/>
    <x v="16"/>
    <n v="9475"/>
    <x v="6640"/>
    <n v="10967"/>
    <n v="6320"/>
    <n v="6648"/>
  </r>
  <r>
    <x v="294"/>
    <x v="17"/>
    <n v="9673"/>
    <x v="1169"/>
    <n v="10800"/>
    <n v="6117"/>
    <n v="6415"/>
  </r>
  <r>
    <x v="294"/>
    <x v="18"/>
    <n v="10961"/>
    <x v="6641"/>
    <n v="11030.1602"/>
    <n v="6277.7710999999999"/>
    <n v="6581.4670999999998"/>
  </r>
  <r>
    <x v="294"/>
    <x v="19"/>
    <n v="10130.1299"/>
    <x v="6642"/>
    <n v="13076.7803"/>
    <n v="6461.4629000000004"/>
    <n v="6764.9239000000007"/>
  </r>
  <r>
    <x v="294"/>
    <x v="20"/>
    <n v="8827.2520000000004"/>
    <x v="6643"/>
    <n v="7259.6538"/>
    <n v="3695.2629000000002"/>
    <n v="4003.0409"/>
  </r>
  <r>
    <x v="294"/>
    <x v="21"/>
    <n v="7143.8662000000004"/>
    <x v="6644"/>
    <n v="5819.0111999999999"/>
    <n v="2957.556"/>
    <n v="3264.817"/>
  </r>
  <r>
    <x v="294"/>
    <x v="22"/>
    <n v="5684.3359"/>
    <x v="6645"/>
    <n v="4624.3149000000003"/>
    <n v="2369.712"/>
    <n v="2673.9090000000001"/>
  </r>
  <r>
    <x v="294"/>
    <x v="23"/>
    <n v="4223.2997999999998"/>
    <x v="6646"/>
    <n v="3357.2429000000002"/>
    <n v="1870.4490000000001"/>
    <n v="1876.9690000000001"/>
  </r>
  <r>
    <x v="294"/>
    <x v="24"/>
    <n v="2966.8779"/>
    <x v="6647"/>
    <n v="2424.5171"/>
    <n v="1211.3579999999999"/>
    <n v="1302.6779999999999"/>
  </r>
  <r>
    <x v="294"/>
    <x v="25"/>
    <n v="2001.1469999999999"/>
    <x v="6648"/>
    <n v="1594.9839999999999"/>
    <n v="740.553"/>
    <n v="830.29600000000005"/>
  </r>
  <r>
    <x v="294"/>
    <x v="26"/>
    <n v="1502.7679000000001"/>
    <x v="6649"/>
    <n v="1184.02"/>
    <n v="528.03899999999999"/>
    <n v="625.10299999999995"/>
  </r>
  <r>
    <x v="294"/>
    <x v="27"/>
    <n v="1178.4960000000001"/>
    <x v="6650"/>
    <n v="955.572"/>
    <n v="435.03399999999999"/>
    <n v="547.48099999999999"/>
  </r>
  <r>
    <x v="294"/>
    <x v="28"/>
    <n v="1027.9490000000001"/>
    <x v="6651"/>
    <n v="857.64"/>
    <n v="344.685"/>
    <n v="542.74099999999999"/>
  </r>
  <r>
    <x v="294"/>
    <x v="29"/>
    <n v="916.39"/>
    <x v="6652"/>
    <n v="764.19799999999998"/>
    <n v="336.81299999999999"/>
    <n v="468.44299999999998"/>
  </r>
  <r>
    <x v="294"/>
    <x v="30"/>
    <n v="583.673"/>
    <x v="6653"/>
    <n v="460.209"/>
    <n v="230.554"/>
    <n v="287.39400000000001"/>
  </r>
  <r>
    <x v="295"/>
    <x v="0"/>
    <n v="10149.985000000001"/>
    <x v="6654"/>
    <n v="10717.16"/>
    <n v="397.34"/>
    <n v="6259.2249999999995"/>
  </r>
  <r>
    <x v="295"/>
    <x v="1"/>
    <n v="9536.4279999999999"/>
    <x v="6655"/>
    <n v="7980.7889999999998"/>
    <n v="353.66699999999997"/>
    <n v="3770.7889999999998"/>
  </r>
  <r>
    <x v="295"/>
    <x v="2"/>
    <n v="8977.7260000000006"/>
    <x v="6656"/>
    <n v="7571.8850000000002"/>
    <n v="653.04600000000005"/>
    <n v="3631.4359999999997"/>
  </r>
  <r>
    <x v="295"/>
    <x v="3"/>
    <n v="8593.0959999999995"/>
    <x v="6657"/>
    <n v="7204.1890000000003"/>
    <n v="1627.136"/>
    <n v="3514.1549999999997"/>
  </r>
  <r>
    <x v="295"/>
    <x v="4"/>
    <n v="7966.674"/>
    <x v="6658"/>
    <n v="6676.6840000000002"/>
    <n v="1961.3140000000001"/>
    <n v="3351.3320000000003"/>
  </r>
  <r>
    <x v="295"/>
    <x v="5"/>
    <n v="7216.0810000000001"/>
    <x v="6659"/>
    <n v="6532.0829999999996"/>
    <n v="2018.4179999999999"/>
    <n v="3406.84"/>
  </r>
  <r>
    <x v="295"/>
    <x v="6"/>
    <n v="6649.2370000000001"/>
    <x v="6660"/>
    <n v="6067.2079999999996"/>
    <n v="1966.3209999999999"/>
    <n v="3362.529"/>
  </r>
  <r>
    <x v="295"/>
    <x v="7"/>
    <n v="6182.1840000000002"/>
    <x v="6661"/>
    <n v="5749.1869999999999"/>
    <n v="2108.3069999999998"/>
    <n v="3204.2629999999999"/>
  </r>
  <r>
    <x v="295"/>
    <x v="8"/>
    <n v="5788.8159999999998"/>
    <x v="6662"/>
    <n v="5500.5010000000002"/>
    <n v="2844.8510000000001"/>
    <n v="3642.4250000000002"/>
  </r>
  <r>
    <x v="295"/>
    <x v="9"/>
    <n v="5397.5249999999996"/>
    <x v="6663"/>
    <n v="5047.8270000000002"/>
    <n v="3209.6849999999999"/>
    <n v="3568.3890000000001"/>
  </r>
  <r>
    <x v="295"/>
    <x v="10"/>
    <n v="4847.0619999999999"/>
    <x v="6664"/>
    <n v="4781.4709999999995"/>
    <n v="2685.8649999999998"/>
    <n v="3476.6129999999998"/>
  </r>
  <r>
    <x v="295"/>
    <x v="11"/>
    <n v="3576.5529999999999"/>
    <x v="6665"/>
    <n v="4193.317"/>
    <n v="2282.2179999999998"/>
    <n v="3014.9129999999996"/>
  </r>
  <r>
    <x v="295"/>
    <x v="12"/>
    <n v="2522.319"/>
    <x v="6666"/>
    <n v="2279.7370000000001"/>
    <n v="1592.4770000000001"/>
    <n v="1692.9460000000001"/>
  </r>
  <r>
    <x v="295"/>
    <x v="13"/>
    <n v="2283.2220000000002"/>
    <x v="6667"/>
    <n v="1977.4960000000001"/>
    <n v="1364.096"/>
    <n v="1474.575"/>
  </r>
  <r>
    <x v="295"/>
    <x v="14"/>
    <n v="2045.318"/>
    <x v="6668"/>
    <n v="1718.896"/>
    <n v="1145.769"/>
    <n v="1246.5430000000001"/>
  </r>
  <r>
    <x v="295"/>
    <x v="15"/>
    <n v="1721.241"/>
    <x v="6669"/>
    <n v="1432.357"/>
    <n v="947.81700000000001"/>
    <n v="1048.731"/>
  </r>
  <r>
    <x v="295"/>
    <x v="16"/>
    <n v="1511.816"/>
    <x v="6670"/>
    <n v="1187.5920000000001"/>
    <n v="784.28499999999997"/>
    <n v="906.18700000000001"/>
  </r>
  <r>
    <x v="295"/>
    <x v="17"/>
    <n v="1312.49"/>
    <x v="6671"/>
    <n v="1009.419"/>
    <n v="650.524"/>
    <n v="841.67599999999993"/>
  </r>
  <r>
    <x v="295"/>
    <x v="18"/>
    <n v="1092.1121000000001"/>
    <x v="6672"/>
    <n v="856.85900000000004"/>
    <n v="556.29100000000005"/>
    <n v="738.75200000000007"/>
  </r>
  <r>
    <x v="295"/>
    <x v="19"/>
    <n v="890.42100000000005"/>
    <x v="6673"/>
    <n v="715.995"/>
    <n v="463.73099999999999"/>
    <n v="603.31500000000005"/>
  </r>
  <r>
    <x v="295"/>
    <x v="20"/>
    <n v="754.12199999999996"/>
    <x v="6674"/>
    <n v="610.44200000000001"/>
    <n v="403.04399999999998"/>
    <n v="513.10599999999999"/>
  </r>
  <r>
    <x v="295"/>
    <x v="21"/>
    <n v="616.30200000000002"/>
    <x v="6675"/>
    <n v="493.28800000000001"/>
    <n v="218.39400000000001"/>
    <n v="402.25099999999998"/>
  </r>
  <r>
    <x v="295"/>
    <x v="22"/>
    <n v="316.399"/>
    <x v="6676"/>
    <n v="247.61699999999999"/>
    <n v="182.03800000000001"/>
    <n v="204.809"/>
  </r>
  <r>
    <x v="295"/>
    <x v="23"/>
    <n v="259.24299999999999"/>
    <x v="6677"/>
    <n v="183.62299999999999"/>
    <n v="155.78200000000001"/>
    <n v="159.173"/>
  </r>
  <r>
    <x v="295"/>
    <x v="24"/>
    <n v="201.49199999999999"/>
    <x v="6678"/>
    <n v="153.60400000000001"/>
    <n v="133.87"/>
    <n v="134.459"/>
  </r>
  <r>
    <x v="295"/>
    <x v="25"/>
    <n v="167.05699999999999"/>
    <x v="6679"/>
    <n v="87.326999999999998"/>
    <n v="70.224000000000004"/>
    <n v="70.996000000000009"/>
  </r>
  <r>
    <x v="295"/>
    <x v="26"/>
    <n v="137.16399999999999"/>
    <x v="6680"/>
    <n v="73.111999999999995"/>
    <n v="57.805"/>
    <n v="59.031999999999996"/>
  </r>
  <r>
    <x v="295"/>
    <x v="27"/>
    <n v="110.14700000000001"/>
    <x v="6681"/>
    <n v="58.871000000000002"/>
    <n v="29.280999999999999"/>
    <n v="45.283999999999999"/>
  </r>
  <r>
    <x v="295"/>
    <x v="28"/>
    <n v="94.936999999999998"/>
    <x v="6682"/>
    <n v="49.548999999999999"/>
    <n v="22.881"/>
    <n v="37.820999999999998"/>
  </r>
  <r>
    <x v="296"/>
    <x v="0"/>
    <n v="13118"/>
    <x v="5110"/>
    <n v="9687"/>
    <n v="2326"/>
    <n v="2907"/>
  </r>
  <r>
    <x v="296"/>
    <x v="1"/>
    <n v="12915"/>
    <x v="4200"/>
    <n v="9135"/>
    <n v="2215"/>
    <n v="2242"/>
  </r>
  <r>
    <x v="296"/>
    <x v="2"/>
    <n v="12323"/>
    <x v="6683"/>
    <n v="9089"/>
    <n v="2663"/>
    <n v="2680"/>
  </r>
  <r>
    <x v="297"/>
    <x v="0"/>
    <n v="20393"/>
    <x v="6684"/>
    <n v="109330"/>
    <n v="34232"/>
    <n v="74243"/>
  </r>
  <r>
    <x v="297"/>
    <x v="1"/>
    <n v="17824"/>
    <x v="5680"/>
    <n v="43854"/>
    <n v="21330"/>
    <n v="31647"/>
  </r>
  <r>
    <x v="297"/>
    <x v="2"/>
    <n v="12508"/>
    <x v="1198"/>
    <n v="42026"/>
    <n v="20572"/>
    <n v="30400"/>
  </r>
  <r>
    <x v="297"/>
    <x v="3"/>
    <n v="10090"/>
    <x v="6685"/>
    <n v="43109"/>
    <n v="21497"/>
    <n v="31316"/>
  </r>
  <r>
    <x v="297"/>
    <x v="4"/>
    <n v="12480"/>
    <x v="6686"/>
    <n v="43409"/>
    <n v="24350"/>
    <n v="32655"/>
  </r>
  <r>
    <x v="297"/>
    <x v="5"/>
    <n v="19312"/>
    <x v="6687"/>
    <n v="56259"/>
    <n v="34959"/>
    <n v="41797"/>
  </r>
  <r>
    <x v="297"/>
    <x v="6"/>
    <n v="20170"/>
    <x v="6688"/>
    <n v="69443"/>
    <n v="43372"/>
    <n v="50311"/>
  </r>
  <r>
    <x v="297"/>
    <x v="7"/>
    <n v="20100"/>
    <x v="6689"/>
    <n v="64210"/>
    <n v="40048"/>
    <n v="47671"/>
  </r>
  <r>
    <x v="297"/>
    <x v="8"/>
    <n v="23939"/>
    <x v="6690"/>
    <n v="60044"/>
    <n v="37620"/>
    <n v="43491"/>
  </r>
  <r>
    <x v="297"/>
    <x v="9"/>
    <n v="19045"/>
    <x v="6691"/>
    <n v="52432"/>
    <n v="32484"/>
    <n v="37595"/>
  </r>
  <r>
    <x v="297"/>
    <x v="10"/>
    <n v="14814"/>
    <x v="6692"/>
    <n v="44229"/>
    <n v="29159"/>
    <n v="31955"/>
  </r>
  <r>
    <x v="297"/>
    <x v="11"/>
    <n v="24217"/>
    <x v="6693"/>
    <n v="41537"/>
    <n v="27325"/>
    <n v="30072"/>
  </r>
  <r>
    <x v="297"/>
    <x v="12"/>
    <n v="18784"/>
    <x v="6694"/>
    <n v="36519"/>
    <n v="22858"/>
    <n v="24646"/>
  </r>
  <r>
    <x v="297"/>
    <x v="13"/>
    <n v="17175"/>
    <x v="6695"/>
    <n v="32431"/>
    <n v="19604"/>
    <n v="22394"/>
  </r>
  <r>
    <x v="297"/>
    <x v="14"/>
    <n v="14597"/>
    <x v="4581"/>
    <n v="26108"/>
    <n v="15372"/>
    <n v="18291"/>
  </r>
  <r>
    <x v="297"/>
    <x v="15"/>
    <n v="11368"/>
    <x v="6696"/>
    <n v="21391"/>
    <n v="10877"/>
    <n v="14681"/>
  </r>
  <r>
    <x v="297"/>
    <x v="16"/>
    <n v="9326"/>
    <x v="6697"/>
    <n v="18168"/>
    <n v="8241"/>
    <n v="12710"/>
  </r>
  <r>
    <x v="297"/>
    <x v="17"/>
    <n v="7338"/>
    <x v="1762"/>
    <n v="16548"/>
    <n v="7106"/>
    <n v="11309"/>
  </r>
  <r>
    <x v="297"/>
    <x v="18"/>
    <n v="13985"/>
    <x v="5854"/>
    <n v="17850"/>
    <n v="7858"/>
    <n v="12440"/>
  </r>
  <r>
    <x v="297"/>
    <x v="19"/>
    <n v="13574"/>
    <x v="2383"/>
    <n v="19414"/>
    <n v="7512"/>
    <n v="12957"/>
  </r>
  <r>
    <x v="297"/>
    <x v="20"/>
    <n v="7610"/>
    <x v="1408"/>
    <n v="14125"/>
    <n v="4261"/>
    <n v="8663"/>
  </r>
  <r>
    <x v="297"/>
    <x v="21"/>
    <n v="6596"/>
    <x v="3014"/>
    <n v="15252"/>
    <n v="3363"/>
    <n v="10160"/>
  </r>
  <r>
    <x v="297"/>
    <x v="22"/>
    <n v="8016"/>
    <x v="6698"/>
    <n v="15282"/>
    <n v="4286"/>
    <n v="9252"/>
  </r>
  <r>
    <x v="297"/>
    <x v="23"/>
    <n v="7987"/>
    <x v="6699"/>
    <n v="14981"/>
    <n v="5140"/>
    <n v="9698"/>
  </r>
  <r>
    <x v="297"/>
    <x v="24"/>
    <n v="10423"/>
    <x v="6700"/>
    <n v="17815"/>
    <n v="4630"/>
    <n v="9987"/>
  </r>
  <r>
    <x v="297"/>
    <x v="25"/>
    <n v="9236"/>
    <x v="6701"/>
    <n v="17989"/>
    <n v="4463"/>
    <n v="10666"/>
  </r>
  <r>
    <x v="297"/>
    <x v="26"/>
    <n v="8116"/>
    <x v="576"/>
    <n v="17123"/>
    <n v="3971"/>
    <n v="10092"/>
  </r>
  <r>
    <x v="297"/>
    <x v="27"/>
    <n v="8494"/>
    <x v="2329"/>
    <n v="17877"/>
    <n v="3443"/>
    <n v="9289"/>
  </r>
  <r>
    <x v="297"/>
    <x v="28"/>
    <n v="10096"/>
    <x v="1330"/>
    <n v="16115"/>
    <n v="4403"/>
    <n v="10368"/>
  </r>
  <r>
    <x v="297"/>
    <x v="29"/>
    <n v="11509"/>
    <x v="6702"/>
    <n v="18619"/>
    <n v="4231"/>
    <n v="11747"/>
  </r>
  <r>
    <x v="297"/>
    <x v="30"/>
    <n v="20068"/>
    <x v="1870"/>
    <n v="20741"/>
    <n v="6155"/>
    <n v="14414"/>
  </r>
  <r>
    <x v="298"/>
    <x v="0"/>
    <n v="737.67100000000005"/>
    <x v="6703"/>
    <n v="2486.9169999999999"/>
    <n v="526.62800000000004"/>
    <n v="587.96100000000001"/>
  </r>
  <r>
    <x v="298"/>
    <x v="1"/>
    <n v="566.33600000000001"/>
    <x v="6704"/>
    <n v="1521.9259999999999"/>
    <n v="334.75299999999999"/>
    <n v="369.142"/>
  </r>
  <r>
    <x v="298"/>
    <x v="2"/>
    <n v="433.04700000000003"/>
    <x v="6705"/>
    <n v="1550.1379999999999"/>
    <n v="281.24700000000001"/>
    <n v="316.54900000000004"/>
  </r>
  <r>
    <x v="298"/>
    <x v="3"/>
    <n v="329.14100000000002"/>
    <x v="6706"/>
    <n v="1078.6130000000001"/>
    <n v="116.527"/>
    <n v="146.351"/>
  </r>
  <r>
    <x v="298"/>
    <x v="4"/>
    <n v="224.65299999999999"/>
    <x v="6707"/>
    <n v="876.65499999999997"/>
    <n v="98.313999999999993"/>
    <n v="124.056"/>
  </r>
  <r>
    <x v="298"/>
    <x v="5"/>
    <n v="150.929"/>
    <x v="6708"/>
    <n v="798.94200000000001"/>
    <n v="74.138000000000005"/>
    <n v="101.11600000000001"/>
  </r>
  <r>
    <x v="298"/>
    <x v="6"/>
    <n v="107.601"/>
    <x v="6709"/>
    <n v="575.47799999999995"/>
    <n v="5.0830000000000002"/>
    <n v="87.048000000000002"/>
  </r>
  <r>
    <x v="298"/>
    <x v="7"/>
    <n v="76.81"/>
    <x v="6710"/>
    <n v="425.85700000000003"/>
    <n v="54.670999999999999"/>
    <n v="83.221000000000004"/>
  </r>
  <r>
    <x v="299"/>
    <x v="0"/>
    <n v="3772.5"/>
    <x v="6711"/>
    <n v="8676"/>
    <n v="2619.5"/>
    <n v="3415.9"/>
  </r>
  <r>
    <x v="299"/>
    <x v="1"/>
    <n v="3377.7"/>
    <x v="6712"/>
    <n v="7915.4"/>
    <n v="2356.8000000000002"/>
    <n v="2356.8000000000002"/>
  </r>
  <r>
    <x v="299"/>
    <x v="2"/>
    <n v="3151.3"/>
    <x v="2465"/>
    <n v="6833.7"/>
    <n v="1955.3"/>
    <n v="1955.3"/>
  </r>
  <r>
    <x v="299"/>
    <x v="3"/>
    <n v="2951.9"/>
    <x v="6713"/>
    <n v="6440.8"/>
    <n v="1911.7"/>
    <n v="1911.7"/>
  </r>
  <r>
    <x v="299"/>
    <x v="4"/>
    <n v="2739.6"/>
    <x v="6714"/>
    <n v="6467.5"/>
    <n v="1785.5"/>
    <n v="1785.5"/>
  </r>
  <r>
    <x v="299"/>
    <x v="5"/>
    <n v="2518.9"/>
    <x v="6715"/>
    <n v="6370.1"/>
    <n v="1777"/>
    <n v="1777"/>
  </r>
  <r>
    <x v="299"/>
    <x v="6"/>
    <n v="2326.1999999999998"/>
    <x v="3452"/>
    <n v="6163.7"/>
    <n v="1773.7"/>
    <n v="1773.7"/>
  </r>
  <r>
    <x v="299"/>
    <x v="7"/>
    <n v="2229.8000000000002"/>
    <x v="5047"/>
    <n v="6479.6"/>
    <n v="1604.5"/>
    <n v="1604.5"/>
  </r>
  <r>
    <x v="299"/>
    <x v="8"/>
    <n v="2084.3000000000002"/>
    <x v="6716"/>
    <n v="5393.8"/>
    <n v="1496.2"/>
    <n v="1496.2"/>
  </r>
  <r>
    <x v="299"/>
    <x v="9"/>
    <n v="2000.8"/>
    <x v="165"/>
    <n v="5226.3"/>
    <n v="1402"/>
    <n v="1402"/>
  </r>
  <r>
    <x v="299"/>
    <x v="10"/>
    <n v="2082.8000000000002"/>
    <x v="2529"/>
    <n v="5127.415"/>
    <n v="1341.4780000000001"/>
    <n v="1341.4780000000001"/>
  </r>
  <r>
    <x v="299"/>
    <x v="11"/>
    <n v="2066.3229999999999"/>
    <x v="6717"/>
    <n v="5309.7910000000002"/>
    <n v="761.39800000000002"/>
    <n v="761.39800000000002"/>
  </r>
  <r>
    <x v="299"/>
    <x v="12"/>
    <n v="1886.9639999999999"/>
    <x v="6718"/>
    <n v="6246.5190000000002"/>
    <n v="1585.444"/>
    <n v="1585.444"/>
  </r>
  <r>
    <x v="299"/>
    <x v="13"/>
    <n v="1674.596"/>
    <x v="6719"/>
    <n v="5549.3019999999997"/>
    <n v="1654.8430000000001"/>
    <n v="1654.8430000000001"/>
  </r>
  <r>
    <x v="299"/>
    <x v="14"/>
    <n v="1445.143"/>
    <x v="6720"/>
    <n v="4617.4179999999997"/>
    <n v="1385.6759999999999"/>
    <n v="1385.6759999999999"/>
  </r>
  <r>
    <x v="299"/>
    <x v="15"/>
    <n v="1294.347"/>
    <x v="6721"/>
    <n v="3950.2029000000002"/>
    <n v="1199.973"/>
    <n v="1199.973"/>
  </r>
  <r>
    <x v="299"/>
    <x v="16"/>
    <n v="1099.079"/>
    <x v="6722"/>
    <n v="3690.7829999999999"/>
    <n v="1077.3710000000001"/>
    <n v="1077.3710000000001"/>
  </r>
  <r>
    <x v="299"/>
    <x v="17"/>
    <n v="954.91"/>
    <x v="6723"/>
    <n v="2953.0749999999998"/>
    <n v="923.98099999999999"/>
    <n v="923.98099999999999"/>
  </r>
  <r>
    <x v="299"/>
    <x v="18"/>
    <n v="869.85699999999997"/>
    <x v="6724"/>
    <n v="2907.1959999999999"/>
    <n v="757.84199999999998"/>
    <n v="757.84199999999998"/>
  </r>
  <r>
    <x v="299"/>
    <x v="19"/>
    <n v="728.11900000000003"/>
    <x v="6725"/>
    <n v="2455.5769"/>
    <n v="563.42700000000002"/>
    <n v="563.42700000000002"/>
  </r>
  <r>
    <x v="299"/>
    <x v="20"/>
    <n v="597.29600000000005"/>
    <x v="6726"/>
    <n v="1873.1010000000001"/>
    <n v="435.79469999999998"/>
    <n v="435.79469999999998"/>
  </r>
  <r>
    <x v="299"/>
    <x v="21"/>
    <n v="493.70400000000001"/>
    <x v="6727"/>
    <n v="1549.787"/>
    <n v="329.6028"/>
    <n v="329.6028"/>
  </r>
  <r>
    <x v="299"/>
    <x v="22"/>
    <n v="734.69899999999996"/>
    <x v="6728"/>
    <n v="1201.3230000000001"/>
    <n v="251.542"/>
    <n v="251.542"/>
  </r>
  <r>
    <x v="299"/>
    <x v="23"/>
    <n v="566.44299999999998"/>
    <x v="6729"/>
    <n v="831.58500000000004"/>
    <n v="191.072"/>
    <n v="191.072"/>
  </r>
  <r>
    <x v="299"/>
    <x v="24"/>
    <n v="267.17599999999999"/>
    <x v="6730"/>
    <n v="168.43700000000001"/>
    <n v="139.93199999999999"/>
    <n v="140.66"/>
  </r>
  <r>
    <x v="299"/>
    <x v="25"/>
    <n v="224.05199999999999"/>
    <x v="6731"/>
    <n v="129.78899999999999"/>
    <n v="108.508"/>
    <n v="109.45599999999999"/>
  </r>
  <r>
    <x v="299"/>
    <x v="26"/>
    <n v="190.03200000000001"/>
    <x v="6732"/>
    <n v="106.92"/>
    <n v="85.188999999999993"/>
    <n v="86.822999999999993"/>
  </r>
  <r>
    <x v="299"/>
    <x v="27"/>
    <n v="161.27199999999999"/>
    <x v="6733"/>
    <n v="86.242000000000004"/>
    <n v="67.405000000000001"/>
    <n v="69.429000000000002"/>
  </r>
  <r>
    <x v="299"/>
    <x v="28"/>
    <n v="137.08099999999999"/>
    <x v="6734"/>
    <n v="70.412999999999997"/>
    <n v="54.491"/>
    <n v="56.899000000000001"/>
  </r>
  <r>
    <x v="299"/>
    <x v="29"/>
    <n v="120.2"/>
    <x v="6735"/>
    <n v="62.109000000000002"/>
    <n v="47.16"/>
    <n v="49.296999999999997"/>
  </r>
  <r>
    <x v="299"/>
    <x v="30"/>
    <n v="101.154"/>
    <x v="2668"/>
    <n v="54.786000000000001"/>
    <n v="40.244999999999997"/>
    <n v="43.015000000000001"/>
  </r>
  <r>
    <x v="300"/>
    <x v="0"/>
    <n v="25599.7"/>
    <x v="6736"/>
    <n v="28361.1"/>
    <n v="9706.1"/>
    <n v="20967.699999999997"/>
  </r>
  <r>
    <x v="300"/>
    <x v="1"/>
    <n v="23495.7"/>
    <x v="6737"/>
    <n v="25482.400000000001"/>
    <n v="8592.9"/>
    <n v="18544.599999999999"/>
  </r>
  <r>
    <x v="300"/>
    <x v="2"/>
    <n v="19456.400000000001"/>
    <x v="6738"/>
    <n v="23440.2"/>
    <n v="8050.5"/>
    <n v="16929.900000000001"/>
  </r>
  <r>
    <x v="300"/>
    <x v="3"/>
    <n v="17033.3"/>
    <x v="6739"/>
    <n v="20638.900000000001"/>
    <n v="6777.6"/>
    <n v="15252.800000000001"/>
  </r>
  <r>
    <x v="300"/>
    <x v="4"/>
    <n v="19115.099999999999"/>
    <x v="6740"/>
    <n v="21109.8"/>
    <n v="6940.4"/>
    <n v="15531.9"/>
  </r>
  <r>
    <x v="300"/>
    <x v="5"/>
    <n v="18997"/>
    <x v="6741"/>
    <n v="20618.8"/>
    <n v="6753.2"/>
    <n v="14983.8"/>
  </r>
  <r>
    <x v="300"/>
    <x v="6"/>
    <n v="17123.8"/>
    <x v="6742"/>
    <n v="20725.5"/>
    <n v="6634.3"/>
    <n v="15058.5"/>
  </r>
  <r>
    <x v="300"/>
    <x v="7"/>
    <n v="17050.5"/>
    <x v="6743"/>
    <n v="18627.8"/>
    <n v="5846.9"/>
    <n v="13727"/>
  </r>
  <r>
    <x v="300"/>
    <x v="8"/>
    <n v="16355.2"/>
    <x v="6744"/>
    <n v="17172.7"/>
    <n v="5364.4"/>
    <n v="12019.8"/>
  </r>
  <r>
    <x v="300"/>
    <x v="9"/>
    <n v="10292.9"/>
    <x v="6745"/>
    <n v="14234.1"/>
    <n v="5357.8"/>
    <n v="10633.8"/>
  </r>
  <r>
    <x v="300"/>
    <x v="10"/>
    <n v="8086.5"/>
    <x v="6746"/>
    <n v="14569"/>
    <n v="5103.7"/>
    <n v="11176.5"/>
  </r>
  <r>
    <x v="300"/>
    <x v="11"/>
    <n v="14972.5"/>
    <x v="6747"/>
    <n v="16249.8"/>
    <n v="4846.7"/>
    <n v="12331.5"/>
  </r>
  <r>
    <x v="300"/>
    <x v="12"/>
    <n v="15221.7"/>
    <x v="6748"/>
    <n v="17228.2"/>
    <n v="5013.1000000000004"/>
    <n v="12888.900000000001"/>
  </r>
  <r>
    <x v="300"/>
    <x v="13"/>
    <n v="16454.099999999999"/>
    <x v="6749"/>
    <n v="16107.4"/>
    <n v="4456.2"/>
    <n v="11736.2"/>
  </r>
  <r>
    <x v="300"/>
    <x v="14"/>
    <n v="14057.4"/>
    <x v="6750"/>
    <n v="13715.4"/>
    <n v="3901.1"/>
    <n v="10156"/>
  </r>
  <r>
    <x v="300"/>
    <x v="15"/>
    <n v="11396.3"/>
    <x v="6751"/>
    <n v="12228"/>
    <n v="3762.4"/>
    <n v="8587.2000000000007"/>
  </r>
  <r>
    <x v="300"/>
    <x v="16"/>
    <n v="8194.9"/>
    <x v="6752"/>
    <n v="9939.6"/>
    <n v="3246.4"/>
    <n v="7074"/>
  </r>
  <r>
    <x v="300"/>
    <x v="17"/>
    <n v="7218.6"/>
    <x v="1625"/>
    <n v="8702.5"/>
    <n v="2600.6999999999998"/>
    <n v="6199.9"/>
  </r>
  <r>
    <x v="300"/>
    <x v="18"/>
    <n v="6088.8"/>
    <x v="6753"/>
    <n v="7913.9"/>
    <n v="2252.6"/>
    <n v="5820.7000000000007"/>
  </r>
  <r>
    <x v="300"/>
    <x v="19"/>
    <n v="7919.9"/>
    <x v="6754"/>
    <n v="8270.9"/>
    <n v="2249.1"/>
    <n v="6246.8"/>
  </r>
  <r>
    <x v="300"/>
    <x v="20"/>
    <n v="9021"/>
    <x v="3167"/>
    <n v="7933"/>
    <n v="2110.6"/>
    <n v="5768.6"/>
  </r>
  <r>
    <x v="300"/>
    <x v="21"/>
    <n v="7894.7997999999998"/>
    <x v="5516"/>
    <n v="6794.7997999999998"/>
    <n v="1764.2"/>
    <n v="4737"/>
  </r>
  <r>
    <x v="300"/>
    <x v="22"/>
    <n v="6763.7002000000002"/>
    <x v="6755"/>
    <n v="5599.3999000000003"/>
    <n v="1497.8"/>
    <n v="3933.8"/>
  </r>
  <r>
    <x v="300"/>
    <x v="23"/>
    <n v="4602.2997999999998"/>
    <x v="1922"/>
    <n v="5298.7997999999998"/>
    <n v="1358"/>
    <n v="3832.3"/>
  </r>
  <r>
    <x v="300"/>
    <x v="24"/>
    <n v="4830"/>
    <x v="6756"/>
    <n v="4390.5"/>
    <n v="1251.2"/>
    <n v="4316.3"/>
  </r>
  <r>
    <x v="300"/>
    <x v="25"/>
    <n v="4490.1000999999997"/>
    <x v="6757"/>
    <n v="3928.2"/>
    <n v="1207.4000000000001"/>
    <n v="2906.1000000000004"/>
  </r>
  <r>
    <x v="300"/>
    <x v="26"/>
    <n v="3541.5"/>
    <x v="6758"/>
    <n v="3291.2"/>
    <n v="1107.5"/>
    <n v="2524.3000000000002"/>
  </r>
  <r>
    <x v="300"/>
    <x v="27"/>
    <n v="2735.2"/>
    <x v="6759"/>
    <n v="2792.1001000000001"/>
    <n v="1038.4000000000001"/>
    <n v="2117.4"/>
  </r>
  <r>
    <x v="300"/>
    <x v="28"/>
    <n v="2338.8760000000002"/>
    <x v="6760"/>
    <n v="2737.6030000000001"/>
    <n v="1032.258"/>
    <n v="2103.0830000000001"/>
  </r>
  <r>
    <x v="300"/>
    <x v="29"/>
    <n v="2778.1111000000001"/>
    <x v="6761"/>
    <n v="2906.22"/>
    <n v="1019.1849999999999"/>
    <n v="2237.1880000000001"/>
  </r>
  <r>
    <x v="300"/>
    <x v="30"/>
    <n v="3522.9020999999998"/>
    <x v="6762"/>
    <n v="3067.1350000000002"/>
    <n v="1007.312"/>
    <n v="2247.527"/>
  </r>
  <r>
    <x v="301"/>
    <x v="0"/>
    <n v="10076"/>
    <x v="2381"/>
    <n v="47730"/>
    <n v="15089"/>
    <n v="31618"/>
  </r>
  <r>
    <x v="301"/>
    <x v="1"/>
    <n v="9696"/>
    <x v="1759"/>
    <n v="45326"/>
    <n v="14377"/>
    <n v="29855"/>
  </r>
  <r>
    <x v="301"/>
    <x v="2"/>
    <n v="9094"/>
    <x v="6763"/>
    <n v="42716"/>
    <n v="13847"/>
    <n v="27457"/>
  </r>
  <r>
    <x v="301"/>
    <x v="3"/>
    <n v="9061"/>
    <x v="2089"/>
    <n v="40070"/>
    <n v="13130"/>
    <n v="24913"/>
  </r>
  <r>
    <x v="301"/>
    <x v="4"/>
    <n v="10415"/>
    <x v="4749"/>
    <n v="37535"/>
    <n v="13067"/>
    <n v="22999"/>
  </r>
  <r>
    <x v="301"/>
    <x v="5"/>
    <n v="10886"/>
    <x v="3026"/>
    <n v="35287"/>
    <n v="12186"/>
    <n v="21284"/>
  </r>
  <r>
    <x v="301"/>
    <x v="6"/>
    <n v="9968"/>
    <x v="6764"/>
    <n v="32522"/>
    <n v="11609"/>
    <n v="20312"/>
  </r>
  <r>
    <x v="301"/>
    <x v="7"/>
    <n v="9781"/>
    <x v="6765"/>
    <n v="31725"/>
    <n v="10781"/>
    <n v="18983"/>
  </r>
  <r>
    <x v="301"/>
    <x v="8"/>
    <n v="11079"/>
    <x v="1025"/>
    <n v="29821"/>
    <n v="10272"/>
    <n v="18366"/>
  </r>
  <r>
    <x v="301"/>
    <x v="9"/>
    <n v="11793"/>
    <x v="6766"/>
    <n v="29909"/>
    <n v="9641"/>
    <n v="18645"/>
  </r>
  <r>
    <x v="301"/>
    <x v="10"/>
    <n v="12035"/>
    <x v="3195"/>
    <n v="28678"/>
    <n v="8878"/>
    <n v="17574"/>
  </r>
  <r>
    <x v="301"/>
    <x v="11"/>
    <n v="13322"/>
    <x v="6767"/>
    <n v="29049"/>
    <n v="7851"/>
    <n v="16908"/>
  </r>
  <r>
    <x v="301"/>
    <x v="12"/>
    <n v="12677"/>
    <x v="6768"/>
    <n v="28299"/>
    <n v="7379"/>
    <n v="17225"/>
  </r>
  <r>
    <x v="301"/>
    <x v="13"/>
    <n v="12164"/>
    <x v="1891"/>
    <n v="28570"/>
    <n v="6827"/>
    <n v="18427"/>
  </r>
  <r>
    <x v="301"/>
    <x v="14"/>
    <n v="12430"/>
    <x v="613"/>
    <n v="29815"/>
    <n v="6102"/>
    <n v="19017"/>
  </r>
  <r>
    <x v="301"/>
    <x v="15"/>
    <n v="10800"/>
    <x v="4503"/>
    <n v="29260"/>
    <n v="5824"/>
    <n v="19451"/>
  </r>
  <r>
    <x v="301"/>
    <x v="16"/>
    <n v="11139"/>
    <x v="4006"/>
    <n v="28084"/>
    <n v="5609"/>
    <n v="19581"/>
  </r>
  <r>
    <x v="301"/>
    <x v="17"/>
    <n v="9815"/>
    <x v="3394"/>
    <n v="25397"/>
    <n v="4217"/>
    <n v="17721"/>
  </r>
  <r>
    <x v="301"/>
    <x v="17"/>
    <n v="8216"/>
    <x v="6769"/>
    <n v="26135"/>
    <n v="3965"/>
    <n v="17693"/>
  </r>
  <r>
    <x v="301"/>
    <x v="19"/>
    <n v="9495"/>
    <x v="4079"/>
    <n v="21526"/>
    <n v="4091"/>
    <n v="14053"/>
  </r>
  <r>
    <x v="301"/>
    <x v="20"/>
    <n v="6458"/>
    <x v="6770"/>
    <n v="19015"/>
    <n v="4091"/>
    <n v="12824"/>
  </r>
  <r>
    <x v="301"/>
    <x v="21"/>
    <n v="6010"/>
    <x v="5180"/>
    <n v="17991"/>
    <n v="6306"/>
    <n v="12543"/>
  </r>
  <r>
    <x v="301"/>
    <x v="22"/>
    <n v="6370"/>
    <x v="6005"/>
    <n v="17943"/>
    <n v="5894"/>
    <n v="12607"/>
  </r>
  <r>
    <x v="301"/>
    <x v="23"/>
    <n v="6041.2489999999998"/>
    <x v="6771"/>
    <n v="16915.330099999999"/>
    <n v="5894.44"/>
    <n v="11819.446199999998"/>
  </r>
  <r>
    <x v="301"/>
    <x v="24"/>
    <n v="5893.6620999999996"/>
    <x v="6772"/>
    <n v="16816.4902"/>
    <n v="6123.1219000000001"/>
    <n v="12064.4138"/>
  </r>
  <r>
    <x v="301"/>
    <x v="25"/>
    <n v="5915.8428000000004"/>
    <x v="6773"/>
    <n v="16717.4395"/>
    <n v="5996.1610000000001"/>
    <n v="12221.9118"/>
  </r>
  <r>
    <x v="301"/>
    <x v="26"/>
    <n v="5705.5591000000004"/>
    <x v="6774"/>
    <n v="16329.656300000001"/>
    <n v="5713.6741000000002"/>
    <n v="11768.7989"/>
  </r>
  <r>
    <x v="301"/>
    <x v="27"/>
    <n v="5356.7808000000005"/>
    <x v="6775"/>
    <n v="14877.445299999999"/>
    <n v="5287.1081000000004"/>
    <n v="11102.8442"/>
  </r>
  <r>
    <x v="301"/>
    <x v="28"/>
    <n v="5091.6581999999999"/>
    <x v="6776"/>
    <n v="14452.565399999999"/>
    <n v="4974.1610000000001"/>
    <n v="10965.602200000001"/>
  </r>
  <r>
    <x v="301"/>
    <x v="29"/>
    <n v="4800.1347999999998"/>
    <x v="6777"/>
    <n v="14023.309600000001"/>
    <n v="4895.0069999999996"/>
    <n v="10494.7042"/>
  </r>
  <r>
    <x v="301"/>
    <x v="30"/>
    <n v="4804.8521000000001"/>
    <x v="6778"/>
    <n v="12919.4336"/>
    <n v="4620.7070999999996"/>
    <n v="9567.7209000000003"/>
  </r>
  <r>
    <x v="302"/>
    <x v="0"/>
    <n v="67161"/>
    <x v="4578"/>
    <n v="78547"/>
    <n v="14868"/>
    <n v="48496"/>
  </r>
  <r>
    <x v="302"/>
    <x v="1"/>
    <n v="64661"/>
    <x v="6779"/>
    <n v="77648"/>
    <n v="14602"/>
    <n v="46923"/>
  </r>
  <r>
    <x v="302"/>
    <x v="2"/>
    <n v="63525"/>
    <x v="6780"/>
    <n v="79804"/>
    <n v="10981"/>
    <n v="50262"/>
  </r>
  <r>
    <x v="302"/>
    <x v="3"/>
    <n v="62799"/>
    <x v="6781"/>
    <n v="73490"/>
    <n v="11199"/>
    <n v="48144"/>
  </r>
  <r>
    <x v="302"/>
    <x v="4"/>
    <n v="63056"/>
    <x v="1137"/>
    <n v="69667"/>
    <n v="12030"/>
    <n v="45314"/>
  </r>
  <r>
    <x v="302"/>
    <x v="5"/>
    <n v="66683"/>
    <x v="6782"/>
    <n v="70509"/>
    <n v="17548"/>
    <n v="46445"/>
  </r>
  <r>
    <x v="302"/>
    <x v="6"/>
    <n v="66415"/>
    <x v="6783"/>
    <n v="77478"/>
    <n v="24389"/>
    <n v="54028"/>
  </r>
  <r>
    <x v="302"/>
    <x v="7"/>
    <n v="65492"/>
    <x v="6784"/>
    <n v="74638"/>
    <n v="22399"/>
    <n v="50758"/>
  </r>
  <r>
    <x v="302"/>
    <x v="8"/>
    <n v="66504"/>
    <x v="6785"/>
    <n v="72882"/>
    <n v="20899"/>
    <n v="47672"/>
  </r>
  <r>
    <x v="302"/>
    <x v="9"/>
    <n v="57838"/>
    <x v="6786"/>
    <n v="68153"/>
    <n v="21476"/>
    <n v="46373"/>
  </r>
  <r>
    <x v="302"/>
    <x v="10"/>
    <n v="43232"/>
    <x v="6787"/>
    <n v="39848"/>
    <n v="17442"/>
    <n v="25306"/>
  </r>
  <r>
    <x v="302"/>
    <x v="11"/>
    <n v="43251"/>
    <x v="6788"/>
    <n v="35994"/>
    <n v="12582"/>
    <n v="20809"/>
  </r>
  <r>
    <x v="302"/>
    <x v="12"/>
    <n v="39474"/>
    <x v="6789"/>
    <n v="34628"/>
    <n v="17234"/>
    <n v="21437"/>
  </r>
  <r>
    <x v="302"/>
    <x v="13"/>
    <n v="35137"/>
    <x v="6790"/>
    <n v="29930"/>
    <n v="15368"/>
    <n v="18192"/>
  </r>
  <r>
    <x v="302"/>
    <x v="14"/>
    <n v="32562"/>
    <x v="6791"/>
    <n v="31727"/>
    <n v="14251"/>
    <n v="19453"/>
  </r>
  <r>
    <x v="302"/>
    <x v="15"/>
    <n v="29261"/>
    <x v="6792"/>
    <n v="27987"/>
    <n v="13523"/>
    <n v="16974"/>
  </r>
  <r>
    <x v="302"/>
    <x v="16"/>
    <n v="26971"/>
    <x v="6793"/>
    <n v="25327"/>
    <n v="11874"/>
    <n v="14167"/>
  </r>
  <r>
    <x v="302"/>
    <x v="17"/>
    <n v="25112"/>
    <x v="6794"/>
    <n v="23474"/>
    <n v="9523"/>
    <n v="12272"/>
  </r>
  <r>
    <x v="302"/>
    <x v="18"/>
    <n v="23512"/>
    <x v="3336"/>
    <n v="21695"/>
    <n v="8674"/>
    <n v="11679"/>
  </r>
  <r>
    <x v="302"/>
    <x v="19"/>
    <n v="25479"/>
    <x v="2412"/>
    <n v="20757"/>
    <n v="7626"/>
    <n v="10837"/>
  </r>
  <r>
    <x v="302"/>
    <x v="20"/>
    <n v="20367"/>
    <x v="6795"/>
    <n v="17551"/>
    <n v="6881"/>
    <n v="9926"/>
  </r>
  <r>
    <x v="302"/>
    <x v="21"/>
    <n v="22348"/>
    <x v="6796"/>
    <n v="22660"/>
    <n v="6401"/>
    <n v="14350"/>
  </r>
  <r>
    <x v="302"/>
    <x v="22"/>
    <n v="20917"/>
    <x v="5021"/>
    <n v="20101"/>
    <n v="6936"/>
    <n v="11882"/>
  </r>
  <r>
    <x v="302"/>
    <x v="23"/>
    <n v="20337"/>
    <x v="6797"/>
    <n v="22160"/>
    <n v="6623"/>
    <n v="14797"/>
  </r>
  <r>
    <x v="302"/>
    <x v="24"/>
    <n v="30255"/>
    <x v="6798"/>
    <n v="25432"/>
    <n v="7313"/>
    <n v="16528"/>
  </r>
  <r>
    <x v="302"/>
    <x v="25"/>
    <n v="28472.400399999999"/>
    <x v="6799"/>
    <n v="24792"/>
    <n v="6856.0998"/>
    <n v="16375.0998"/>
  </r>
  <r>
    <x v="302"/>
    <x v="26"/>
    <n v="25020.699199999999"/>
    <x v="6800"/>
    <n v="23705.800800000001"/>
    <n v="6338.6998000000003"/>
    <n v="15972.499900000001"/>
  </r>
  <r>
    <x v="302"/>
    <x v="27"/>
    <n v="21970"/>
    <x v="6801"/>
    <n v="20951.199199999999"/>
    <n v="5355.7002000000002"/>
    <n v="14027.3"/>
  </r>
  <r>
    <x v="302"/>
    <x v="28"/>
    <n v="19292.199199999999"/>
    <x v="6802"/>
    <n v="18775.099600000001"/>
    <n v="5545.3999000000003"/>
    <n v="13579.8001"/>
  </r>
  <r>
    <x v="302"/>
    <x v="29"/>
    <n v="17802.699199999999"/>
    <x v="6803"/>
    <n v="17143.400399999999"/>
    <n v="4904.1998000000003"/>
    <n v="12130.7999"/>
  </r>
  <r>
    <x v="302"/>
    <x v="30"/>
    <n v="15242.4004"/>
    <x v="6804"/>
    <n v="15126.700199999999"/>
    <n v="3891.1"/>
    <n v="10534.500099999999"/>
  </r>
  <r>
    <x v="303"/>
    <x v="0"/>
    <n v="51750"/>
    <x v="6805"/>
    <n v="167489"/>
    <n v="63447"/>
    <n v="116921"/>
  </r>
  <r>
    <x v="303"/>
    <x v="1"/>
    <n v="53647"/>
    <x v="6806"/>
    <n v="159422"/>
    <n v="63758"/>
    <n v="105498"/>
  </r>
  <r>
    <x v="303"/>
    <x v="2"/>
    <n v="52546"/>
    <x v="6807"/>
    <n v="171797"/>
    <n v="71656"/>
    <n v="115147"/>
  </r>
  <r>
    <x v="303"/>
    <x v="3"/>
    <n v="52824"/>
    <x v="6808"/>
    <n v="171615"/>
    <n v="59840"/>
    <n v="101926"/>
  </r>
  <r>
    <x v="303"/>
    <x v="4"/>
    <n v="48851"/>
    <x v="6809"/>
    <n v="167381"/>
    <n v="64998"/>
    <n v="103897"/>
  </r>
  <r>
    <x v="303"/>
    <x v="5"/>
    <n v="49605"/>
    <x v="6810"/>
    <n v="167566"/>
    <n v="71621"/>
    <n v="108303"/>
  </r>
  <r>
    <x v="303"/>
    <x v="6"/>
    <n v="51584"/>
    <x v="6811"/>
    <n v="172101"/>
    <n v="76620"/>
    <n v="113109"/>
  </r>
  <r>
    <x v="303"/>
    <x v="7"/>
    <n v="54657"/>
    <x v="6812"/>
    <n v="185798"/>
    <n v="81678"/>
    <n v="119138"/>
  </r>
  <r>
    <x v="303"/>
    <x v="8"/>
    <n v="65259"/>
    <x v="6813"/>
    <n v="188002"/>
    <n v="82621"/>
    <n v="121563"/>
  </r>
  <r>
    <x v="303"/>
    <x v="9"/>
    <n v="67057"/>
    <x v="6814"/>
    <n v="195014"/>
    <n v="88265"/>
    <n v="132278"/>
  </r>
  <r>
    <x v="303"/>
    <x v="10"/>
    <n v="50009"/>
    <x v="3988"/>
    <n v="212949"/>
    <n v="90446"/>
    <n v="139108"/>
  </r>
  <r>
    <x v="303"/>
    <x v="11"/>
    <n v="48296"/>
    <x v="6815"/>
    <n v="111148"/>
    <n v="57740"/>
    <n v="75023"/>
  </r>
  <r>
    <x v="303"/>
    <x v="12"/>
    <n v="48418"/>
    <x v="6816"/>
    <n v="115268"/>
    <n v="65124"/>
    <n v="78263"/>
  </r>
  <r>
    <x v="303"/>
    <x v="13"/>
    <n v="48371"/>
    <x v="6817"/>
    <n v="115546"/>
    <n v="71432"/>
    <n v="79412"/>
  </r>
  <r>
    <x v="303"/>
    <x v="14"/>
    <n v="47405"/>
    <x v="6818"/>
    <n v="116970"/>
    <n v="65764"/>
    <n v="83700"/>
  </r>
  <r>
    <x v="303"/>
    <x v="15"/>
    <n v="52516"/>
    <x v="6819"/>
    <n v="123684"/>
    <n v="68278"/>
    <n v="86823"/>
  </r>
  <r>
    <x v="303"/>
    <x v="16"/>
    <n v="45188"/>
    <x v="6820"/>
    <n v="116775"/>
    <n v="65377"/>
    <n v="79950"/>
  </r>
  <r>
    <x v="303"/>
    <x v="17"/>
    <n v="32373"/>
    <x v="6821"/>
    <n v="46356"/>
    <n v="19950"/>
    <n v="31759"/>
  </r>
  <r>
    <x v="303"/>
    <x v="18"/>
    <n v="29024"/>
    <x v="6822"/>
    <n v="39153"/>
    <n v="18293"/>
    <n v="27165"/>
  </r>
  <r>
    <x v="303"/>
    <x v="19"/>
    <n v="29355"/>
    <x v="6823"/>
    <n v="33510"/>
    <n v="16076"/>
    <n v="21488"/>
  </r>
  <r>
    <x v="303"/>
    <x v="20"/>
    <n v="27376"/>
    <x v="6824"/>
    <n v="31372"/>
    <n v="13950"/>
    <n v="21023"/>
  </r>
  <r>
    <x v="303"/>
    <x v="21"/>
    <n v="13544"/>
    <x v="6825"/>
    <n v="18302"/>
    <n v="8810"/>
    <n v="12066"/>
  </r>
  <r>
    <x v="303"/>
    <x v="22"/>
    <n v="12504"/>
    <x v="6826"/>
    <n v="14991"/>
    <n v="7933"/>
    <n v="10909"/>
  </r>
  <r>
    <x v="303"/>
    <x v="23"/>
    <n v="11306"/>
    <x v="1784"/>
    <n v="14667"/>
    <n v="7004"/>
    <n v="9926"/>
  </r>
  <r>
    <x v="303"/>
    <x v="24"/>
    <n v="10021.4004"/>
    <x v="6827"/>
    <n v="12729.299800000001"/>
    <n v="5553.2001"/>
    <n v="8421.7001"/>
  </r>
  <r>
    <x v="303"/>
    <x v="25"/>
    <n v="7977.2997999999998"/>
    <x v="6828"/>
    <n v="11098.5"/>
    <n v="4362.7"/>
    <n v="7186.9"/>
  </r>
  <r>
    <x v="303"/>
    <x v="26"/>
    <n v="7477.7002000000002"/>
    <x v="6829"/>
    <n v="9330.9004000000004"/>
    <n v="3904.7999"/>
    <n v="5654.0999000000002"/>
  </r>
  <r>
    <x v="303"/>
    <x v="27"/>
    <n v="7230.2002000000002"/>
    <x v="6830"/>
    <n v="9590.0995999999996"/>
    <n v="4753.5"/>
    <n v="6577.1"/>
  </r>
  <r>
    <x v="303"/>
    <x v="28"/>
    <n v="6950"/>
    <x v="6831"/>
    <n v="9634.5995999999996"/>
    <n v="5060.7001"/>
    <n v="7148.4000999999998"/>
  </r>
  <r>
    <x v="303"/>
    <x v="29"/>
    <n v="6406"/>
    <x v="6832"/>
    <n v="9052"/>
    <n v="5120.6998999999996"/>
    <n v="6813.2999"/>
  </r>
  <r>
    <x v="303"/>
    <x v="30"/>
    <n v="5671.5"/>
    <x v="6833"/>
    <n v="8324.7998000000007"/>
    <n v="4559.8998000000001"/>
    <n v="6276.7997999999998"/>
  </r>
  <r>
    <x v="304"/>
    <x v="0"/>
    <n v="67684"/>
    <x v="6834"/>
    <n v="115095"/>
    <n v="47579"/>
    <n v="77671"/>
  </r>
  <r>
    <x v="304"/>
    <x v="1"/>
    <n v="66832"/>
    <x v="6835"/>
    <n v="118310"/>
    <n v="52883"/>
    <n v="84169"/>
  </r>
  <r>
    <x v="304"/>
    <x v="2"/>
    <n v="65058"/>
    <x v="6836"/>
    <n v="120406"/>
    <n v="55778"/>
    <n v="87370"/>
  </r>
  <r>
    <x v="304"/>
    <x v="3"/>
    <n v="65299"/>
    <x v="6837"/>
    <n v="127136"/>
    <n v="57983"/>
    <n v="88581"/>
  </r>
  <r>
    <x v="304"/>
    <x v="4"/>
    <n v="70749"/>
    <x v="6838"/>
    <n v="129495"/>
    <n v="63050"/>
    <n v="93395"/>
  </r>
  <r>
    <x v="304"/>
    <x v="5"/>
    <n v="74401"/>
    <x v="6839"/>
    <n v="144266"/>
    <n v="69976"/>
    <n v="105393"/>
  </r>
  <r>
    <x v="304"/>
    <x v="6"/>
    <n v="80116"/>
    <x v="6840"/>
    <n v="139263"/>
    <n v="68709"/>
    <n v="100252"/>
  </r>
  <r>
    <x v="304"/>
    <x v="7"/>
    <n v="82006"/>
    <x v="6841"/>
    <n v="132244"/>
    <n v="64035"/>
    <n v="93813"/>
  </r>
  <r>
    <x v="304"/>
    <x v="8"/>
    <n v="82559"/>
    <x v="6842"/>
    <n v="138354"/>
    <n v="68001"/>
    <n v="100015"/>
  </r>
  <r>
    <x v="304"/>
    <x v="9"/>
    <n v="77567"/>
    <x v="6843"/>
    <n v="128172"/>
    <n v="61439"/>
    <n v="91271"/>
  </r>
  <r>
    <x v="304"/>
    <x v="10"/>
    <n v="76694"/>
    <x v="6844"/>
    <n v="134833"/>
    <n v="63099"/>
    <n v="100071"/>
  </r>
  <r>
    <x v="304"/>
    <x v="11"/>
    <n v="81748"/>
    <x v="6845"/>
    <n v="143992"/>
    <n v="69494"/>
    <n v="106159"/>
  </r>
  <r>
    <x v="304"/>
    <x v="12"/>
    <n v="76476"/>
    <x v="6846"/>
    <n v="138014"/>
    <n v="66760"/>
    <n v="102174"/>
  </r>
  <r>
    <x v="304"/>
    <x v="13"/>
    <n v="68222"/>
    <x v="6847"/>
    <n v="135695"/>
    <n v="62908"/>
    <n v="101012"/>
  </r>
  <r>
    <x v="304"/>
    <x v="14"/>
    <n v="56741"/>
    <x v="6848"/>
    <n v="61527"/>
    <n v="18475"/>
    <n v="42803"/>
  </r>
  <r>
    <x v="304"/>
    <x v="15"/>
    <n v="51407"/>
    <x v="6849"/>
    <n v="57048"/>
    <n v="17278"/>
    <n v="38119"/>
  </r>
  <r>
    <x v="304"/>
    <x v="16"/>
    <n v="43377"/>
    <x v="6850"/>
    <n v="43706"/>
    <n v="16186"/>
    <n v="29833"/>
  </r>
  <r>
    <x v="304"/>
    <x v="17"/>
    <n v="40238"/>
    <x v="6851"/>
    <n v="40776"/>
    <n v="13706"/>
    <n v="28638"/>
  </r>
  <r>
    <x v="304"/>
    <x v="18"/>
    <n v="39244"/>
    <x v="6852"/>
    <n v="34387"/>
    <n v="12010"/>
    <n v="24035"/>
  </r>
  <r>
    <x v="304"/>
    <x v="19"/>
    <n v="39951"/>
    <x v="2337"/>
    <n v="34194"/>
    <n v="12287"/>
    <n v="24413"/>
  </r>
  <r>
    <x v="304"/>
    <x v="20"/>
    <n v="38125"/>
    <x v="6853"/>
    <n v="32113"/>
    <n v="12058"/>
    <n v="21439"/>
  </r>
  <r>
    <x v="304"/>
    <x v="21"/>
    <n v="37154"/>
    <x v="6854"/>
    <n v="30966"/>
    <n v="12236"/>
    <n v="20282"/>
  </r>
  <r>
    <x v="304"/>
    <x v="22"/>
    <n v="35764"/>
    <x v="6855"/>
    <n v="27544"/>
    <n v="12046"/>
    <n v="17038"/>
  </r>
  <r>
    <x v="304"/>
    <x v="23"/>
    <n v="35284"/>
    <x v="6856"/>
    <n v="27730"/>
    <n v="11722"/>
    <n v="17508"/>
  </r>
  <r>
    <x v="304"/>
    <x v="24"/>
    <n v="33482"/>
    <x v="6857"/>
    <n v="28125"/>
    <n v="10589"/>
    <n v="16720"/>
  </r>
  <r>
    <x v="304"/>
    <x v="25"/>
    <n v="30296"/>
    <x v="6858"/>
    <n v="25535"/>
    <n v="8832"/>
    <n v="15187"/>
  </r>
  <r>
    <x v="304"/>
    <x v="26"/>
    <n v="30433"/>
    <x v="6859"/>
    <n v="24935"/>
    <n v="7441"/>
    <n v="14427"/>
  </r>
  <r>
    <x v="304"/>
    <x v="27"/>
    <n v="29362"/>
    <x v="6860"/>
    <n v="24025"/>
    <n v="9071"/>
    <n v="16296"/>
  </r>
  <r>
    <x v="304"/>
    <x v="28"/>
    <n v="27026"/>
    <x v="6861"/>
    <n v="20468"/>
    <n v="7736"/>
    <n v="13816"/>
  </r>
  <r>
    <x v="304"/>
    <x v="29"/>
    <n v="24081"/>
    <x v="6862"/>
    <n v="18487"/>
    <n v="7518"/>
    <n v="12003"/>
  </r>
  <r>
    <x v="304"/>
    <x v="30"/>
    <n v="21398"/>
    <x v="6050"/>
    <n v="16351"/>
    <n v="6215"/>
    <n v="10546"/>
  </r>
  <r>
    <x v="305"/>
    <x v="0"/>
    <n v="14320.324000000001"/>
    <x v="6863"/>
    <n v="17576.689999999999"/>
    <n v="5968.152"/>
    <n v="13075.996999999999"/>
  </r>
  <r>
    <x v="305"/>
    <x v="1"/>
    <n v="14302.392"/>
    <x v="6864"/>
    <n v="15320.087"/>
    <n v="5865.4930000000004"/>
    <n v="10822.518"/>
  </r>
  <r>
    <x v="305"/>
    <x v="2"/>
    <n v="12029.312"/>
    <x v="6865"/>
    <n v="15489.904"/>
    <n v="5267.3459999999995"/>
    <n v="11137.706"/>
  </r>
  <r>
    <x v="305"/>
    <x v="3"/>
    <n v="11360.753000000001"/>
    <x v="6866"/>
    <n v="12034.142"/>
    <n v="4578.6779999999999"/>
    <n v="7592.9219999999996"/>
  </r>
  <r>
    <x v="305"/>
    <x v="4"/>
    <n v="12711.744000000001"/>
    <x v="4265"/>
    <n v="12279.281999999999"/>
    <n v="5107.5690000000004"/>
    <n v="8054.6710000000003"/>
  </r>
  <r>
    <x v="305"/>
    <x v="5"/>
    <n v="13215.971"/>
    <x v="6867"/>
    <n v="13274.361999999999"/>
    <n v="6662.808"/>
    <n v="8987.5720000000001"/>
  </r>
  <r>
    <x v="305"/>
    <x v="6"/>
    <n v="13015.704"/>
    <x v="6868"/>
    <n v="12540.897999999999"/>
    <n v="5741.4809999999998"/>
    <n v="8571.2669999999998"/>
  </r>
  <r>
    <x v="305"/>
    <x v="7"/>
    <n v="13145.941999999999"/>
    <x v="6869"/>
    <n v="11170.281999999999"/>
    <n v="4905.7299999999996"/>
    <n v="6635.2649999999994"/>
  </r>
  <r>
    <x v="305"/>
    <x v="8"/>
    <n v="12345.87"/>
    <x v="6870"/>
    <n v="10886.805"/>
    <n v="5488.3360000000002"/>
    <n v="7254.6930000000002"/>
  </r>
  <r>
    <x v="305"/>
    <x v="9"/>
    <n v="9993.1659999999993"/>
    <x v="6871"/>
    <n v="9910.3819999999996"/>
    <n v="4459.3999999999996"/>
    <n v="6236.3059999999996"/>
  </r>
  <r>
    <x v="305"/>
    <x v="10"/>
    <n v="10309.014999999999"/>
    <x v="6872"/>
    <n v="9855.902"/>
    <n v="4350.4399999999996"/>
    <n v="6671.6119999999992"/>
  </r>
  <r>
    <x v="305"/>
    <x v="11"/>
    <n v="12145.605"/>
    <x v="6873"/>
    <n v="10386.853999999999"/>
    <n v="5258.9709999999995"/>
    <n v="7330.2869999999994"/>
  </r>
  <r>
    <x v="305"/>
    <x v="12"/>
    <n v="10718.058999999999"/>
    <x v="6874"/>
    <n v="8441.4130000000005"/>
    <n v="4711.665"/>
    <n v="5996.9650000000001"/>
  </r>
  <r>
    <x v="305"/>
    <x v="13"/>
    <n v="9385.8880000000008"/>
    <x v="6875"/>
    <n v="8173.4319999999998"/>
    <n v="4241.2030000000004"/>
    <n v="5372.7030000000004"/>
  </r>
  <r>
    <x v="305"/>
    <x v="14"/>
    <n v="8068.8050000000003"/>
    <x v="6876"/>
    <n v="6860.7030000000004"/>
    <n v="3340.1469999999999"/>
    <n v="4310.5329999999994"/>
  </r>
  <r>
    <x v="305"/>
    <x v="15"/>
    <n v="6998.7610000000004"/>
    <x v="6877"/>
    <n v="6235.2330000000002"/>
    <n v="2982.4540000000002"/>
    <n v="3971.4480000000003"/>
  </r>
  <r>
    <x v="305"/>
    <x v="16"/>
    <n v="6410.61"/>
    <x v="6878"/>
    <n v="5985.6319999999996"/>
    <n v="2520.9110000000001"/>
    <n v="3911.4780000000001"/>
  </r>
  <r>
    <x v="305"/>
    <x v="17"/>
    <n v="6149.1220000000003"/>
    <x v="6879"/>
    <n v="5752.5829999999996"/>
    <n v="2583.5160000000001"/>
    <n v="4089.0920000000001"/>
  </r>
  <r>
    <x v="305"/>
    <x v="18"/>
    <n v="5979.6040000000003"/>
    <x v="6880"/>
    <n v="5337.6610000000001"/>
    <n v="2528.915"/>
    <n v="3932.4949999999999"/>
  </r>
  <r>
    <x v="305"/>
    <x v="19"/>
    <n v="5385.6180000000004"/>
    <x v="6881"/>
    <n v="4646.299"/>
    <n v="2309.4580000000001"/>
    <n v="3346.518"/>
  </r>
  <r>
    <x v="305"/>
    <x v="20"/>
    <n v="4958.7997999999998"/>
    <x v="6882"/>
    <n v="3705.8879000000002"/>
    <n v="1853.8620000000001"/>
    <n v="2639.2280000000001"/>
  </r>
  <r>
    <x v="305"/>
    <x v="21"/>
    <n v="4633.0228999999999"/>
    <x v="6883"/>
    <n v="3524.8209999999999"/>
    <n v="1683.45"/>
    <n v="2461.8780000000002"/>
  </r>
  <r>
    <x v="305"/>
    <x v="22"/>
    <n v="4091.0810999999999"/>
    <x v="6884"/>
    <n v="2998.9459999999999"/>
    <n v="1547.3009999999999"/>
    <n v="2049.924"/>
  </r>
  <r>
    <x v="305"/>
    <x v="23"/>
    <n v="3586.4479999999999"/>
    <x v="6885"/>
    <n v="2887.1239999999998"/>
    <n v="1383.9580000000001"/>
    <n v="1997.5440000000001"/>
  </r>
  <r>
    <x v="305"/>
    <x v="24"/>
    <n v="3214.3701000000001"/>
    <x v="6886"/>
    <n v="2302.2089999999998"/>
    <n v="1191.5139999999999"/>
    <n v="1526.0429999999999"/>
  </r>
  <r>
    <x v="305"/>
    <x v="25"/>
    <n v="2576.3368999999998"/>
    <x v="6887"/>
    <n v="1925.7439999999999"/>
    <n v="966.351"/>
    <n v="1250.5830000000001"/>
  </r>
  <r>
    <x v="305"/>
    <x v="26"/>
    <n v="2489.3229999999999"/>
    <x v="6888"/>
    <n v="1963.59"/>
    <n v="932.9"/>
    <n v="1398.0170000000001"/>
  </r>
  <r>
    <x v="305"/>
    <x v="27"/>
    <n v="2375.8081000000002"/>
    <x v="6889"/>
    <n v="1920.9069999999999"/>
    <n v="934.01900000000001"/>
    <n v="1414.412"/>
  </r>
  <r>
    <x v="305"/>
    <x v="28"/>
    <n v="2440.8148999999999"/>
    <x v="6890"/>
    <n v="1890.4059999999999"/>
    <n v="943.47500000000002"/>
    <n v="1461.1130000000001"/>
  </r>
  <r>
    <x v="305"/>
    <x v="29"/>
    <n v="2452.5681"/>
    <x v="6891"/>
    <n v="1996.1569999999999"/>
    <n v="938.404"/>
    <n v="1544.0740000000001"/>
  </r>
  <r>
    <x v="305"/>
    <x v="30"/>
    <n v="2520.2040999999999"/>
    <x v="6892"/>
    <n v="1922.537"/>
    <n v="840.52200000000005"/>
    <n v="1455.701"/>
  </r>
  <r>
    <x v="306"/>
    <x v="0"/>
    <n v="10212.957"/>
    <x v="6893"/>
    <n v="10715.597"/>
    <n v="5458.18"/>
    <n v="8641.2010000000009"/>
  </r>
  <r>
    <x v="306"/>
    <x v="1"/>
    <n v="10188.331"/>
    <x v="6894"/>
    <n v="10172.976000000001"/>
    <n v="4817.7820000000002"/>
    <n v="8194.26"/>
  </r>
  <r>
    <x v="306"/>
    <x v="2"/>
    <n v="8577.6859999999997"/>
    <x v="6895"/>
    <n v="9686.6489999999994"/>
    <n v="4154.0259999999998"/>
    <n v="7598.7970000000005"/>
  </r>
  <r>
    <x v="306"/>
    <x v="3"/>
    <n v="7676.53"/>
    <x v="6896"/>
    <n v="10178.200000000001"/>
    <n v="4659.3630000000003"/>
    <n v="8120.2820000000002"/>
  </r>
  <r>
    <x v="306"/>
    <x v="4"/>
    <n v="5981.9639999999999"/>
    <x v="6897"/>
    <n v="9189.4060000000009"/>
    <n v="4759.3249999999998"/>
    <n v="7101.7070000000003"/>
  </r>
  <r>
    <x v="306"/>
    <x v="5"/>
    <n v="5822.3630000000003"/>
    <x v="6898"/>
    <n v="8569.41"/>
    <n v="4804.9539999999997"/>
    <n v="6763.7559999999994"/>
  </r>
  <r>
    <x v="306"/>
    <x v="6"/>
    <n v="5679.5950000000003"/>
    <x v="6899"/>
    <n v="8734.143"/>
    <n v="4648.9520000000002"/>
    <n v="6707.1200000000008"/>
  </r>
  <r>
    <x v="306"/>
    <x v="7"/>
    <n v="4819.9979999999996"/>
    <x v="6900"/>
    <n v="6734.4089999999997"/>
    <n v="2189.616"/>
    <n v="4699.2289999999994"/>
  </r>
  <r>
    <x v="306"/>
    <x v="8"/>
    <n v="4136.6899999999996"/>
    <x v="6901"/>
    <n v="6885.62"/>
    <n v="1938.615"/>
    <n v="5026.9589999999998"/>
  </r>
  <r>
    <x v="306"/>
    <x v="9"/>
    <n v="4569.29"/>
    <x v="6902"/>
    <n v="7699.3760000000002"/>
    <n v="2135.1669999999999"/>
    <n v="5526.835"/>
  </r>
  <r>
    <x v="306"/>
    <x v="10"/>
    <n v="4084.3890000000001"/>
    <x v="6903"/>
    <n v="10051.222"/>
    <n v="3194.44"/>
    <n v="7494.366"/>
  </r>
  <r>
    <x v="306"/>
    <x v="11"/>
    <n v="6263.0540000000001"/>
    <x v="6904"/>
    <n v="7708.4579999999996"/>
    <n v="2835.6979999999999"/>
    <n v="6239.5630000000001"/>
  </r>
  <r>
    <x v="306"/>
    <x v="12"/>
    <n v="9256.4989999999998"/>
    <x v="6905"/>
    <n v="10225.703"/>
    <n v="4320.1930000000002"/>
    <n v="8239.0339999999997"/>
  </r>
  <r>
    <x v="306"/>
    <x v="13"/>
    <n v="14269.843999999999"/>
    <x v="6906"/>
    <n v="13176.874"/>
    <n v="6577.3609999999999"/>
    <n v="10930.014999999999"/>
  </r>
  <r>
    <x v="306"/>
    <x v="14"/>
    <n v="14694.535"/>
    <x v="6907"/>
    <n v="13048.174000000001"/>
    <n v="5957.3419999999996"/>
    <n v="10236.869999999999"/>
  </r>
  <r>
    <x v="306"/>
    <x v="15"/>
    <n v="11711.216"/>
    <x v="6908"/>
    <n v="10406.897000000001"/>
    <n v="4522.2740000000003"/>
    <n v="8001.2390000000005"/>
  </r>
  <r>
    <x v="306"/>
    <x v="16"/>
    <n v="9048.9259999999995"/>
    <x v="6909"/>
    <n v="8063.3519999999999"/>
    <n v="3448.123"/>
    <n v="6078.3819999999996"/>
  </r>
  <r>
    <x v="306"/>
    <x v="17"/>
    <n v="7471.8190000000004"/>
    <x v="6910"/>
    <n v="6872.0870000000004"/>
    <n v="2760.4259999999999"/>
    <n v="5233.3150000000005"/>
  </r>
  <r>
    <x v="306"/>
    <x v="18"/>
    <n v="5381.92"/>
    <x v="6911"/>
    <n v="5714.2759999999998"/>
    <n v="2276.665"/>
    <n v="4538.2089999999998"/>
  </r>
  <r>
    <x v="306"/>
    <x v="19"/>
    <n v="4246.9771000000001"/>
    <x v="6912"/>
    <n v="2886.4829"/>
    <n v="1247.931"/>
    <n v="2279.3469999999998"/>
  </r>
  <r>
    <x v="306"/>
    <x v="20"/>
    <n v="3730.3368999999998"/>
    <x v="6913"/>
    <n v="2596.7970999999998"/>
    <n v="1093.319"/>
    <n v="1946.578"/>
  </r>
  <r>
    <x v="306"/>
    <x v="21"/>
    <n v="2866.5210000000002"/>
    <x v="6914"/>
    <n v="2349.8391000000001"/>
    <n v="921.44200000000001"/>
    <n v="1821.3040000000001"/>
  </r>
  <r>
    <x v="306"/>
    <x v="22"/>
    <n v="2523.991"/>
    <x v="6915"/>
    <n v="2129.4189000000001"/>
    <n v="812.83699999999999"/>
    <n v="1644.48"/>
  </r>
  <r>
    <x v="306"/>
    <x v="23"/>
    <n v="2384.2829999999999"/>
    <x v="6916"/>
    <n v="1985.1410000000001"/>
    <n v="829.27300000000002"/>
    <n v="1505.7150000000001"/>
  </r>
  <r>
    <x v="306"/>
    <x v="24"/>
    <n v="2009.808"/>
    <x v="6917"/>
    <n v="2047.5150000000001"/>
    <n v="761.00300000000004"/>
    <n v="1490.81"/>
  </r>
  <r>
    <x v="306"/>
    <x v="25"/>
    <n v="1747.0989999999999"/>
    <x v="6918"/>
    <n v="1941.355"/>
    <n v="710.58900000000006"/>
    <n v="1349.912"/>
  </r>
  <r>
    <x v="306"/>
    <x v="26"/>
    <n v="1487.829"/>
    <x v="6919"/>
    <n v="3810.8899000000001"/>
    <n v="556.31399999999996"/>
    <n v="1373.9559999999999"/>
  </r>
  <r>
    <x v="306"/>
    <x v="27"/>
    <n v="1366.4350999999999"/>
    <x v="6920"/>
    <n v="3705.5439000000001"/>
    <n v="481.39499999999998"/>
    <n v="3404.931"/>
  </r>
  <r>
    <x v="306"/>
    <x v="28"/>
    <n v="1205.951"/>
    <x v="6921"/>
    <n v="3634.8420000000001"/>
    <n v="356.84899999999999"/>
    <n v="3395.3770000000004"/>
  </r>
  <r>
    <x v="306"/>
    <x v="29"/>
    <n v="1141.308"/>
    <x v="6922"/>
    <n v="3992.9009000000001"/>
    <n v="316.08199999999999"/>
    <n v="3751.8309999999997"/>
  </r>
  <r>
    <x v="306"/>
    <x v="30"/>
    <n v="1129.8869999999999"/>
    <x v="6923"/>
    <n v="4325.3652000000002"/>
    <n v="305.56299999999999"/>
    <n v="4059.8581000000004"/>
  </r>
  <r>
    <x v="307"/>
    <x v="0"/>
    <n v="6964.3"/>
    <x v="6924"/>
    <n v="7235.8"/>
    <n v="3071"/>
    <n v="5805.5"/>
  </r>
  <r>
    <x v="307"/>
    <x v="1"/>
    <n v="7014.6"/>
    <x v="6925"/>
    <n v="6569.7"/>
    <n v="2672.4"/>
    <n v="5175.1000000000004"/>
  </r>
  <r>
    <x v="307"/>
    <x v="2"/>
    <n v="6444.9"/>
    <x v="4625"/>
    <n v="6197.5"/>
    <n v="2182.6"/>
    <n v="4833.3"/>
  </r>
  <r>
    <x v="307"/>
    <x v="3"/>
    <n v="5779"/>
    <x v="6926"/>
    <n v="5777"/>
    <n v="1759.8"/>
    <n v="4427.2"/>
  </r>
  <r>
    <x v="307"/>
    <x v="4"/>
    <n v="5741.7"/>
    <x v="5283"/>
    <n v="5272.3"/>
    <n v="1633.3"/>
    <n v="3953"/>
  </r>
  <r>
    <x v="307"/>
    <x v="5"/>
    <n v="5852.6"/>
    <x v="6927"/>
    <n v="5348.5"/>
    <n v="1521.4"/>
    <n v="3900.7"/>
  </r>
  <r>
    <x v="307"/>
    <x v="6"/>
    <n v="3665.3"/>
    <x v="6928"/>
    <n v="5243.8"/>
    <n v="1356.8"/>
    <n v="3929.5"/>
  </r>
  <r>
    <x v="307"/>
    <x v="7"/>
    <n v="2843.877"/>
    <x v="6929"/>
    <n v="2453.768"/>
    <n v="969.46100000000001"/>
    <n v="1788.9590000000001"/>
  </r>
  <r>
    <x v="307"/>
    <x v="8"/>
    <n v="2620.1109999999999"/>
    <x v="6930"/>
    <n v="2412.4989999999998"/>
    <n v="928.91"/>
    <n v="1759.19"/>
  </r>
  <r>
    <x v="307"/>
    <x v="9"/>
    <n v="2435.6060000000002"/>
    <x v="6931"/>
    <n v="2224.2739999999999"/>
    <n v="1009.001"/>
    <n v="1689.6019999999999"/>
  </r>
  <r>
    <x v="307"/>
    <x v="10"/>
    <n v="2147.5889999999999"/>
    <x v="6932"/>
    <n v="2152.84"/>
    <n v="898.84500000000003"/>
    <n v="1579.723"/>
  </r>
  <r>
    <x v="307"/>
    <x v="11"/>
    <n v="2360.4929999999999"/>
    <x v="6933"/>
    <n v="1939.741"/>
    <n v="683.94899999999996"/>
    <n v="1365.0839999999998"/>
  </r>
  <r>
    <x v="307"/>
    <x v="12"/>
    <n v="2316.0059999999999"/>
    <x v="6934"/>
    <n v="2035.857"/>
    <n v="760.86099999999999"/>
    <n v="1438.1089999999999"/>
  </r>
  <r>
    <x v="307"/>
    <x v="13"/>
    <n v="2187.0459999999998"/>
    <x v="6935"/>
    <n v="1986.9760000000001"/>
    <n v="691.77099999999996"/>
    <n v="1378.6880000000001"/>
  </r>
  <r>
    <x v="307"/>
    <x v="14"/>
    <n v="1993.6579999999999"/>
    <x v="6936"/>
    <n v="1973.298"/>
    <n v="681.42"/>
    <n v="1376.623"/>
  </r>
  <r>
    <x v="307"/>
    <x v="15"/>
    <n v="1890.085"/>
    <x v="6937"/>
    <n v="2082.7739999999999"/>
    <n v="817.57"/>
    <n v="1512.462"/>
  </r>
  <r>
    <x v="307"/>
    <x v="16"/>
    <n v="1735.5340000000001"/>
    <x v="6938"/>
    <n v="1985.126"/>
    <n v="797.48"/>
    <n v="1495.441"/>
  </r>
  <r>
    <x v="307"/>
    <x v="17"/>
    <n v="1735.8579999999999"/>
    <x v="6939"/>
    <n v="1982.5509999999999"/>
    <n v="795.875"/>
    <n v="1538.088"/>
  </r>
  <r>
    <x v="307"/>
    <x v="18"/>
    <n v="1789.9561000000001"/>
    <x v="6940"/>
    <n v="1971.78"/>
    <n v="769.83399999999995"/>
    <n v="1565.0509999999999"/>
  </r>
  <r>
    <x v="307"/>
    <x v="19"/>
    <n v="1921.8679999999999"/>
    <x v="6941"/>
    <n v="1942.1121000000001"/>
    <n v="687.42399999999998"/>
    <n v="1556.838"/>
  </r>
  <r>
    <x v="307"/>
    <x v="20"/>
    <n v="1695.5"/>
    <x v="6942"/>
    <n v="2153.2080000000001"/>
    <n v="519.221"/>
    <n v="1849.252"/>
  </r>
  <r>
    <x v="307"/>
    <x v="21"/>
    <n v="1571.019"/>
    <x v="6943"/>
    <n v="1367.403"/>
    <n v="908.39200000000005"/>
    <n v="925.94400000000007"/>
  </r>
  <r>
    <x v="307"/>
    <x v="22"/>
    <n v="1411.405"/>
    <x v="6944"/>
    <n v="1317.2628999999999"/>
    <n v="854.06"/>
    <n v="881.92399999999998"/>
  </r>
  <r>
    <x v="307"/>
    <x v="23"/>
    <n v="1582.222"/>
    <x v="6945"/>
    <n v="1261.0509999999999"/>
    <n v="784.42200000000003"/>
    <n v="804.73800000000006"/>
  </r>
  <r>
    <x v="308"/>
    <x v="0"/>
    <n v="2883.6729999999998"/>
    <x v="6946"/>
    <n v="6538.5640000000003"/>
    <n v="2813.8240000000001"/>
    <n v="5070.8109999999997"/>
  </r>
  <r>
    <x v="308"/>
    <x v="1"/>
    <n v="2777.9960000000001"/>
    <x v="6947"/>
    <n v="5975.5219999999999"/>
    <n v="2584.9549999999999"/>
    <n v="4476.4349999999995"/>
  </r>
  <r>
    <x v="308"/>
    <x v="2"/>
    <n v="2115.5169999999998"/>
    <x v="6948"/>
    <n v="4276.683"/>
    <n v="2153.5700000000002"/>
    <n v="3199.9960000000001"/>
  </r>
  <r>
    <x v="308"/>
    <x v="2"/>
    <n v="2256.982"/>
    <x v="6949"/>
    <n v="6091.4629999999997"/>
    <n v="2503.1880000000001"/>
    <n v="4509.2970000000005"/>
  </r>
  <r>
    <x v="308"/>
    <x v="3"/>
    <n v="2104.8229999999999"/>
    <x v="6950"/>
    <n v="4166.2950000000001"/>
    <n v="2110.4409999999998"/>
    <n v="3123.326"/>
  </r>
  <r>
    <x v="308"/>
    <x v="5"/>
    <n v="2069.88"/>
    <x v="6951"/>
    <n v="4127.576"/>
    <n v="2042.1020000000001"/>
    <n v="3088.57"/>
  </r>
  <r>
    <x v="308"/>
    <x v="6"/>
    <n v="2157.5859999999998"/>
    <x v="6952"/>
    <n v="3946.712"/>
    <n v="1994.4870000000001"/>
    <n v="2929.2150000000001"/>
  </r>
  <r>
    <x v="308"/>
    <x v="7"/>
    <n v="1918.508"/>
    <x v="6953"/>
    <n v="3855.6410000000001"/>
    <n v="1842.2159999999999"/>
    <n v="2787.1239999999998"/>
  </r>
  <r>
    <x v="308"/>
    <x v="7"/>
    <n v="2105.1880000000001"/>
    <x v="6954"/>
    <n v="3901.7620000000002"/>
    <n v="1939.8119999999999"/>
    <n v="2880.4079999999999"/>
  </r>
  <r>
    <x v="308"/>
    <x v="8"/>
    <n v="1701.7670000000001"/>
    <x v="6955"/>
    <n v="3208.9459999999999"/>
    <n v="1925.3910000000001"/>
    <n v="2351.6460000000002"/>
  </r>
  <r>
    <x v="308"/>
    <x v="9"/>
    <n v="1550.7660000000001"/>
    <x v="6956"/>
    <n v="3059.04"/>
    <n v="1628.9570000000001"/>
    <n v="2187.3000000000002"/>
  </r>
  <r>
    <x v="308"/>
    <x v="11"/>
    <n v="1959.991"/>
    <x v="6957"/>
    <n v="2931.7669999999998"/>
    <n v="1567.943"/>
    <n v="2077.0230000000001"/>
  </r>
  <r>
    <x v="308"/>
    <x v="12"/>
    <n v="1702.374"/>
    <x v="6958"/>
    <n v="2949.337"/>
    <n v="1575.277"/>
    <n v="2091.9169999999999"/>
  </r>
  <r>
    <x v="308"/>
    <x v="13"/>
    <n v="1473.8309999999999"/>
    <x v="6959"/>
    <n v="2693.4609999999998"/>
    <n v="1650.5129999999999"/>
    <n v="1894.9259999999999"/>
  </r>
  <r>
    <x v="308"/>
    <x v="13"/>
    <n v="1546.3579999999999"/>
    <x v="6960"/>
    <n v="2510.3220000000001"/>
    <n v="1577.73"/>
    <n v="1730.664"/>
  </r>
  <r>
    <x v="308"/>
    <x v="14"/>
    <n v="1429.0889999999999"/>
    <x v="6961"/>
    <n v="2575.5070000000001"/>
    <n v="1460.085"/>
    <n v="1834.673"/>
  </r>
  <r>
    <x v="308"/>
    <x v="16"/>
    <n v="1532.05"/>
    <x v="6962"/>
    <n v="2607.7190000000001"/>
    <n v="1349.05"/>
    <n v="1898.5239999999999"/>
  </r>
  <r>
    <x v="308"/>
    <x v="17"/>
    <n v="1504.981"/>
    <x v="6963"/>
    <n v="2825.482"/>
    <n v="1252.3440000000001"/>
    <n v="2057.8879999999999"/>
  </r>
  <r>
    <x v="308"/>
    <x v="18"/>
    <n v="1525.3389999999999"/>
    <x v="6964"/>
    <n v="2969.9380000000001"/>
    <n v="1363.557"/>
    <n v="2087.6660000000002"/>
  </r>
  <r>
    <x v="308"/>
    <x v="19"/>
    <n v="1363.1289999999999"/>
    <x v="6965"/>
    <n v="1714.64"/>
    <n v="550.77599999999995"/>
    <n v="1047.7929999999999"/>
  </r>
  <r>
    <x v="308"/>
    <x v="19"/>
    <n v="1335.5319999999999"/>
    <x v="6966"/>
    <n v="2188.3330000000001"/>
    <n v="728.38900000000001"/>
    <n v="1494.836"/>
  </r>
  <r>
    <x v="308"/>
    <x v="20"/>
    <n v="854.38199999999995"/>
    <x v="6967"/>
    <n v="1138.778"/>
    <n v="399.66699999999997"/>
    <n v="687.39"/>
  </r>
  <r>
    <x v="308"/>
    <x v="22"/>
    <n v="1460.8051"/>
    <x v="6968"/>
    <n v="832.10299999999995"/>
    <n v="328.38799999999998"/>
    <n v="489.41800000000001"/>
  </r>
  <r>
    <x v="308"/>
    <x v="23"/>
    <n v="1427.252"/>
    <x v="6969"/>
    <n v="822.9"/>
    <n v="365.10599999999999"/>
    <n v="501.709"/>
  </r>
  <r>
    <x v="308"/>
    <x v="24"/>
    <n v="1419.578"/>
    <x v="6970"/>
    <n v="803.91499999999996"/>
    <n v="366.94600000000003"/>
    <n v="487.44300000000004"/>
  </r>
  <r>
    <x v="308"/>
    <x v="25"/>
    <n v="1332.556"/>
    <x v="6971"/>
    <n v="793.12900000000002"/>
    <n v="445.36599999999999"/>
    <n v="506.154"/>
  </r>
  <r>
    <x v="308"/>
    <x v="26"/>
    <n v="2788.8220000000001"/>
    <x v="6972"/>
    <n v="749.74"/>
    <n v="473.63600000000002"/>
    <n v="515.90300000000002"/>
  </r>
  <r>
    <x v="308"/>
    <x v="26"/>
    <n v="1319.4159999999999"/>
    <x v="6973"/>
    <n v="764.88699999999994"/>
    <n v="477.53399999999999"/>
    <n v="522.62300000000005"/>
  </r>
  <r>
    <x v="308"/>
    <x v="28"/>
    <n v="2688.5419999999999"/>
    <x v="6974"/>
    <n v="697.89700000000005"/>
    <n v="420.71100000000001"/>
    <n v="480.34800000000001"/>
  </r>
  <r>
    <x v="308"/>
    <x v="29"/>
    <n v="2474.2881000000002"/>
    <x v="6975"/>
    <n v="675.22400000000005"/>
    <n v="369.63099999999997"/>
    <n v="465.18199999999996"/>
  </r>
  <r>
    <x v="308"/>
    <x v="30"/>
    <n v="1406.28"/>
    <x v="6976"/>
    <n v="539.26300000000003"/>
    <n v="332.34699999999998"/>
    <n v="381.37199999999996"/>
  </r>
  <r>
    <x v="308"/>
    <x v="30"/>
    <n v="1650.1579999999999"/>
    <x v="6977"/>
    <n v="643.40300000000002"/>
    <n v="348.98700000000002"/>
    <n v="462.37700000000001"/>
  </r>
  <r>
    <x v="309"/>
    <x v="0"/>
    <n v="29805"/>
    <x v="6978"/>
    <n v="42875"/>
    <n v="-9599"/>
    <n v="22209"/>
  </r>
  <r>
    <x v="309"/>
    <x v="1"/>
    <n v="29625"/>
    <x v="6979"/>
    <n v="39801"/>
    <n v="-10739"/>
    <n v="21020"/>
  </r>
  <r>
    <x v="309"/>
    <x v="2"/>
    <n v="28748"/>
    <x v="6980"/>
    <n v="42968"/>
    <n v="-10230"/>
    <n v="24109"/>
  </r>
  <r>
    <x v="309"/>
    <x v="3"/>
    <n v="26685"/>
    <x v="6981"/>
    <n v="36851"/>
    <n v="-10900"/>
    <n v="18167"/>
  </r>
  <r>
    <x v="309"/>
    <x v="4"/>
    <n v="26794"/>
    <x v="6982"/>
    <n v="33956"/>
    <n v="-11476"/>
    <n v="17004"/>
  </r>
  <r>
    <x v="309"/>
    <x v="5"/>
    <n v="29767"/>
    <x v="6983"/>
    <n v="35187"/>
    <n v="-11203"/>
    <n v="18252"/>
  </r>
  <r>
    <x v="309"/>
    <x v="6"/>
    <n v="31217"/>
    <x v="6984"/>
    <n v="38168"/>
    <n v="-6274"/>
    <n v="21404"/>
  </r>
  <r>
    <x v="309"/>
    <x v="7"/>
    <n v="31377"/>
    <x v="6985"/>
    <n v="37670"/>
    <n v="-1853"/>
    <n v="20986"/>
  </r>
  <r>
    <x v="309"/>
    <x v="8"/>
    <n v="31097"/>
    <x v="6986"/>
    <n v="35488"/>
    <n v="1763"/>
    <n v="20308"/>
  </r>
  <r>
    <x v="309"/>
    <x v="9"/>
    <n v="27208"/>
    <x v="6987"/>
    <n v="35050"/>
    <n v="5121"/>
    <n v="21623"/>
  </r>
  <r>
    <x v="309"/>
    <x v="10"/>
    <n v="25035"/>
    <x v="6988"/>
    <n v="34552"/>
    <n v="6145"/>
    <n v="21561"/>
  </r>
  <r>
    <x v="309"/>
    <x v="11"/>
    <n v="25705"/>
    <x v="6989"/>
    <n v="32972"/>
    <n v="7904"/>
    <n v="19865"/>
  </r>
  <r>
    <x v="309"/>
    <x v="12"/>
    <n v="22810"/>
    <x v="6990"/>
    <n v="31777"/>
    <n v="15595"/>
    <n v="21664"/>
  </r>
  <r>
    <x v="309"/>
    <x v="13"/>
    <n v="20794"/>
    <x v="6991"/>
    <n v="26120"/>
    <n v="14267"/>
    <n v="17053"/>
  </r>
  <r>
    <x v="310"/>
    <x v="0"/>
    <n v="2957.2"/>
    <x v="6992"/>
    <n v="4139.5"/>
    <n v="1953.9"/>
    <n v="3063.1000000000004"/>
  </r>
  <r>
    <x v="310"/>
    <x v="1"/>
    <n v="2965.1"/>
    <x v="6993"/>
    <n v="3806.5"/>
    <n v="1836.1"/>
    <n v="2623.7"/>
  </r>
  <r>
    <x v="310"/>
    <x v="2"/>
    <n v="2845.7"/>
    <x v="6994"/>
    <n v="8633.7000000000007"/>
    <n v="5037.8"/>
    <n v="6478.5"/>
  </r>
  <r>
    <x v="310"/>
    <x v="3"/>
    <n v="4890"/>
    <x v="6995"/>
    <n v="11534.8"/>
    <n v="4254.3999999999996"/>
    <n v="8533.5999999999985"/>
  </r>
  <r>
    <x v="310"/>
    <x v="4"/>
    <n v="4616.3999999999996"/>
    <x v="6996"/>
    <n v="11833.5"/>
    <n v="4008.8"/>
    <n v="8694.6"/>
  </r>
  <r>
    <x v="310"/>
    <x v="5"/>
    <n v="4666.8"/>
    <x v="5789"/>
    <n v="10655.2"/>
    <n v="4663.8"/>
    <n v="7667.9"/>
  </r>
  <r>
    <x v="310"/>
    <x v="6"/>
    <n v="6999.7"/>
    <x v="6997"/>
    <n v="11743.3"/>
    <n v="6217.7"/>
    <n v="8768.1"/>
  </r>
  <r>
    <x v="310"/>
    <x v="7"/>
    <n v="4306.8"/>
    <x v="5906"/>
    <n v="11882.7"/>
    <n v="6487.5"/>
    <n v="8944.9"/>
  </r>
  <r>
    <x v="310"/>
    <x v="8"/>
    <n v="3456.6860000000001"/>
    <x v="6998"/>
    <n v="4586.3130000000001"/>
    <n v="2047.3920000000001"/>
    <n v="3356.4790000000003"/>
  </r>
  <r>
    <x v="310"/>
    <x v="9"/>
    <n v="3030.7730000000001"/>
    <x v="6999"/>
    <n v="3973.5329999999999"/>
    <n v="2205.0320000000002"/>
    <n v="2912.5039999999999"/>
  </r>
  <r>
    <x v="310"/>
    <x v="10"/>
    <n v="2692.4679999999998"/>
    <x v="7000"/>
    <n v="3911.3339999999998"/>
    <n v="2126.34"/>
    <n v="2931.9769999999999"/>
  </r>
  <r>
    <x v="310"/>
    <x v="11"/>
    <n v="3351.9760000000001"/>
    <x v="7001"/>
    <n v="4053.2130000000002"/>
    <n v="2020.069"/>
    <n v="2974.1610000000001"/>
  </r>
  <r>
    <x v="310"/>
    <x v="12"/>
    <n v="3398.6979999999999"/>
    <x v="7002"/>
    <n v="4000.614"/>
    <n v="1910.8710000000001"/>
    <n v="2971.8620000000001"/>
  </r>
  <r>
    <x v="310"/>
    <x v="13"/>
    <n v="3154.4690000000001"/>
    <x v="7003"/>
    <n v="3364.9789999999998"/>
    <n v="1669.999"/>
    <n v="2414.06"/>
  </r>
  <r>
    <x v="310"/>
    <x v="14"/>
    <n v="2946.5790000000002"/>
    <x v="7004"/>
    <n v="3253.7550000000001"/>
    <n v="1555.61"/>
    <n v="2308.2240000000002"/>
  </r>
  <r>
    <x v="310"/>
    <x v="15"/>
    <n v="2278.1289999999999"/>
    <x v="7005"/>
    <n v="3120.5749999999998"/>
    <n v="1447.7940000000001"/>
    <n v="2183.8990000000003"/>
  </r>
  <r>
    <x v="310"/>
    <x v="16"/>
    <n v="2724.3649999999998"/>
    <x v="7006"/>
    <n v="2780.6770000000001"/>
    <n v="1261.4780000000001"/>
    <n v="2067.971"/>
  </r>
  <r>
    <x v="310"/>
    <x v="17"/>
    <n v="2580.7829999999999"/>
    <x v="7007"/>
    <n v="2514.4499999999998"/>
    <n v="1105.7239999999999"/>
    <n v="1840.8089999999997"/>
  </r>
  <r>
    <x v="310"/>
    <x v="18"/>
    <n v="2574.08"/>
    <x v="7008"/>
    <n v="2372.1979999999999"/>
    <n v="1015.002"/>
    <n v="1738.7080000000001"/>
  </r>
  <r>
    <x v="310"/>
    <x v="19"/>
    <n v="2748.0129999999999"/>
    <x v="7009"/>
    <n v="2644.0250000000001"/>
    <n v="1010.591"/>
    <n v="1924.5650000000001"/>
  </r>
  <r>
    <x v="310"/>
    <x v="20"/>
    <n v="2367.7530000000002"/>
    <x v="7010"/>
    <n v="2802.9659999999999"/>
    <n v="993.20500000000004"/>
    <n v="2028.2890000000002"/>
  </r>
  <r>
    <x v="310"/>
    <x v="21"/>
    <n v="1937.578"/>
    <x v="7011"/>
    <n v="1554.6659999999999"/>
    <n v="709.36500000000001"/>
    <n v="1050.2650000000001"/>
  </r>
  <r>
    <x v="310"/>
    <x v="22"/>
    <n v="1839.056"/>
    <x v="7012"/>
    <n v="1472.8621000000001"/>
    <n v="630.56200000000001"/>
    <n v="959.81399999999996"/>
  </r>
  <r>
    <x v="310"/>
    <x v="23"/>
    <n v="1567.0649000000001"/>
    <x v="7013"/>
    <n v="1289.0139999999999"/>
    <n v="563.851"/>
    <n v="876.66800000000001"/>
  </r>
  <r>
    <x v="310"/>
    <x v="24"/>
    <n v="1402.8710000000001"/>
    <x v="7014"/>
    <n v="1252.4929999999999"/>
    <n v="502.85500000000002"/>
    <n v="862.43299999999999"/>
  </r>
  <r>
    <x v="310"/>
    <x v="25"/>
    <n v="1261.7049999999999"/>
    <x v="7015"/>
    <n v="1161.1420000000001"/>
    <n v="431.97399999999999"/>
    <n v="844.04299999999989"/>
  </r>
  <r>
    <x v="310"/>
    <x v="26"/>
    <n v="1328.1801"/>
    <x v="7016"/>
    <n v="958.80100000000004"/>
    <n v="370.84899999999999"/>
    <n v="610.50800000000004"/>
  </r>
  <r>
    <x v="310"/>
    <x v="27"/>
    <n v="1238.7239999999999"/>
    <x v="7017"/>
    <n v="869.44200000000001"/>
    <n v="337.39400000000001"/>
    <n v="558.87099999999998"/>
  </r>
  <r>
    <x v="310"/>
    <x v="28"/>
    <n v="1169.0820000000001"/>
    <x v="7018"/>
    <n v="790.572"/>
    <n v="349.77699999999999"/>
    <n v="555.14599999999996"/>
  </r>
  <r>
    <x v="310"/>
    <x v="29"/>
    <n v="1175.934"/>
    <x v="7019"/>
    <n v="768.86800000000005"/>
    <n v="316.19799999999998"/>
    <n v="552.63400000000001"/>
  </r>
  <r>
    <x v="310"/>
    <x v="30"/>
    <n v="1163.627"/>
    <x v="7020"/>
    <n v="781.36400000000003"/>
    <n v="306.89699999999999"/>
    <n v="567.83600000000001"/>
  </r>
  <r>
    <x v="311"/>
    <x v="0"/>
    <n v="3471.2089999999998"/>
    <x v="7021"/>
    <n v="18479.246999999999"/>
    <n v="5553.1880000000001"/>
    <n v="11365.006000000001"/>
  </r>
  <r>
    <x v="311"/>
    <x v="1"/>
    <n v="3691.2469999999998"/>
    <x v="7022"/>
    <n v="17664.202000000001"/>
    <n v="5348.7049999999999"/>
    <n v="10563.337"/>
  </r>
  <r>
    <x v="311"/>
    <x v="2"/>
    <n v="3565.2959999999998"/>
    <x v="7023"/>
    <n v="17019.081999999999"/>
    <n v="5135.7299999999996"/>
    <n v="10102.842999999999"/>
  </r>
  <r>
    <x v="311"/>
    <x v="3"/>
    <n v="3498.6819999999998"/>
    <x v="7024"/>
    <n v="16004.253000000001"/>
    <n v="4935.9120000000003"/>
    <n v="9259.8970000000008"/>
  </r>
  <r>
    <x v="311"/>
    <x v="4"/>
    <n v="3495.4430000000002"/>
    <x v="7025"/>
    <n v="15028.258"/>
    <n v="4719.4570000000003"/>
    <n v="8539.4279999999999"/>
  </r>
  <r>
    <x v="311"/>
    <x v="5"/>
    <n v="3491.6320000000001"/>
    <x v="7026"/>
    <n v="14288.89"/>
    <n v="4519.1019999999999"/>
    <n v="8056.6449999999995"/>
  </r>
  <r>
    <x v="311"/>
    <x v="6"/>
    <n v="3454.6280000000002"/>
    <x v="7027"/>
    <n v="13508.686"/>
    <n v="4340.46"/>
    <n v="7830.4740000000002"/>
  </r>
  <r>
    <x v="311"/>
    <x v="7"/>
    <n v="3301.8040000000001"/>
    <x v="7028"/>
    <n v="13379.615"/>
    <n v="4102.2889999999998"/>
    <n v="7516.38"/>
  </r>
  <r>
    <x v="311"/>
    <x v="8"/>
    <n v="3241.3789999999999"/>
    <x v="7029"/>
    <n v="13111.018"/>
    <n v="3930.5859999999998"/>
    <n v="7427.0749999999998"/>
  </r>
  <r>
    <x v="311"/>
    <x v="9"/>
    <n v="3189.1990000000001"/>
    <x v="7030"/>
    <n v="12392.998"/>
    <n v="3775.2260000000001"/>
    <n v="7469.4989999999998"/>
  </r>
  <r>
    <x v="311"/>
    <x v="10"/>
    <n v="3153.6559999999999"/>
    <x v="7031"/>
    <n v="11986.324000000001"/>
    <n v="3428.0039999999999"/>
    <n v="7381.7189999999991"/>
  </r>
  <r>
    <x v="311"/>
    <x v="11"/>
    <n v="3310.558"/>
    <x v="7032"/>
    <n v="11620.093000000001"/>
    <n v="3445.9789999999998"/>
    <n v="7325.6970000000001"/>
  </r>
  <r>
    <x v="311"/>
    <x v="12"/>
    <n v="3317.0140000000001"/>
    <x v="7033"/>
    <n v="11162.209000000001"/>
    <n v="3531.6109999999999"/>
    <n v="7163.17"/>
  </r>
  <r>
    <x v="311"/>
    <x v="13"/>
    <n v="3401.748"/>
    <x v="7034"/>
    <n v="11455.942999999999"/>
    <n v="3446.116"/>
    <n v="6716.0949999999993"/>
  </r>
  <r>
    <x v="311"/>
    <x v="14"/>
    <n v="2987.9549999999999"/>
    <x v="7035"/>
    <n v="11322.645"/>
    <n v="3424.9639999999999"/>
    <n v="6434.0389999999998"/>
  </r>
  <r>
    <x v="311"/>
    <x v="15"/>
    <n v="2829.0059999999999"/>
    <x v="7036"/>
    <n v="9896.7469999999994"/>
    <n v="2950.1959999999999"/>
    <n v="6223.3760000000002"/>
  </r>
  <r>
    <x v="311"/>
    <x v="16"/>
    <n v="2759.4940000000001"/>
    <x v="7037"/>
    <n v="9519.0419999999995"/>
    <n v="2829.779"/>
    <n v="6237.3590000000004"/>
  </r>
  <r>
    <x v="311"/>
    <x v="17"/>
    <n v="2440.288"/>
    <x v="7038"/>
    <n v="9139.1569999999992"/>
    <n v="2686.1529999999998"/>
    <n v="5938.4650000000001"/>
  </r>
  <r>
    <x v="311"/>
    <x v="18"/>
    <n v="2634.768"/>
    <x v="7039"/>
    <n v="7939.3990000000003"/>
    <n v="2499.3229999999999"/>
    <n v="5704.3029999999999"/>
  </r>
  <r>
    <x v="311"/>
    <x v="19"/>
    <n v="3690.1750000000002"/>
    <x v="7040"/>
    <n v="7162.9849999999997"/>
    <n v="2382.7139999999999"/>
    <n v="4884.0410000000002"/>
  </r>
  <r>
    <x v="311"/>
    <x v="20"/>
    <n v="2423.3530000000001"/>
    <x v="7041"/>
    <n v="6608.5060000000003"/>
    <n v="2205.7330000000002"/>
    <n v="4564.8829999999998"/>
  </r>
  <r>
    <x v="311"/>
    <x v="21"/>
    <n v="2130.5859"/>
    <x v="7042"/>
    <n v="6824.5438999999997"/>
    <n v="2258.5868999999998"/>
    <n v="4654.4228000000003"/>
  </r>
  <r>
    <x v="311"/>
    <x v="22"/>
    <n v="1995.0260000000001"/>
    <x v="7043"/>
    <n v="6850.4170000000004"/>
    <n v="2198.5970000000002"/>
    <n v="4682.2900000000009"/>
  </r>
  <r>
    <x v="311"/>
    <x v="23"/>
    <n v="1817.76"/>
    <x v="7044"/>
    <n v="6989.2891"/>
    <n v="2188.9960000000001"/>
    <n v="4734.2860000000001"/>
  </r>
  <r>
    <x v="311"/>
    <x v="24"/>
    <n v="1669.798"/>
    <x v="7045"/>
    <n v="6997.0518000000002"/>
    <n v="2149.6480000000001"/>
    <n v="4846.9369999999999"/>
  </r>
  <r>
    <x v="311"/>
    <x v="25"/>
    <n v="1685.421"/>
    <x v="7046"/>
    <n v="6909.7520000000004"/>
    <n v="2044.9780000000001"/>
    <n v="4843.5149000000001"/>
  </r>
  <r>
    <x v="311"/>
    <x v="26"/>
    <n v="1718.538"/>
    <x v="7047"/>
    <n v="6956.7987999999996"/>
    <n v="2040.6709000000001"/>
    <n v="4901.1319999999996"/>
  </r>
  <r>
    <x v="311"/>
    <x v="27"/>
    <n v="1689.6378999999999"/>
    <x v="7048"/>
    <n v="6456.3179"/>
    <n v="1875.921"/>
    <n v="4939.4429"/>
  </r>
  <r>
    <x v="311"/>
    <x v="28"/>
    <n v="1474.55"/>
    <x v="7049"/>
    <n v="6482.7012000000004"/>
    <n v="1721.241"/>
    <n v="5017.7008999999998"/>
  </r>
  <r>
    <x v="311"/>
    <x v="29"/>
    <n v="1596.6389999999999"/>
    <x v="7050"/>
    <n v="7010.6459999999997"/>
    <n v="1872.9590000000001"/>
    <n v="5423.4930000000004"/>
  </r>
  <r>
    <x v="312"/>
    <x v="0"/>
    <n v="15146"/>
    <x v="6764"/>
    <n v="17708"/>
    <n v="5403"/>
    <n v="11247"/>
  </r>
  <r>
    <x v="312"/>
    <x v="1"/>
    <n v="15374"/>
    <x v="7051"/>
    <n v="16015"/>
    <n v="4732"/>
    <n v="9748"/>
  </r>
  <r>
    <x v="312"/>
    <x v="2"/>
    <n v="14748"/>
    <x v="7052"/>
    <n v="16538"/>
    <n v="7730"/>
    <n v="11876"/>
  </r>
  <r>
    <x v="312"/>
    <x v="3"/>
    <n v="14270"/>
    <x v="7053"/>
    <n v="15771"/>
    <n v="4915"/>
    <n v="9331"/>
  </r>
  <r>
    <x v="312"/>
    <x v="4"/>
    <n v="14241"/>
    <x v="7054"/>
    <n v="17076"/>
    <n v="5069"/>
    <n v="9376"/>
  </r>
  <r>
    <x v="312"/>
    <x v="5"/>
    <n v="14791"/>
    <x v="1750"/>
    <n v="17535"/>
    <n v="5265"/>
    <n v="9279"/>
  </r>
  <r>
    <x v="312"/>
    <x v="6"/>
    <n v="14265"/>
    <x v="7055"/>
    <n v="15863"/>
    <n v="5198"/>
    <n v="8604"/>
  </r>
  <r>
    <x v="312"/>
    <x v="7"/>
    <n v="13512"/>
    <x v="7056"/>
    <n v="15878"/>
    <n v="4322"/>
    <n v="8332"/>
  </r>
  <r>
    <x v="312"/>
    <x v="8"/>
    <n v="14885"/>
    <x v="7057"/>
    <n v="14382"/>
    <n v="3446"/>
    <n v="7128"/>
  </r>
  <r>
    <x v="312"/>
    <x v="9"/>
    <n v="13423"/>
    <x v="447"/>
    <n v="14975"/>
    <n v="3833"/>
    <n v="7904"/>
  </r>
  <r>
    <x v="312"/>
    <x v="10"/>
    <n v="12239"/>
    <x v="3023"/>
    <n v="14240"/>
    <n v="3922"/>
    <n v="7268"/>
  </r>
  <r>
    <x v="312"/>
    <x v="11"/>
    <n v="15849"/>
    <x v="7058"/>
    <n v="14698"/>
    <n v="3489"/>
    <n v="7401"/>
  </r>
  <r>
    <x v="312"/>
    <x v="12"/>
    <n v="12220"/>
    <x v="7059"/>
    <n v="12629"/>
    <n v="4312"/>
    <n v="7332"/>
  </r>
  <r>
    <x v="312"/>
    <x v="13"/>
    <n v="9861"/>
    <x v="2734"/>
    <n v="10067"/>
    <n v="3401"/>
    <n v="4696"/>
  </r>
  <r>
    <x v="312"/>
    <x v="14"/>
    <n v="10201"/>
    <x v="788"/>
    <n v="8681"/>
    <n v="3161"/>
    <n v="4431"/>
  </r>
  <r>
    <x v="312"/>
    <x v="15"/>
    <n v="9513"/>
    <x v="4933"/>
    <n v="8932"/>
    <n v="3668"/>
    <n v="5018"/>
  </r>
  <r>
    <x v="312"/>
    <x v="16"/>
    <n v="8756"/>
    <x v="5974"/>
    <n v="8424"/>
    <n v="3048"/>
    <n v="4714"/>
  </r>
  <r>
    <x v="312"/>
    <x v="17"/>
    <n v="8067"/>
    <x v="7060"/>
    <n v="7863"/>
    <n v="2281"/>
    <n v="4332"/>
  </r>
  <r>
    <x v="312"/>
    <x v="18"/>
    <n v="8169"/>
    <x v="4687"/>
    <n v="8452"/>
    <n v="3202"/>
    <n v="5597"/>
  </r>
  <r>
    <x v="312"/>
    <x v="19"/>
    <n v="8629"/>
    <x v="7061"/>
    <n v="9125"/>
    <n v="3225"/>
    <n v="6196"/>
  </r>
  <r>
    <x v="312"/>
    <x v="20"/>
    <n v="7757"/>
    <x v="1186"/>
    <n v="8914"/>
    <n v="3204"/>
    <n v="5994"/>
  </r>
  <r>
    <x v="312"/>
    <x v="21"/>
    <n v="7510"/>
    <x v="5124"/>
    <n v="7387"/>
    <n v="2967"/>
    <n v="4685"/>
  </r>
  <r>
    <x v="312"/>
    <x v="22"/>
    <n v="7379"/>
    <x v="2102"/>
    <n v="6868"/>
    <n v="2591"/>
    <n v="4292"/>
  </r>
  <r>
    <x v="312"/>
    <x v="23"/>
    <n v="7218.1000999999997"/>
    <x v="7062"/>
    <n v="6441.3999000000003"/>
    <n v="2558.8000000000002"/>
    <n v="4041"/>
  </r>
  <r>
    <x v="312"/>
    <x v="24"/>
    <n v="7057.7002000000002"/>
    <x v="7063"/>
    <n v="6194.2997999999998"/>
    <n v="2637.3998999999999"/>
    <n v="3858.1998999999996"/>
  </r>
  <r>
    <x v="312"/>
    <x v="25"/>
    <n v="6331.2002000000002"/>
    <x v="3739"/>
    <n v="5893.8999000000003"/>
    <n v="2627.2999"/>
    <n v="3771.3998999999999"/>
  </r>
  <r>
    <x v="312"/>
    <x v="26"/>
    <n v="5753.9"/>
    <x v="7064"/>
    <n v="5651.5"/>
    <n v="2530"/>
    <n v="3659.1"/>
  </r>
  <r>
    <x v="312"/>
    <x v="27"/>
    <n v="5813.9"/>
    <x v="7065"/>
    <n v="5661.7002000000002"/>
    <n v="2759.2"/>
    <n v="4065.8999999999996"/>
  </r>
  <r>
    <x v="312"/>
    <x v="28"/>
    <n v="5672.6"/>
    <x v="7066"/>
    <n v="6056.2002000000002"/>
    <n v="2729.9998999999998"/>
    <n v="4303.5998999999993"/>
  </r>
  <r>
    <x v="312"/>
    <x v="29"/>
    <n v="6021.4"/>
    <x v="7067"/>
    <n v="6108.2002000000002"/>
    <n v="2615.9000999999998"/>
    <n v="4233.9000999999998"/>
  </r>
  <r>
    <x v="312"/>
    <x v="30"/>
    <n v="5734.1000999999997"/>
    <x v="7068"/>
    <n v="5645.3999000000003"/>
    <n v="2346.3000000000002"/>
    <n v="3964.9"/>
  </r>
  <r>
    <x v="313"/>
    <x v="0"/>
    <n v="7769"/>
    <x v="6385"/>
    <n v="45680"/>
    <n v="12991"/>
    <n v="36139"/>
  </r>
  <r>
    <x v="313"/>
    <x v="1"/>
    <n v="7785"/>
    <x v="5385"/>
    <n v="43396"/>
    <n v="11657"/>
    <n v="33686"/>
  </r>
  <r>
    <x v="313"/>
    <x v="2"/>
    <n v="7447"/>
    <x v="7069"/>
    <n v="41479"/>
    <n v="10761"/>
    <n v="32036"/>
  </r>
  <r>
    <x v="313"/>
    <x v="3"/>
    <n v="7517"/>
    <x v="7070"/>
    <n v="38315"/>
    <n v="9899"/>
    <n v="29148"/>
  </r>
  <r>
    <x v="313"/>
    <x v="4"/>
    <n v="7669"/>
    <x v="1907"/>
    <n v="39301"/>
    <n v="9919"/>
    <n v="29883"/>
  </r>
  <r>
    <x v="313"/>
    <x v="5"/>
    <n v="7852"/>
    <x v="7071"/>
    <n v="48606"/>
    <n v="13628"/>
    <n v="32518"/>
  </r>
  <r>
    <x v="313"/>
    <x v="6"/>
    <n v="7263"/>
    <x v="7072"/>
    <n v="46259"/>
    <n v="12466"/>
    <n v="34074"/>
  </r>
  <r>
    <x v="313"/>
    <x v="7"/>
    <n v="12597"/>
    <x v="5020"/>
    <n v="43634"/>
    <n v="10498"/>
    <n v="30626"/>
  </r>
  <r>
    <x v="313"/>
    <x v="8"/>
    <n v="11330"/>
    <x v="7073"/>
    <n v="42648"/>
    <n v="11096"/>
    <n v="29667"/>
  </r>
  <r>
    <x v="313"/>
    <x v="9"/>
    <n v="9326"/>
    <x v="642"/>
    <n v="32837"/>
    <n v="8478"/>
    <n v="21835"/>
  </r>
  <r>
    <x v="313"/>
    <x v="10"/>
    <n v="7678"/>
    <x v="7074"/>
    <n v="22165"/>
    <n v="5815"/>
    <n v="13597"/>
  </r>
  <r>
    <x v="313"/>
    <x v="11"/>
    <n v="8007"/>
    <x v="7075"/>
    <n v="21405"/>
    <n v="5396"/>
    <n v="13913"/>
  </r>
  <r>
    <x v="313"/>
    <x v="12"/>
    <n v="6498"/>
    <x v="1488"/>
    <n v="19972"/>
    <n v="5876"/>
    <n v="13536"/>
  </r>
  <r>
    <x v="313"/>
    <x v="13"/>
    <n v="6131"/>
    <x v="7076"/>
    <n v="19747"/>
    <n v="5483"/>
    <n v="13360"/>
  </r>
  <r>
    <x v="313"/>
    <x v="14"/>
    <n v="6179"/>
    <x v="6536"/>
    <n v="19437"/>
    <n v="4555"/>
    <n v="11939"/>
  </r>
  <r>
    <x v="313"/>
    <x v="15"/>
    <n v="5794"/>
    <x v="2107"/>
    <n v="17733"/>
    <n v="4346"/>
    <n v="12135"/>
  </r>
  <r>
    <x v="313"/>
    <x v="16"/>
    <n v="5587"/>
    <x v="6"/>
    <n v="17123"/>
    <n v="3364"/>
    <n v="11960"/>
  </r>
  <r>
    <x v="313"/>
    <x v="17"/>
    <n v="5481"/>
    <x v="7077"/>
    <n v="15552"/>
    <n v="2311"/>
    <n v="10213"/>
  </r>
  <r>
    <x v="313"/>
    <x v="18"/>
    <n v="5077"/>
    <x v="1923"/>
    <n v="12562"/>
    <n v="1946"/>
    <n v="8499"/>
  </r>
  <r>
    <x v="313"/>
    <x v="19"/>
    <n v="4545"/>
    <x v="2439"/>
    <n v="12360"/>
    <n v="2413"/>
    <n v="8234"/>
  </r>
  <r>
    <x v="313"/>
    <x v="20"/>
    <n v="4590"/>
    <x v="1948"/>
    <n v="11174"/>
    <n v="2024"/>
    <n v="7163"/>
  </r>
  <r>
    <x v="313"/>
    <x v="21"/>
    <n v="3786"/>
    <x v="7078"/>
    <n v="9607"/>
    <n v="2137"/>
    <n v="5921"/>
  </r>
  <r>
    <x v="313"/>
    <x v="22"/>
    <n v="3049"/>
    <x v="7079"/>
    <n v="9485"/>
    <n v="3156"/>
    <n v="6197"/>
  </r>
  <r>
    <x v="313"/>
    <x v="23"/>
    <n v="2910"/>
    <x v="7080"/>
    <n v="9636"/>
    <n v="3211"/>
    <n v="6434"/>
  </r>
  <r>
    <x v="313"/>
    <x v="24"/>
    <n v="2751.7981"/>
    <x v="7081"/>
    <n v="9491.6854999999996"/>
    <n v="3063.4839999999999"/>
    <n v="6230.9980999999998"/>
  </r>
  <r>
    <x v="313"/>
    <x v="25"/>
    <n v="2725.0990999999999"/>
    <x v="7082"/>
    <n v="9371.6807000000008"/>
    <n v="2920.8429999999998"/>
    <n v="6160.5650000000005"/>
  </r>
  <r>
    <x v="313"/>
    <x v="26"/>
    <n v="2727.002"/>
    <x v="7083"/>
    <n v="9454.1133000000009"/>
    <n v="2932.21"/>
    <n v="6046.0649000000003"/>
  </r>
  <r>
    <x v="313"/>
    <x v="27"/>
    <n v="2744.1221"/>
    <x v="7084"/>
    <n v="8191.7681000000002"/>
    <n v="2916.1509000000001"/>
    <n v="5953.7157999999999"/>
  </r>
  <r>
    <x v="313"/>
    <x v="28"/>
    <n v="2739.9270000000001"/>
    <x v="7085"/>
    <n v="7934.5951999999997"/>
    <n v="2893.9749999999999"/>
    <n v="5895.3539999999994"/>
  </r>
  <r>
    <x v="313"/>
    <x v="29"/>
    <n v="2637.2629000000002"/>
    <x v="7086"/>
    <n v="7735.4418999999998"/>
    <n v="2836.8240000000001"/>
    <n v="5876.1139999999996"/>
  </r>
  <r>
    <x v="314"/>
    <x v="0"/>
    <n v="4837.3999999999996"/>
    <x v="7087"/>
    <n v="11301.4"/>
    <n v="5804.1"/>
    <n v="9307"/>
  </r>
  <r>
    <x v="314"/>
    <x v="1"/>
    <n v="4731.7"/>
    <x v="7088"/>
    <n v="10983.4"/>
    <n v="5668.1"/>
    <n v="8910.5"/>
  </r>
  <r>
    <x v="314"/>
    <x v="2"/>
    <n v="4946.2"/>
    <x v="7089"/>
    <n v="11628.8"/>
    <n v="6170.6"/>
    <n v="9511.8000000000011"/>
  </r>
  <r>
    <x v="314"/>
    <x v="3"/>
    <n v="5280.6"/>
    <x v="7090"/>
    <n v="13870.1"/>
    <n v="5957.6"/>
    <n v="11754.900000000001"/>
  </r>
  <r>
    <x v="314"/>
    <x v="4"/>
    <n v="4442.8999999999996"/>
    <x v="7091"/>
    <n v="19349.599999999999"/>
    <n v="10106.799999999999"/>
    <n v="16138.9"/>
  </r>
  <r>
    <x v="314"/>
    <x v="5"/>
    <n v="4171.6000000000004"/>
    <x v="7092"/>
    <n v="13852.8"/>
    <n v="8693.7000000000007"/>
    <n v="11900.5"/>
  </r>
  <r>
    <x v="314"/>
    <x v="6"/>
    <n v="3539.8"/>
    <x v="7093"/>
    <n v="5350.8"/>
    <n v="2332.6"/>
    <n v="4306.6000000000004"/>
  </r>
  <r>
    <x v="314"/>
    <x v="7"/>
    <n v="3173.2"/>
    <x v="5782"/>
    <n v="4024"/>
    <n v="1852.6"/>
    <n v="3221.8999999999996"/>
  </r>
  <r>
    <x v="314"/>
    <x v="8"/>
    <n v="2755.029"/>
    <x v="7094"/>
    <n v="3189.221"/>
    <n v="1530.9870000000001"/>
    <n v="2423.7570000000001"/>
  </r>
  <r>
    <x v="314"/>
    <x v="9"/>
    <n v="2268.15"/>
    <x v="7095"/>
    <n v="3109.0030000000002"/>
    <n v="1093.94"/>
    <n v="2437.94"/>
  </r>
  <r>
    <x v="314"/>
    <x v="10"/>
    <n v="2005.59"/>
    <x v="7096"/>
    <n v="2443.2370000000001"/>
    <n v="922.46900000000005"/>
    <n v="1814.65"/>
  </r>
  <r>
    <x v="314"/>
    <x v="11"/>
    <n v="1729.921"/>
    <x v="7097"/>
    <n v="2578.4090000000001"/>
    <n v="933.71500000000003"/>
    <n v="1848.9050000000002"/>
  </r>
  <r>
    <x v="314"/>
    <x v="12"/>
    <n v="1447.4280000000001"/>
    <x v="7098"/>
    <n v="1925.154"/>
    <n v="754.46900000000005"/>
    <n v="1432.3879999999999"/>
  </r>
  <r>
    <x v="314"/>
    <x v="13"/>
    <n v="1366.8209999999999"/>
    <x v="7099"/>
    <n v="1750.624"/>
    <n v="640.74400000000003"/>
    <n v="1282.5419999999999"/>
  </r>
  <r>
    <x v="314"/>
    <x v="14"/>
    <n v="1024.098"/>
    <x v="7100"/>
    <n v="1704.9760000000001"/>
    <n v="590.83699999999999"/>
    <n v="1272.31"/>
  </r>
  <r>
    <x v="314"/>
    <x v="15"/>
    <n v="898.20399999999995"/>
    <x v="7101"/>
    <n v="759.09400000000005"/>
    <n v="536.23199999999997"/>
    <n v="545.76"/>
  </r>
  <r>
    <x v="314"/>
    <x v="16"/>
    <n v="834.1"/>
    <x v="7102"/>
    <n v="643.97"/>
    <n v="448.42399999999998"/>
    <n v="457.404"/>
  </r>
  <r>
    <x v="314"/>
    <x v="17"/>
    <n v="826.322"/>
    <x v="7103"/>
    <n v="601.375"/>
    <n v="418.16199999999998"/>
    <n v="426.5"/>
  </r>
  <r>
    <x v="314"/>
    <x v="18"/>
    <n v="753.48800000000006"/>
    <x v="7104"/>
    <n v="575.91200000000003"/>
    <n v="385.875"/>
    <n v="398.63400000000001"/>
  </r>
  <r>
    <x v="314"/>
    <x v="19"/>
    <n v="744.28399999999999"/>
    <x v="7105"/>
    <n v="486.06400000000002"/>
    <n v="352.68200000000002"/>
    <n v="361.56600000000003"/>
  </r>
  <r>
    <x v="314"/>
    <x v="20"/>
    <n v="877.58699999999999"/>
    <x v="7106"/>
    <n v="615.85799999999995"/>
    <n v="332.988"/>
    <n v="474.70799999999997"/>
  </r>
  <r>
    <x v="314"/>
    <x v="21"/>
    <n v="902.63699999999994"/>
    <x v="7107"/>
    <n v="595.86099999999999"/>
    <n v="345.45800000000003"/>
    <n v="432.45600000000002"/>
  </r>
  <r>
    <x v="314"/>
    <x v="22"/>
    <n v="844.59100000000001"/>
    <x v="7108"/>
    <n v="568.37699999999995"/>
    <n v="425.875"/>
    <n v="427.71499999999997"/>
  </r>
  <r>
    <x v="314"/>
    <x v="23"/>
    <n v="778.12099999999998"/>
    <x v="7109"/>
    <n v="549.39499999999998"/>
    <n v="381.16"/>
    <n v="430.3"/>
  </r>
  <r>
    <x v="314"/>
    <x v="24"/>
    <n v="717.077"/>
    <x v="7110"/>
    <n v="555.73299999999995"/>
    <n v="340.61700000000002"/>
    <n v="440.05700000000002"/>
  </r>
  <r>
    <x v="314"/>
    <x v="25"/>
    <n v="669.33199999999999"/>
    <x v="7111"/>
    <n v="474.98899999999998"/>
    <n v="295.50799999999998"/>
    <n v="368.738"/>
  </r>
  <r>
    <x v="314"/>
    <x v="26"/>
    <n v="570.76800000000003"/>
    <x v="7112"/>
    <n v="413.71600000000001"/>
    <n v="234.99100000000001"/>
    <n v="310.99400000000003"/>
  </r>
  <r>
    <x v="314"/>
    <x v="27"/>
    <n v="409.78500000000003"/>
    <x v="7113"/>
    <n v="316.94600000000003"/>
    <n v="183.738"/>
    <n v="230.608"/>
  </r>
  <r>
    <x v="314"/>
    <x v="28"/>
    <n v="281.26499999999999"/>
    <x v="7114"/>
    <n v="182.72300000000001"/>
    <n v="32.902000000000001"/>
    <n v="126.559"/>
  </r>
  <r>
    <x v="315"/>
    <x v="0"/>
    <n v="107293"/>
    <x v="7115"/>
    <n v="58720"/>
    <n v="27169"/>
    <n v="40193"/>
  </r>
  <r>
    <x v="315"/>
    <x v="1"/>
    <n v="111461"/>
    <x v="7116"/>
    <n v="54302"/>
    <n v="27153"/>
    <n v="38313"/>
  </r>
  <r>
    <x v="315"/>
    <x v="2"/>
    <n v="102354"/>
    <x v="7117"/>
    <n v="54371"/>
    <n v="27428"/>
    <n v="37538"/>
  </r>
  <r>
    <x v="315"/>
    <x v="3"/>
    <n v="70898"/>
    <x v="6862"/>
    <n v="51653"/>
    <n v="23725"/>
    <n v="33863"/>
  </r>
  <r>
    <x v="315"/>
    <x v="4"/>
    <n v="85195"/>
    <x v="7118"/>
    <n v="48580"/>
    <n v="23938"/>
    <n v="32825"/>
  </r>
  <r>
    <x v="315"/>
    <x v="5"/>
    <n v="146514"/>
    <x v="7119"/>
    <n v="48692"/>
    <n v="22037"/>
    <n v="30672"/>
  </r>
  <r>
    <x v="315"/>
    <x v="6"/>
    <n v="157730"/>
    <x v="6823"/>
    <n v="49798"/>
    <n v="22392"/>
    <n v="28547"/>
  </r>
  <r>
    <x v="315"/>
    <x v="7"/>
    <n v="165919"/>
    <x v="7120"/>
    <n v="48073"/>
    <n v="20806"/>
    <n v="27780"/>
  </r>
  <r>
    <x v="315"/>
    <x v="8"/>
    <n v="182133"/>
    <x v="7121"/>
    <n v="43211"/>
    <n v="23293"/>
    <n v="23684"/>
  </r>
  <r>
    <x v="315"/>
    <x v="9"/>
    <n v="132872"/>
    <x v="4932"/>
    <n v="44955"/>
    <n v="26026"/>
    <n v="26443"/>
  </r>
  <r>
    <x v="316"/>
    <x v="0"/>
    <n v="9656.7999999999993"/>
    <x v="7122"/>
    <n v="11863.7"/>
    <n v="5828"/>
    <n v="8660.2000000000007"/>
  </r>
  <r>
    <x v="316"/>
    <x v="1"/>
    <n v="8914.7999999999993"/>
    <x v="7123"/>
    <n v="11885.7"/>
    <n v="5538.4"/>
    <n v="8619.2000000000007"/>
  </r>
  <r>
    <x v="316"/>
    <x v="2"/>
    <n v="8203.1"/>
    <x v="5"/>
    <n v="11067.9"/>
    <n v="4806.5"/>
    <n v="8022.9"/>
  </r>
  <r>
    <x v="316"/>
    <x v="3"/>
    <n v="8020.3"/>
    <x v="7124"/>
    <n v="10673.8"/>
    <n v="4552.3"/>
    <n v="7746.5"/>
  </r>
  <r>
    <x v="316"/>
    <x v="4"/>
    <n v="8241.2000000000007"/>
    <x v="2216"/>
    <n v="10824.9"/>
    <n v="4364.3"/>
    <n v="7910.8"/>
  </r>
  <r>
    <x v="316"/>
    <x v="5"/>
    <n v="8186.4"/>
    <x v="7125"/>
    <n v="11575.578"/>
    <n v="4340.7790000000005"/>
    <n v="8310.7960000000003"/>
  </r>
  <r>
    <x v="316"/>
    <x v="6"/>
    <n v="6042.9989999999998"/>
    <x v="7126"/>
    <n v="7731.6869999999999"/>
    <n v="3252.569"/>
    <n v="5563.058"/>
  </r>
  <r>
    <x v="316"/>
    <x v="7"/>
    <n v="5890.6239999999998"/>
    <x v="7127"/>
    <n v="6752.3609999999999"/>
    <n v="2715.4490000000001"/>
    <n v="4631.3649999999998"/>
  </r>
  <r>
    <x v="316"/>
    <x v="8"/>
    <n v="4636.848"/>
    <x v="7128"/>
    <n v="6784.35"/>
    <n v="2442.5439999999999"/>
    <n v="4811.4139999999998"/>
  </r>
  <r>
    <x v="316"/>
    <x v="9"/>
    <n v="2398.7310000000002"/>
    <x v="7129"/>
    <n v="2339.6790000000001"/>
    <n v="1168.5530000000001"/>
    <n v="1568.1370000000002"/>
  </r>
  <r>
    <x v="316"/>
    <x v="10"/>
    <n v="2491.9349999999999"/>
    <x v="7130"/>
    <n v="2200.1840000000002"/>
    <n v="998.79499999999996"/>
    <n v="1398.3620000000001"/>
  </r>
  <r>
    <x v="316"/>
    <x v="11"/>
    <n v="2425.1750000000002"/>
    <x v="7131"/>
    <n v="2172.3939999999998"/>
    <n v="956.28300000000002"/>
    <n v="1355.835"/>
  </r>
  <r>
    <x v="316"/>
    <x v="12"/>
    <n v="2090.6480000000001"/>
    <x v="7132"/>
    <n v="2013.345"/>
    <n v="942.15700000000004"/>
    <n v="1341.6950000000002"/>
  </r>
  <r>
    <x v="316"/>
    <x v="13"/>
    <n v="1908.848"/>
    <x v="7133"/>
    <n v="1753.482"/>
    <n v="772.58799999999997"/>
    <n v="1172.1129999999998"/>
  </r>
  <r>
    <x v="316"/>
    <x v="14"/>
    <n v="1641.4280000000001"/>
    <x v="7134"/>
    <n v="1549.5820000000001"/>
    <n v="628.77200000000005"/>
    <n v="1028.2840000000001"/>
  </r>
  <r>
    <x v="316"/>
    <x v="15"/>
    <n v="1582.011"/>
    <x v="7135"/>
    <n v="1439.2829999999999"/>
    <n v="560.90300000000002"/>
    <n v="960"/>
  </r>
  <r>
    <x v="316"/>
    <x v="16"/>
    <n v="1404.973"/>
    <x v="7136"/>
    <n v="771.7"/>
    <n v="272.22699999999998"/>
    <n v="521.23900000000003"/>
  </r>
  <r>
    <x v="316"/>
    <x v="17"/>
    <n v="1431.8920000000001"/>
    <x v="7137"/>
    <n v="708.93299999999999"/>
    <n v="265.72699999999998"/>
    <n v="514.66200000000003"/>
  </r>
  <r>
    <x v="316"/>
    <x v="18"/>
    <n v="1455.548"/>
    <x v="5294"/>
    <n v="724.36400000000003"/>
    <n v="268.56099999999998"/>
    <n v="517.41200000000003"/>
  </r>
  <r>
    <x v="316"/>
    <x v="19"/>
    <n v="1271.49"/>
    <x v="7138"/>
    <n v="673.74800000000005"/>
    <n v="241.685"/>
    <n v="490.46899999999999"/>
  </r>
  <r>
    <x v="316"/>
    <x v="20"/>
    <n v="1303.085"/>
    <x v="7139"/>
    <n v="674.31299999999999"/>
    <n v="228.88800000000001"/>
    <n v="497.61099999999999"/>
  </r>
  <r>
    <x v="316"/>
    <x v="21"/>
    <n v="1350.0070000000001"/>
    <x v="7140"/>
    <n v="660.45899999999995"/>
    <n v="220.30500000000001"/>
    <n v="469.209"/>
  </r>
  <r>
    <x v="316"/>
    <x v="22"/>
    <n v="1359.5930000000001"/>
    <x v="7141"/>
    <n v="657.43600000000004"/>
    <n v="290.15800000000002"/>
    <n v="509.71300000000002"/>
  </r>
  <r>
    <x v="316"/>
    <x v="23"/>
    <n v="1464.1280999999999"/>
    <x v="7142"/>
    <n v="749.05499999999995"/>
    <n v="275.29199999999997"/>
    <n v="576.56700000000001"/>
  </r>
  <r>
    <x v="316"/>
    <x v="24"/>
    <n v="1255.4658999999999"/>
    <x v="7143"/>
    <n v="596.28399999999999"/>
    <n v="275.45999999999998"/>
    <n v="445.399"/>
  </r>
  <r>
    <x v="316"/>
    <x v="25"/>
    <n v="1152.394"/>
    <x v="7144"/>
    <n v="554.77099999999996"/>
    <n v="246.79900000000001"/>
    <n v="416.97800000000001"/>
  </r>
  <r>
    <x v="316"/>
    <x v="26"/>
    <n v="1042.5649000000001"/>
    <x v="7145"/>
    <n v="517.36199999999997"/>
    <n v="211.41300000000001"/>
    <n v="397.59500000000003"/>
  </r>
  <r>
    <x v="316"/>
    <x v="27"/>
    <n v="904.1"/>
    <x v="7146"/>
    <n v="398.96899999999999"/>
    <n v="157.703"/>
    <n v="292.15100000000001"/>
  </r>
  <r>
    <x v="316"/>
    <x v="28"/>
    <n v="806.31500000000005"/>
    <x v="7147"/>
    <n v="376.79"/>
    <n v="135.124"/>
    <n v="288.61099999999999"/>
  </r>
  <r>
    <x v="316"/>
    <x v="29"/>
    <n v="732.93600000000004"/>
    <x v="7148"/>
    <n v="333.108"/>
    <n v="118.88500000000001"/>
    <n v="250.88499999999999"/>
  </r>
  <r>
    <x v="316"/>
    <x v="30"/>
    <n v="641.03800000000001"/>
    <x v="7149"/>
    <n v="323.13299999999998"/>
    <n v="105.276"/>
    <n v="234.52499999999998"/>
  </r>
  <r>
    <x v="317"/>
    <x v="0"/>
    <n v="12112.153"/>
    <x v="7150"/>
    <n v="8331.6820000000007"/>
    <n v="4053.8310000000001"/>
    <n v="5709.8909999999996"/>
  </r>
  <r>
    <x v="317"/>
    <x v="1"/>
    <n v="11171.423000000001"/>
    <x v="7151"/>
    <n v="7075.7870000000003"/>
    <n v="3605.453"/>
    <n v="4711.6309999999994"/>
  </r>
  <r>
    <x v="317"/>
    <x v="2"/>
    <n v="9466.4779999999992"/>
    <x v="7152"/>
    <n v="6480.1540000000005"/>
    <n v="3795.6289999999999"/>
    <n v="4467.57"/>
  </r>
  <r>
    <x v="317"/>
    <x v="3"/>
    <n v="7651.3190000000004"/>
    <x v="7153"/>
    <n v="5354.0590000000002"/>
    <n v="3342.7020000000002"/>
    <n v="3703.8270000000002"/>
  </r>
  <r>
    <x v="317"/>
    <x v="4"/>
    <n v="7572.4359999999997"/>
    <x v="7154"/>
    <n v="5213.5429999999997"/>
    <n v="3087.8150000000001"/>
    <n v="3570.2460000000001"/>
  </r>
  <r>
    <x v="317"/>
    <x v="5"/>
    <n v="7747.2290000000003"/>
    <x v="7155"/>
    <n v="6253.5829999999996"/>
    <n v="4525.54"/>
    <n v="4606.9049999999997"/>
  </r>
  <r>
    <x v="317"/>
    <x v="6"/>
    <n v="6411.5770000000002"/>
    <x v="7156"/>
    <n v="5793.2449999999999"/>
    <n v="4241.3190000000004"/>
    <n v="4243.5530000000008"/>
  </r>
  <r>
    <x v="317"/>
    <x v="7"/>
    <n v="5920.2690000000002"/>
    <x v="7157"/>
    <n v="5140.7569999999996"/>
    <n v="3771.9160000000002"/>
    <n v="3771.9250000000002"/>
  </r>
  <r>
    <x v="317"/>
    <x v="8"/>
    <n v="4193.7640000000001"/>
    <x v="7158"/>
    <n v="4699.1139999999996"/>
    <n v="3389.2629999999999"/>
    <n v="3389.319"/>
  </r>
  <r>
    <x v="317"/>
    <x v="9"/>
    <n v="3629.433"/>
    <x v="7159"/>
    <n v="4341.2120000000004"/>
    <n v="3366.9189999999999"/>
    <n v="3368.2460000000001"/>
  </r>
  <r>
    <x v="317"/>
    <x v="10"/>
    <n v="3318.1260000000002"/>
    <x v="7160"/>
    <n v="4116.9539999999997"/>
    <n v="3110.5610000000001"/>
    <n v="3240.5950000000003"/>
  </r>
  <r>
    <x v="317"/>
    <x v="11"/>
    <n v="3780.2130000000002"/>
    <x v="7161"/>
    <n v="3558.1590000000001"/>
    <n v="2682.3739999999998"/>
    <n v="2805.8039999999996"/>
  </r>
  <r>
    <x v="317"/>
    <x v="12"/>
    <n v="2656.0360000000001"/>
    <x v="7162"/>
    <n v="3387.8319999999999"/>
    <n v="2185.143"/>
    <n v="2599.904"/>
  </r>
  <r>
    <x v="317"/>
    <x v="13"/>
    <n v="2131.038"/>
    <x v="7163"/>
    <n v="1639.1569999999999"/>
    <n v="729.08299999999997"/>
    <n v="1177.6779999999999"/>
  </r>
  <r>
    <x v="317"/>
    <x v="14"/>
    <n v="1858.626"/>
    <x v="7164"/>
    <n v="1554.7850000000001"/>
    <n v="703.73800000000006"/>
    <n v="1156.0810000000001"/>
  </r>
  <r>
    <x v="317"/>
    <x v="15"/>
    <n v="1626.51"/>
    <x v="7165"/>
    <n v="1459.9970000000001"/>
    <n v="663.24699999999996"/>
    <n v="1133.846"/>
  </r>
  <r>
    <x v="317"/>
    <x v="16"/>
    <n v="1642.8530000000001"/>
    <x v="7166"/>
    <n v="1466.4349999999999"/>
    <n v="663.13199999999995"/>
    <n v="1168.7169999999999"/>
  </r>
  <r>
    <x v="317"/>
    <x v="17"/>
    <n v="1750.713"/>
    <x v="7167"/>
    <n v="1364.8119999999999"/>
    <n v="684.59299999999996"/>
    <n v="1076.9119999999998"/>
  </r>
  <r>
    <x v="317"/>
    <x v="18"/>
    <n v="2014.877"/>
    <x v="7168"/>
    <n v="2042.9010000000001"/>
    <n v="1206.751"/>
    <n v="1715.088"/>
  </r>
  <r>
    <x v="317"/>
    <x v="19"/>
    <n v="1793.3009999999999"/>
    <x v="7169"/>
    <n v="1871.8969999999999"/>
    <n v="1068.9559999999999"/>
    <n v="1568.83"/>
  </r>
  <r>
    <x v="317"/>
    <x v="20"/>
    <n v="925.654"/>
    <x v="7170"/>
    <n v="1159.636"/>
    <n v="756.92499999999995"/>
    <n v="963.24699999999996"/>
  </r>
  <r>
    <x v="317"/>
    <x v="21"/>
    <n v="319.25900000000001"/>
    <x v="7171"/>
    <n v="339.08100000000002"/>
    <n v="171.50299999999999"/>
    <n v="285.49099999999999"/>
  </r>
  <r>
    <x v="317"/>
    <x v="22"/>
    <n v="76.203999999999994"/>
    <x v="7172"/>
    <n v="35.747"/>
    <n v="11.209899999999999"/>
    <n v="25.951900000000002"/>
  </r>
  <r>
    <x v="318"/>
    <x v="0"/>
    <n v="9718"/>
    <x v="5186"/>
    <n v="19067"/>
    <n v="12119"/>
    <n v="15286"/>
  </r>
  <r>
    <x v="318"/>
    <x v="1"/>
    <n v="8817"/>
    <x v="1160"/>
    <n v="17903"/>
    <n v="12111"/>
    <n v="14395"/>
  </r>
  <r>
    <x v="318"/>
    <x v="2"/>
    <n v="5368"/>
    <x v="7173"/>
    <n v="17003"/>
    <n v="11279"/>
    <n v="14011"/>
  </r>
  <r>
    <x v="318"/>
    <x v="3"/>
    <n v="4199"/>
    <x v="7174"/>
    <n v="16459"/>
    <n v="10411"/>
    <n v="13624"/>
  </r>
  <r>
    <x v="318"/>
    <x v="4"/>
    <n v="3754"/>
    <x v="4168"/>
    <n v="15154"/>
    <n v="8375"/>
    <n v="12030"/>
  </r>
  <r>
    <x v="318"/>
    <x v="5"/>
    <n v="4428"/>
    <x v="2594"/>
    <n v="14926"/>
    <n v="8589"/>
    <n v="11254"/>
  </r>
  <r>
    <x v="318"/>
    <x v="6"/>
    <n v="3590"/>
    <x v="7175"/>
    <n v="12294"/>
    <n v="6615"/>
    <n v="9268"/>
  </r>
  <r>
    <x v="318"/>
    <x v="7"/>
    <n v="3029.4459999999999"/>
    <x v="6329"/>
    <n v="13069.03"/>
    <n v="5867.308"/>
    <n v="9588.5010000000002"/>
  </r>
  <r>
    <x v="318"/>
    <x v="8"/>
    <n v="2461.3449999999998"/>
    <x v="7176"/>
    <n v="11447.156000000001"/>
    <n v="5651.1379999999999"/>
    <n v="8180.0429999999997"/>
  </r>
  <r>
    <x v="318"/>
    <x v="9"/>
    <n v="1802.3219999999999"/>
    <x v="7177"/>
    <n v="9679.1020000000008"/>
    <n v="4226.0249999999996"/>
    <n v="6827.6949999999997"/>
  </r>
  <r>
    <x v="318"/>
    <x v="10"/>
    <n v="1398.424"/>
    <x v="7178"/>
    <n v="8867.2649999999994"/>
    <n v="3643.0309999999999"/>
    <n v="6404.0419999999995"/>
  </r>
  <r>
    <x v="318"/>
    <x v="11"/>
    <n v="2227.5810000000001"/>
    <x v="7179"/>
    <n v="9161.7849999999999"/>
    <n v="3679.6129999999998"/>
    <n v="6578.8539999999994"/>
  </r>
  <r>
    <x v="318"/>
    <x v="12"/>
    <n v="1740.8510000000001"/>
    <x v="7180"/>
    <n v="8616.9809999999998"/>
    <n v="3042.7220000000002"/>
    <n v="5798.2129999999997"/>
  </r>
  <r>
    <x v="318"/>
    <x v="13"/>
    <n v="1458.94"/>
    <x v="7181"/>
    <n v="7355.3990000000003"/>
    <n v="2984.6709999999998"/>
    <n v="4481.8329999999996"/>
  </r>
  <r>
    <x v="318"/>
    <x v="15"/>
    <n v="1832.663"/>
    <x v="7182"/>
    <n v="6733.4870000000001"/>
    <n v="2831.78"/>
    <n v="5217.7299999999996"/>
  </r>
  <r>
    <x v="318"/>
    <x v="16"/>
    <n v="1273.8710000000001"/>
    <x v="7183"/>
    <n v="3951.5720000000001"/>
    <n v="1759.7719999999999"/>
    <n v="3315.2330000000002"/>
  </r>
  <r>
    <x v="318"/>
    <x v="17"/>
    <n v="701.78"/>
    <x v="7184"/>
    <n v="3455.116"/>
    <n v="1374.8979999999999"/>
    <n v="3043.433"/>
  </r>
  <r>
    <x v="318"/>
    <x v="18"/>
    <n v="847.02200000000005"/>
    <x v="7185"/>
    <n v="3271.0529999999999"/>
    <n v="1285.3889999999999"/>
    <n v="2862.6930000000002"/>
  </r>
  <r>
    <x v="318"/>
    <x v="19"/>
    <n v="852.73800000000006"/>
    <x v="7186"/>
    <n v="2954.4349999999999"/>
    <n v="904.90499999999997"/>
    <n v="2483.681"/>
  </r>
  <r>
    <x v="318"/>
    <x v="20"/>
    <n v="644.64599999999996"/>
    <x v="7187"/>
    <n v="2929.473"/>
    <n v="774.61400000000003"/>
    <n v="2520.5500000000002"/>
  </r>
  <r>
    <x v="318"/>
    <x v="21"/>
    <n v="711.49199999999996"/>
    <x v="7188"/>
    <n v="3481.3139999999999"/>
    <n v="789.07690000000002"/>
    <n v="2964.3418999999999"/>
  </r>
  <r>
    <x v="318"/>
    <x v="22"/>
    <n v="536.78200000000004"/>
    <x v="7189"/>
    <n v="4152.9902000000002"/>
    <n v="1548.845"/>
    <n v="3498.3540000000003"/>
  </r>
  <r>
    <x v="318"/>
    <x v="23"/>
    <n v="420.745"/>
    <x v="7190"/>
    <n v="1199.865"/>
    <n v="719.11599999999999"/>
    <n v="1045.405"/>
  </r>
  <r>
    <x v="319"/>
    <x v="0"/>
    <n v="17772"/>
    <x v="3618"/>
    <n v="51333"/>
    <n v="16929"/>
    <n v="22401"/>
  </r>
  <r>
    <x v="319"/>
    <x v="1"/>
    <n v="15451"/>
    <x v="7191"/>
    <n v="43332"/>
    <n v="15386"/>
    <n v="17384"/>
  </r>
  <r>
    <x v="319"/>
    <x v="2"/>
    <n v="13094"/>
    <x v="7192"/>
    <n v="40774"/>
    <n v="15994"/>
    <n v="16994"/>
  </r>
  <r>
    <x v="319"/>
    <x v="3"/>
    <n v="10842"/>
    <x v="7193"/>
    <n v="33103"/>
    <n v="14712"/>
    <n v="14712"/>
  </r>
  <r>
    <x v="319"/>
    <x v="4"/>
    <n v="9248"/>
    <x v="1191"/>
    <n v="28881"/>
    <n v="13759"/>
    <n v="13759"/>
  </r>
  <r>
    <x v="319"/>
    <x v="5"/>
    <n v="8025"/>
    <x v="7194"/>
    <n v="21917"/>
    <n v="8248"/>
    <n v="9341"/>
  </r>
  <r>
    <x v="319"/>
    <x v="6"/>
    <n v="6727"/>
    <x v="1539"/>
    <n v="19160"/>
    <n v="7390"/>
    <n v="8493"/>
  </r>
  <r>
    <x v="319"/>
    <x v="8"/>
    <n v="4499"/>
    <x v="1908"/>
    <n v="11140"/>
    <n v="5245"/>
    <n v="5245"/>
  </r>
  <r>
    <x v="320"/>
    <x v="0"/>
    <n v="24273"/>
    <x v="7195"/>
    <n v="32957"/>
    <n v="4909"/>
    <n v="20842"/>
  </r>
  <r>
    <x v="320"/>
    <x v="1"/>
    <n v="22611"/>
    <x v="7196"/>
    <n v="32718"/>
    <n v="807"/>
    <n v="17177"/>
  </r>
  <r>
    <x v="320"/>
    <x v="2"/>
    <n v="22291"/>
    <x v="7197"/>
    <n v="65486"/>
    <n v="30746"/>
    <n v="52639"/>
  </r>
  <r>
    <x v="320"/>
    <x v="3"/>
    <n v="23554"/>
    <x v="7198"/>
    <n v="52359"/>
    <n v="31768"/>
    <n v="43525"/>
  </r>
  <r>
    <x v="320"/>
    <x v="4"/>
    <n v="25281"/>
    <x v="7199"/>
    <n v="50796"/>
    <n v="31414"/>
    <n v="42383"/>
  </r>
  <r>
    <x v="320"/>
    <x v="5"/>
    <n v="26487"/>
    <x v="7200"/>
    <n v="48574"/>
    <n v="39166"/>
    <n v="39166"/>
  </r>
  <r>
    <x v="320"/>
    <x v="6"/>
    <n v="24866"/>
    <x v="7201"/>
    <n v="45516"/>
    <n v="36087"/>
    <n v="36104"/>
  </r>
  <r>
    <x v="320"/>
    <x v="7"/>
    <n v="19121"/>
    <x v="7202"/>
    <n v="43012"/>
    <n v="33545"/>
    <n v="33605"/>
  </r>
  <r>
    <x v="320"/>
    <x v="8"/>
    <n v="14957"/>
    <x v="7203"/>
    <n v="36422"/>
    <n v="26972"/>
    <n v="28137"/>
  </r>
  <r>
    <x v="320"/>
    <x v="9"/>
    <n v="10982"/>
    <x v="7204"/>
    <n v="30572"/>
    <n v="20858"/>
    <n v="21081"/>
  </r>
  <r>
    <x v="320"/>
    <x v="10"/>
    <n v="10387"/>
    <x v="3195"/>
    <n v="27445"/>
    <n v="20316"/>
    <n v="20505"/>
  </r>
  <r>
    <x v="320"/>
    <x v="11"/>
    <n v="11142"/>
    <x v="7205"/>
    <n v="24712"/>
    <n v="17944"/>
    <n v="17945"/>
  </r>
  <r>
    <x v="320"/>
    <x v="12"/>
    <n v="8871"/>
    <x v="4901"/>
    <n v="18495"/>
    <n v="15835"/>
    <n v="15835"/>
  </r>
  <r>
    <x v="320"/>
    <x v="13"/>
    <n v="7526"/>
    <x v="7206"/>
    <n v="15208"/>
    <n v="6164"/>
    <n v="6164"/>
  </r>
  <r>
    <x v="320"/>
    <x v="14"/>
    <n v="5673"/>
    <x v="7207"/>
    <n v="12479"/>
    <n v="4366"/>
    <n v="4366"/>
  </r>
  <r>
    <x v="320"/>
    <x v="15"/>
    <n v="4880"/>
    <x v="7208"/>
    <n v="10820"/>
    <n v="2724"/>
    <n v="2724"/>
  </r>
  <r>
    <x v="320"/>
    <x v="16"/>
    <n v="3970.636"/>
    <x v="7209"/>
    <n v="8822.4359999999997"/>
    <n v="7598.6220000000003"/>
    <n v="7824.549"/>
  </r>
  <r>
    <x v="320"/>
    <x v="17"/>
    <n v="3039.56"/>
    <x v="7210"/>
    <n v="6509.5209999999997"/>
    <n v="5436.4960000000001"/>
    <n v="5530.7839999999997"/>
  </r>
  <r>
    <x v="320"/>
    <x v="18"/>
    <n v="2679.7860000000001"/>
    <x v="7211"/>
    <n v="5747.1329999999998"/>
    <n v="4895.7020000000002"/>
    <n v="4895.7020000000002"/>
  </r>
  <r>
    <x v="320"/>
    <x v="19"/>
    <n v="3196.78"/>
    <x v="7212"/>
    <n v="6062.982"/>
    <n v="5562.9709999999995"/>
    <n v="5562.9709999999995"/>
  </r>
  <r>
    <x v="320"/>
    <x v="20"/>
    <n v="3937.2991000000002"/>
    <x v="7213"/>
    <n v="4534.9502000000002"/>
    <n v="3582.9061000000002"/>
    <n v="3698.8001000000004"/>
  </r>
  <r>
    <x v="320"/>
    <x v="21"/>
    <n v="3347.8701000000001"/>
    <x v="7214"/>
    <n v="2566.7129"/>
    <n v="1656.126"/>
    <n v="1814.047"/>
  </r>
  <r>
    <x v="320"/>
    <x v="22"/>
    <n v="2096.3649999999998"/>
    <x v="7215"/>
    <n v="2274.6799000000001"/>
    <n v="1684.1780000000001"/>
    <n v="1805.1450000000002"/>
  </r>
  <r>
    <x v="320"/>
    <x v="23"/>
    <n v="813.85"/>
    <x v="7216"/>
    <n v="1185.33"/>
    <n v="844.91300000000001"/>
    <n v="938.755"/>
  </r>
  <r>
    <x v="320"/>
    <x v="24"/>
    <n v="386.61200000000002"/>
    <x v="7217"/>
    <n v="940.71699999999998"/>
    <n v="799.61699999999996"/>
    <n v="834.11099999999999"/>
  </r>
  <r>
    <x v="320"/>
    <x v="25"/>
    <n v="271.62299999999999"/>
    <x v="7218"/>
    <n v="357.92500000000001"/>
    <n v="262.17"/>
    <n v="289.65600000000001"/>
  </r>
  <r>
    <x v="320"/>
    <x v="26"/>
    <n v="168.708"/>
    <x v="7219"/>
    <n v="306.589"/>
    <n v="236.696"/>
    <n v="267.24099999999999"/>
  </r>
  <r>
    <x v="320"/>
    <x v="27"/>
    <n v="107.521"/>
    <x v="7220"/>
    <n v="108.31699999999999"/>
    <n v="68.807000000000002"/>
    <n v="78.966000000000008"/>
  </r>
  <r>
    <x v="320"/>
    <x v="28"/>
    <n v="90.253"/>
    <x v="7221"/>
    <n v="41.631999999999998"/>
    <n v="2.5529999999999999"/>
    <n v="19.132999999999999"/>
  </r>
  <r>
    <x v="321"/>
    <x v="0"/>
    <n v="3090.3249999999998"/>
    <x v="7222"/>
    <n v="5808.0240000000003"/>
    <n v="4359.6790000000001"/>
    <n v="5278.9490000000005"/>
  </r>
  <r>
    <x v="321"/>
    <x v="1"/>
    <n v="2973.5360000000001"/>
    <x v="7223"/>
    <n v="6381.5190000000002"/>
    <n v="4775.5640000000003"/>
    <n v="5758.8540000000003"/>
  </r>
  <r>
    <x v="321"/>
    <x v="2"/>
    <n v="3032.5740000000001"/>
    <x v="7224"/>
    <n v="6522.3230000000003"/>
    <n v="4896.7219999999998"/>
    <n v="5885.8760000000002"/>
  </r>
  <r>
    <x v="321"/>
    <x v="3"/>
    <n v="2610.7260000000001"/>
    <x v="7225"/>
    <n v="6596.8190000000004"/>
    <n v="4999.6719999999996"/>
    <n v="5987.8019999999997"/>
  </r>
  <r>
    <x v="321"/>
    <x v="4"/>
    <n v="1710.9659999999999"/>
    <x v="7226"/>
    <n v="6892.3789999999999"/>
    <n v="6173.16"/>
    <n v="6173.16"/>
  </r>
  <r>
    <x v="321"/>
    <x v="5"/>
    <n v="1148.231"/>
    <x v="7227"/>
    <n v="920.31200000000001"/>
    <n v="676.351"/>
    <n v="763.61400000000003"/>
  </r>
  <r>
    <x v="322"/>
    <x v="0"/>
    <n v="10950.661"/>
    <x v="7228"/>
    <n v="30320.284"/>
    <n v="12733.826999999999"/>
    <n v="24467.32"/>
  </r>
  <r>
    <x v="322"/>
    <x v="1"/>
    <n v="9493.8490000000002"/>
    <x v="7229"/>
    <n v="27698.27"/>
    <n v="11647.481"/>
    <n v="22425.18"/>
  </r>
  <r>
    <x v="322"/>
    <x v="2"/>
    <n v="8777.8449999999993"/>
    <x v="7230"/>
    <n v="22360.925999999999"/>
    <n v="10702.303"/>
    <n v="18241.754000000001"/>
  </r>
  <r>
    <x v="322"/>
    <x v="3"/>
    <n v="8496.4009999999998"/>
    <x v="7231"/>
    <n v="22310.324000000001"/>
    <n v="9121.4120000000003"/>
    <n v="18508.847999999998"/>
  </r>
  <r>
    <x v="322"/>
    <x v="4"/>
    <n v="8299.0740000000005"/>
    <x v="7232"/>
    <n v="20921.855"/>
    <n v="8063.0389999999998"/>
    <n v="16730.094000000001"/>
  </r>
  <r>
    <x v="322"/>
    <x v="5"/>
    <n v="8073.8549999999996"/>
    <x v="7233"/>
    <n v="20713.189999999999"/>
    <n v="8284.3590000000004"/>
    <n v="16728.307000000001"/>
  </r>
  <r>
    <x v="322"/>
    <x v="6"/>
    <n v="7959.8940000000002"/>
    <x v="7234"/>
    <n v="20072.947"/>
    <n v="8808.2649999999994"/>
    <n v="16883.069"/>
  </r>
  <r>
    <x v="322"/>
    <x v="7"/>
    <n v="7688.0240000000003"/>
    <x v="7235"/>
    <n v="19827.93"/>
    <n v="8308.7489999999998"/>
    <n v="16798.696"/>
  </r>
  <r>
    <x v="322"/>
    <x v="8"/>
    <n v="7537.2629999999999"/>
    <x v="7236"/>
    <n v="19804.404999999999"/>
    <n v="8407.8230000000003"/>
    <n v="16903.675999999999"/>
  </r>
  <r>
    <x v="322"/>
    <x v="9"/>
    <n v="6752.5039999999999"/>
    <x v="7237"/>
    <n v="19653.829000000002"/>
    <n v="7900.7520000000004"/>
    <n v="17050.868000000002"/>
  </r>
  <r>
    <x v="322"/>
    <x v="10"/>
    <n v="5889.826"/>
    <x v="7238"/>
    <n v="18233.493999999999"/>
    <n v="7499.7169999999996"/>
    <n v="15919.487000000001"/>
  </r>
  <r>
    <x v="322"/>
    <x v="11"/>
    <n v="6532.5249999999996"/>
    <x v="7239"/>
    <n v="16463.310000000001"/>
    <n v="6803.0119999999997"/>
    <n v="13814.415000000001"/>
  </r>
  <r>
    <x v="322"/>
    <x v="12"/>
    <n v="6149.1390000000001"/>
    <x v="7240"/>
    <n v="14982.281000000001"/>
    <n v="6757.3429999999998"/>
    <n v="12455.615"/>
  </r>
  <r>
    <x v="322"/>
    <x v="13"/>
    <n v="5229.5839999999998"/>
    <x v="7241"/>
    <n v="13393.088"/>
    <n v="6091.5749999999998"/>
    <n v="11505.319"/>
  </r>
  <r>
    <x v="322"/>
    <x v="14"/>
    <n v="4903.174"/>
    <x v="7242"/>
    <n v="11255.771000000001"/>
    <n v="5554.4650000000001"/>
    <n v="9709.24"/>
  </r>
  <r>
    <x v="322"/>
    <x v="15"/>
    <n v="4555.375"/>
    <x v="7243"/>
    <n v="11964.084000000001"/>
    <n v="4804.5200000000004"/>
    <n v="10536.464"/>
  </r>
  <r>
    <x v="322"/>
    <x v="16"/>
    <n v="3784.2489999999998"/>
    <x v="7244"/>
    <n v="11322.7402"/>
    <n v="4262.8950000000004"/>
    <n v="10098.6988"/>
  </r>
  <r>
    <x v="322"/>
    <x v="17"/>
    <n v="3434.3469"/>
    <x v="7245"/>
    <n v="10538.531300000001"/>
    <n v="4034.6941000000002"/>
    <n v="9479.5319999999992"/>
  </r>
  <r>
    <x v="322"/>
    <x v="18"/>
    <n v="3145.25"/>
    <x v="7246"/>
    <n v="10368.7822"/>
    <n v="3756.5839999999998"/>
    <n v="9402.6958000000013"/>
  </r>
  <r>
    <x v="322"/>
    <x v="19"/>
    <n v="2865.8458999999998"/>
    <x v="7247"/>
    <n v="7828.4647999999997"/>
    <n v="3615.915"/>
    <n v="7026.0108999999993"/>
  </r>
  <r>
    <x v="322"/>
    <x v="20"/>
    <n v="2546.1520999999998"/>
    <x v="7248"/>
    <n v="6380.5111999999999"/>
    <n v="3261.1559000000002"/>
    <n v="5603.3330000000005"/>
  </r>
  <r>
    <x v="322"/>
    <x v="21"/>
    <n v="2636.2910000000002"/>
    <x v="7249"/>
    <n v="5686.0762000000004"/>
    <n v="2454.7579000000001"/>
    <n v="4923.84"/>
  </r>
  <r>
    <x v="322"/>
    <x v="22"/>
    <n v="1939.0070000000001"/>
    <x v="7250"/>
    <n v="5339.7479999999996"/>
    <n v="2018.7211"/>
    <n v="4591.4171999999999"/>
  </r>
  <r>
    <x v="322"/>
    <x v="23"/>
    <n v="1357.325"/>
    <x v="7251"/>
    <n v="2842.2991000000002"/>
    <n v="1084.934"/>
    <n v="2451.9009999999998"/>
  </r>
  <r>
    <x v="322"/>
    <x v="24"/>
    <n v="1183.952"/>
    <x v="7252"/>
    <n v="2203.2429000000002"/>
    <n v="965.08799999999997"/>
    <n v="1900.78"/>
  </r>
  <r>
    <x v="322"/>
    <x v="25"/>
    <n v="1171.423"/>
    <x v="7253"/>
    <n v="1865.0039999999999"/>
    <n v="845.62199999999996"/>
    <n v="1592.7289999999998"/>
  </r>
  <r>
    <x v="322"/>
    <x v="26"/>
    <n v="1012.8150000000001"/>
    <x v="7254"/>
    <n v="1841.7260000000001"/>
    <n v="464.48500000000001"/>
    <n v="1585.4639999999999"/>
  </r>
  <r>
    <x v="322"/>
    <x v="26"/>
    <n v="1112.7909999999999"/>
    <x v="7255"/>
    <n v="1811.8361"/>
    <n v="732.75599999999997"/>
    <n v="1530.9189999999999"/>
  </r>
  <r>
    <x v="322"/>
    <x v="27"/>
    <n v="759.55700000000002"/>
    <x v="7256"/>
    <n v="1631.7380000000001"/>
    <n v="403.93400000000003"/>
    <n v="1421.596"/>
  </r>
  <r>
    <x v="323"/>
    <x v="0"/>
    <n v="7863.4"/>
    <x v="7257"/>
    <n v="14805.2"/>
    <n v="11089.7"/>
    <n v="11827.2"/>
  </r>
  <r>
    <x v="323"/>
    <x v="1"/>
    <n v="6710.8"/>
    <x v="7258"/>
    <n v="11734.5"/>
    <n v="8757.2999999999993"/>
    <n v="9465.7999999999993"/>
  </r>
  <r>
    <x v="323"/>
    <x v="2"/>
    <n v="5872.2"/>
    <x v="7259"/>
    <n v="8764.2999999999993"/>
    <n v="6144.1"/>
    <n v="6847.6"/>
  </r>
  <r>
    <x v="323"/>
    <x v="3"/>
    <n v="4860.3999999999996"/>
    <x v="7260"/>
    <n v="6973.4660000000003"/>
    <n v="4449.2449999999999"/>
    <n v="4928.0879999999997"/>
  </r>
  <r>
    <x v="323"/>
    <x v="4"/>
    <n v="4103.7280000000001"/>
    <x v="7261"/>
    <n v="5609.1319999999996"/>
    <n v="3654.837"/>
    <n v="4017.7559999999999"/>
  </r>
  <r>
    <x v="323"/>
    <x v="5"/>
    <n v="2819.5569999999998"/>
    <x v="7262"/>
    <n v="3837.672"/>
    <n v="2550.2510000000002"/>
    <n v="3009.3160000000003"/>
  </r>
  <r>
    <x v="323"/>
    <x v="6"/>
    <n v="2104.7449999999999"/>
    <x v="7263"/>
    <n v="2951.0129999999999"/>
    <n v="1952.076"/>
    <n v="2457.7139999999999"/>
  </r>
  <r>
    <x v="323"/>
    <x v="7"/>
    <n v="1378.4770000000001"/>
    <x v="7264"/>
    <n v="2080.4899999999998"/>
    <n v="1245.385"/>
    <n v="1541.903"/>
  </r>
  <r>
    <x v="323"/>
    <x v="8"/>
    <n v="445.82400000000001"/>
    <x v="7265"/>
    <n v="1323.5830000000001"/>
    <n v="485.73200000000003"/>
    <n v="760.75099999999998"/>
  </r>
  <r>
    <x v="323"/>
    <x v="9"/>
    <n v="459.07400000000001"/>
    <x v="7266"/>
    <n v="1089.432"/>
    <n v="527.81500000000005"/>
    <n v="527.81500000000005"/>
  </r>
  <r>
    <x v="323"/>
    <x v="10"/>
    <n v="379.26799999999997"/>
    <x v="7267"/>
    <n v="741.202"/>
    <n v="396.762"/>
    <n v="396.762"/>
  </r>
  <r>
    <x v="323"/>
    <x v="11"/>
    <n v="238.45699999999999"/>
    <x v="7268"/>
    <n v="724.22"/>
    <n v="421.51400000000001"/>
    <n v="475.69600000000003"/>
  </r>
  <r>
    <x v="323"/>
    <x v="12"/>
    <n v="125.024"/>
    <x v="7269"/>
    <n v="936.25800000000004"/>
    <n v="460.267"/>
    <n v="660.26700000000005"/>
  </r>
  <r>
    <x v="323"/>
    <x v="13"/>
    <n v="63.447000000000003"/>
    <x v="7270"/>
    <n v="585.09"/>
    <n v="216.624"/>
    <n v="416.62400000000002"/>
  </r>
  <r>
    <x v="323"/>
    <x v="14"/>
    <n v="66.192999999999998"/>
    <x v="7271"/>
    <n v="423.50099999999998"/>
    <n v="114.002"/>
    <n v="314.00200000000001"/>
  </r>
  <r>
    <x v="323"/>
    <x v="15"/>
    <n v="174.017"/>
    <x v="7272"/>
    <n v="473.108"/>
    <n v="182.54300000000001"/>
    <n v="382.54300000000001"/>
  </r>
  <r>
    <x v="323"/>
    <x v="16"/>
    <n v="57.497"/>
    <x v="7273"/>
    <n v="479.55500000000001"/>
    <n v="137.643"/>
    <n v="351.46000000000004"/>
  </r>
  <r>
    <x v="323"/>
    <x v="17"/>
    <n v="21.988"/>
    <x v="7274"/>
    <n v="391.57400000000001"/>
    <n v="145.98099999999999"/>
    <n v="346.13099999999997"/>
  </r>
  <r>
    <x v="323"/>
    <x v="18"/>
    <n v="21.972999999999999"/>
    <x v="7275"/>
    <n v="495.39699999999999"/>
    <n v="266.35500000000002"/>
    <n v="466.93100000000004"/>
  </r>
  <r>
    <x v="323"/>
    <x v="19"/>
    <n v="59.276000000000003"/>
    <x v="7276"/>
    <n v="208.274"/>
    <n v="182.13"/>
    <n v="184.81100000000001"/>
  </r>
  <r>
    <x v="323"/>
    <x v="20"/>
    <n v="34.499000000000002"/>
    <x v="7277"/>
    <n v="136.999"/>
    <n v="109.532"/>
    <n v="113.711"/>
  </r>
  <r>
    <x v="323"/>
    <x v="21"/>
    <n v="38.326999999999998"/>
    <x v="7278"/>
    <n v="156.91499999999999"/>
    <n v="131.227"/>
    <n v="135.40899999999999"/>
  </r>
  <r>
    <x v="323"/>
    <x v="22"/>
    <n v="26.858000000000001"/>
    <x v="7279"/>
    <n v="168.38"/>
    <n v="138.89779999999999"/>
    <n v="144.49279999999999"/>
  </r>
  <r>
    <x v="323"/>
    <x v="23"/>
    <n v="19.754000000000001"/>
    <x v="7280"/>
    <n v="137.58199999999999"/>
    <n v="106.932"/>
    <n v="115.663"/>
  </r>
  <r>
    <x v="323"/>
    <x v="24"/>
    <n v="24.387"/>
    <x v="7281"/>
    <n v="93.811999999999998"/>
    <n v="67.856999999999999"/>
    <n v="77.325999999999993"/>
  </r>
  <r>
    <x v="323"/>
    <x v="25"/>
    <n v="20.606000000000002"/>
    <x v="7282"/>
    <n v="94.236000000000004"/>
    <n v="67.070999999999998"/>
    <n v="79.462999999999994"/>
  </r>
  <r>
    <x v="323"/>
    <x v="26"/>
    <n v="7.0919999999999996"/>
    <x v="7283"/>
    <n v="117.58"/>
    <n v="98.388999999999996"/>
    <n v="105.901"/>
  </r>
  <r>
    <x v="323"/>
    <x v="27"/>
    <n v="6.5536000000000003"/>
    <x v="7284"/>
    <n v="97.88"/>
    <n v="87.153400000000005"/>
    <n v="93.974400000000003"/>
  </r>
  <r>
    <x v="323"/>
    <x v="28"/>
    <n v="7.3128000000000002"/>
    <x v="7285"/>
    <n v="114.01300000000001"/>
    <n v="106.24"/>
    <n v="109.05099999999999"/>
  </r>
  <r>
    <x v="323"/>
    <x v="29"/>
    <n v="3.8359999999999999"/>
    <x v="7286"/>
    <n v="25.437000000000001"/>
    <n v="19.106999999999999"/>
    <n v="19.106999999999999"/>
  </r>
  <r>
    <x v="324"/>
    <x v="0"/>
    <n v="6074.4319999999998"/>
    <x v="7287"/>
    <n v="2311.4079999999999"/>
    <n v="1143.683"/>
    <n v="1417.509"/>
  </r>
  <r>
    <x v="324"/>
    <x v="1"/>
    <n v="5800.2709999999997"/>
    <x v="7288"/>
    <n v="1903.097"/>
    <n v="1063.1980000000001"/>
    <n v="1063.855"/>
  </r>
  <r>
    <x v="324"/>
    <x v="2"/>
    <n v="5266.7889999999998"/>
    <x v="7289"/>
    <n v="1867.454"/>
    <n v="1105.2650000000001"/>
    <n v="1106.105"/>
  </r>
  <r>
    <x v="324"/>
    <x v="3"/>
    <n v="5250.3990000000003"/>
    <x v="7290"/>
    <n v="1777.971"/>
    <n v="1086.5989999999999"/>
    <n v="1087.606"/>
  </r>
  <r>
    <x v="324"/>
    <x v="4"/>
    <n v="5094.933"/>
    <x v="7291"/>
    <n v="1671.0440000000001"/>
    <n v="1003.7809999999999"/>
    <n v="1004.9409999999999"/>
  </r>
  <r>
    <x v="324"/>
    <x v="5"/>
    <n v="4695.0140000000001"/>
    <x v="7292"/>
    <n v="1647.2670000000001"/>
    <n v="979.85799999999995"/>
    <n v="981.15699999999993"/>
  </r>
  <r>
    <x v="324"/>
    <x v="6"/>
    <n v="4245.8950000000004"/>
    <x v="7293"/>
    <n v="1490.271"/>
    <n v="919.64300000000003"/>
    <n v="921.07100000000003"/>
  </r>
  <r>
    <x v="324"/>
    <x v="7"/>
    <n v="4111.2129999999997"/>
    <x v="7294"/>
    <n v="1381.271"/>
    <n v="842.01099999999997"/>
    <n v="843.55599999999993"/>
  </r>
  <r>
    <x v="324"/>
    <x v="8"/>
    <n v="3776.9760000000001"/>
    <x v="7295"/>
    <n v="1311.836"/>
    <n v="800.505"/>
    <n v="802.16099999999994"/>
  </r>
  <r>
    <x v="324"/>
    <x v="9"/>
    <n v="3175.0929999999998"/>
    <x v="7296"/>
    <n v="1273.9839999999999"/>
    <n v="834.37099999999998"/>
    <n v="836.15"/>
  </r>
  <r>
    <x v="324"/>
    <x v="10"/>
    <n v="3036.547"/>
    <x v="7297"/>
    <n v="1283.5350000000001"/>
    <n v="899.81"/>
    <n v="901.702"/>
  </r>
  <r>
    <x v="324"/>
    <x v="11"/>
    <n v="4600.5540000000001"/>
    <x v="7298"/>
    <n v="1411.85"/>
    <n v="983.88800000000003"/>
    <n v="985.88499999999999"/>
  </r>
  <r>
    <x v="324"/>
    <x v="12"/>
    <n v="4645.6660000000002"/>
    <x v="7299"/>
    <n v="1450.298"/>
    <n v="984.04899999999998"/>
    <n v="988.17200000000003"/>
  </r>
  <r>
    <x v="324"/>
    <x v="13"/>
    <n v="4013.5459999999998"/>
    <x v="7300"/>
    <n v="1459.021"/>
    <n v="1042.671"/>
    <n v="1046.865"/>
  </r>
  <r>
    <x v="324"/>
    <x v="14"/>
    <n v="3338.4389999999999"/>
    <x v="7301"/>
    <n v="1318.6859999999999"/>
    <n v="970.87300000000005"/>
    <n v="973.92700000000002"/>
  </r>
  <r>
    <x v="324"/>
    <x v="15"/>
    <n v="2675.6959999999999"/>
    <x v="7302"/>
    <n v="1198.6569999999999"/>
    <n v="911.87"/>
    <n v="914.21299999999997"/>
  </r>
  <r>
    <x v="324"/>
    <x v="16"/>
    <n v="1974.991"/>
    <x v="7303"/>
    <n v="979.90300000000002"/>
    <n v="788.66099999999994"/>
    <n v="791.07499999999993"/>
  </r>
  <r>
    <x v="324"/>
    <x v="17"/>
    <n v="1904.951"/>
    <x v="7304"/>
    <n v="937.99599999999998"/>
    <n v="744.96600000000001"/>
    <n v="747.44600000000003"/>
  </r>
  <r>
    <x v="324"/>
    <x v="18"/>
    <n v="2452.85"/>
    <x v="7305"/>
    <n v="994.16200000000003"/>
    <n v="805.69600000000003"/>
    <n v="808.37800000000004"/>
  </r>
  <r>
    <x v="324"/>
    <x v="19"/>
    <n v="2699.319"/>
    <x v="7306"/>
    <n v="971.029"/>
    <n v="718.53899999999999"/>
    <n v="722.303"/>
  </r>
  <r>
    <x v="324"/>
    <x v="20"/>
    <n v="2081.3209999999999"/>
    <x v="7307"/>
    <n v="777.18799999999999"/>
    <n v="576.10299999999995"/>
    <n v="579.59799999999996"/>
  </r>
  <r>
    <x v="324"/>
    <x v="21"/>
    <n v="1793.0409999999999"/>
    <x v="7308"/>
    <n v="703.71900000000005"/>
    <n v="522.47"/>
    <n v="527.18200000000002"/>
  </r>
  <r>
    <x v="324"/>
    <x v="22"/>
    <n v="1302.876"/>
    <x v="7309"/>
    <n v="561.36699999999996"/>
    <n v="418.8"/>
    <n v="426.95699999999999"/>
  </r>
  <r>
    <x v="324"/>
    <x v="23"/>
    <n v="898.63499999999999"/>
    <x v="2323"/>
    <n v="416.012"/>
    <n v="308.44499999999999"/>
    <n v="315.05599999999998"/>
  </r>
  <r>
    <x v="324"/>
    <x v="24"/>
    <n v="628.52599999999995"/>
    <x v="7310"/>
    <n v="301.14"/>
    <n v="227.93"/>
    <n v="233.655"/>
  </r>
  <r>
    <x v="324"/>
    <x v="25"/>
    <n v="446.32799999999997"/>
    <x v="7311"/>
    <n v="227.761"/>
    <n v="176.995"/>
    <n v="181.209"/>
  </r>
  <r>
    <x v="324"/>
    <x v="26"/>
    <n v="306.166"/>
    <x v="7312"/>
    <n v="204.59800000000001"/>
    <n v="133.602"/>
    <n v="166.34200000000001"/>
  </r>
  <r>
    <x v="324"/>
    <x v="27"/>
    <n v="220.179"/>
    <x v="7313"/>
    <n v="181.75899999999999"/>
    <n v="90.971999999999994"/>
    <n v="152.827"/>
  </r>
  <r>
    <x v="324"/>
    <x v="28"/>
    <n v="209.45500000000001"/>
    <x v="7314"/>
    <n v="178.94800000000001"/>
    <n v="84.418999999999997"/>
    <n v="152.03300000000002"/>
  </r>
  <r>
    <x v="324"/>
    <x v="29"/>
    <n v="248.55699999999999"/>
    <x v="7315"/>
    <n v="188.36600000000001"/>
    <n v="77.290999999999997"/>
    <n v="163.76600000000002"/>
  </r>
  <r>
    <x v="324"/>
    <x v="30"/>
    <n v="234.50399999999999"/>
    <x v="7316"/>
    <n v="184.41300000000001"/>
    <n v="68.674999999999997"/>
    <n v="158.97300000000001"/>
  </r>
  <r>
    <x v="325"/>
    <x v="0"/>
    <n v="6313"/>
    <x v="7317"/>
    <n v="5942.8"/>
    <n v="3287.2"/>
    <n v="3976.2999999999997"/>
  </r>
  <r>
    <x v="325"/>
    <x v="1"/>
    <n v="6182.3"/>
    <x v="7318"/>
    <n v="6143.3"/>
    <n v="3457.4"/>
    <n v="4053.6000000000004"/>
  </r>
  <r>
    <x v="325"/>
    <x v="2"/>
    <n v="6652.8"/>
    <x v="7319"/>
    <n v="5652"/>
    <n v="3299.6"/>
    <n v="3887.8"/>
  </r>
  <r>
    <x v="325"/>
    <x v="3"/>
    <n v="7405.2"/>
    <x v="7320"/>
    <n v="6213"/>
    <n v="3744"/>
    <n v="4457"/>
  </r>
  <r>
    <x v="325"/>
    <x v="4"/>
    <n v="7620.3"/>
    <x v="7321"/>
    <n v="6106"/>
    <n v="3891"/>
    <n v="4423"/>
  </r>
  <r>
    <x v="325"/>
    <x v="5"/>
    <n v="7450"/>
    <x v="3875"/>
    <n v="6088"/>
    <n v="4034"/>
    <n v="4332"/>
  </r>
  <r>
    <x v="325"/>
    <x v="6"/>
    <n v="6945"/>
    <x v="7322"/>
    <n v="5418"/>
    <n v="3785"/>
    <n v="4052"/>
  </r>
  <r>
    <x v="325"/>
    <x v="7"/>
    <n v="6860"/>
    <x v="7323"/>
    <n v="5416.4"/>
    <n v="3652.5"/>
    <n v="3965.2"/>
  </r>
  <r>
    <x v="325"/>
    <x v="8"/>
    <n v="5660.3"/>
    <x v="7324"/>
    <n v="4981.1000000000004"/>
    <n v="3304.7"/>
    <n v="3596.6"/>
  </r>
  <r>
    <x v="325"/>
    <x v="9"/>
    <n v="4978.8999999999996"/>
    <x v="7325"/>
    <n v="4648.8999999999996"/>
    <n v="3116.6"/>
    <n v="3398.7"/>
  </r>
  <r>
    <x v="325"/>
    <x v="10"/>
    <n v="5018.8999999999996"/>
    <x v="3230"/>
    <n v="4356.5"/>
    <n v="2735.1"/>
    <n v="3141.5"/>
  </r>
  <r>
    <x v="325"/>
    <x v="11"/>
    <n v="4880.1000000000004"/>
    <x v="7326"/>
    <n v="4365.5"/>
    <n v="2389.6999999999998"/>
    <n v="3068.8999999999996"/>
  </r>
  <r>
    <x v="325"/>
    <x v="12"/>
    <n v="4295.3999999999996"/>
    <x v="7327"/>
    <n v="3758"/>
    <n v="2334.9"/>
    <n v="2733.7000000000003"/>
  </r>
  <r>
    <x v="325"/>
    <x v="13"/>
    <n v="3746.3"/>
    <x v="1260"/>
    <n v="3088.7"/>
    <n v="2049.6"/>
    <n v="2330"/>
  </r>
  <r>
    <x v="325"/>
    <x v="14"/>
    <n v="3305.415"/>
    <x v="7328"/>
    <n v="2726.6689999999999"/>
    <n v="1675.7080000000001"/>
    <n v="1966.6680000000001"/>
  </r>
  <r>
    <x v="325"/>
    <x v="15"/>
    <n v="2649.654"/>
    <x v="7329"/>
    <n v="2297.5520000000001"/>
    <n v="1415.4469999999999"/>
    <n v="1692.7919999999999"/>
  </r>
  <r>
    <x v="325"/>
    <x v="16"/>
    <n v="2439.34"/>
    <x v="7330"/>
    <n v="2038.8219999999999"/>
    <n v="1208.7670000000001"/>
    <n v="1558.2040000000002"/>
  </r>
  <r>
    <x v="325"/>
    <x v="17"/>
    <n v="2363.7069999999999"/>
    <x v="3547"/>
    <n v="1749.4970000000001"/>
    <n v="998.19500000000005"/>
    <n v="1316.597"/>
  </r>
  <r>
    <x v="325"/>
    <x v="18"/>
    <n v="2225.7739999999999"/>
    <x v="7331"/>
    <n v="1626.0930000000001"/>
    <n v="809.30899999999997"/>
    <n v="1192.4090000000001"/>
  </r>
  <r>
    <x v="325"/>
    <x v="19"/>
    <n v="1955.528"/>
    <x v="7332"/>
    <n v="1620.5619999999999"/>
    <n v="772.43700000000001"/>
    <n v="1201.2750000000001"/>
  </r>
  <r>
    <x v="325"/>
    <x v="20"/>
    <n v="1713.0650000000001"/>
    <x v="7333"/>
    <n v="1104.5840000000001"/>
    <n v="658.90499999999997"/>
    <n v="818.62199999999996"/>
  </r>
  <r>
    <x v="325"/>
    <x v="21"/>
    <n v="1470.9350999999999"/>
    <x v="7334"/>
    <n v="825.13"/>
    <n v="584.32600000000002"/>
    <n v="584.66300000000001"/>
  </r>
  <r>
    <x v="325"/>
    <x v="22"/>
    <n v="1180.443"/>
    <x v="7335"/>
    <n v="588.75800000000004"/>
    <n v="260.685"/>
    <n v="401.58500000000004"/>
  </r>
  <r>
    <x v="325"/>
    <x v="23"/>
    <n v="1019.873"/>
    <x v="7336"/>
    <n v="563.673"/>
    <n v="237.65299999999999"/>
    <n v="437.298"/>
  </r>
  <r>
    <x v="325"/>
    <x v="24"/>
    <n v="846.63499999999999"/>
    <x v="7337"/>
    <n v="487.54700000000003"/>
    <n v="188.57900000000001"/>
    <n v="374.94"/>
  </r>
  <r>
    <x v="326"/>
    <x v="0"/>
    <n v="2606.5720000000001"/>
    <x v="7338"/>
    <n v="4107.6819999999998"/>
    <n v="2072.1930000000002"/>
    <n v="3343.0460000000003"/>
  </r>
  <r>
    <x v="326"/>
    <x v="1"/>
    <n v="2340.1959999999999"/>
    <x v="7339"/>
    <n v="3063.9229999999998"/>
    <n v="2058.98"/>
    <n v="2340.4340000000002"/>
  </r>
  <r>
    <x v="326"/>
    <x v="2"/>
    <n v="2066.7370000000001"/>
    <x v="7340"/>
    <n v="3468.4870000000001"/>
    <n v="1960.2660000000001"/>
    <n v="3038.8770000000004"/>
  </r>
  <r>
    <x v="326"/>
    <x v="3"/>
    <n v="1838.713"/>
    <x v="7341"/>
    <n v="3256.7049999999999"/>
    <n v="1694.8309999999999"/>
    <n v="2867.6009999999997"/>
  </r>
  <r>
    <x v="326"/>
    <x v="4"/>
    <n v="1678.912"/>
    <x v="7342"/>
    <n v="2181.7739999999999"/>
    <n v="1587.307"/>
    <n v="1887.9010000000001"/>
  </r>
  <r>
    <x v="326"/>
    <x v="5"/>
    <n v="1554.973"/>
    <x v="7343"/>
    <n v="2360.962"/>
    <n v="1758.248"/>
    <n v="2059.0360000000001"/>
  </r>
  <r>
    <x v="326"/>
    <x v="6"/>
    <n v="1514.4570000000001"/>
    <x v="7344"/>
    <n v="2210.721"/>
    <n v="1610.5160000000001"/>
    <n v="1911.3020000000001"/>
  </r>
  <r>
    <x v="326"/>
    <x v="7"/>
    <n v="1368.5150000000001"/>
    <x v="7345"/>
    <n v="2137.8690000000001"/>
    <n v="1607.627"/>
    <n v="1858.462"/>
  </r>
  <r>
    <x v="326"/>
    <x v="8"/>
    <n v="1243.1479999999999"/>
    <x v="7346"/>
    <n v="2068.922"/>
    <n v="1730.7370000000001"/>
    <n v="1830.9"/>
  </r>
  <r>
    <x v="326"/>
    <x v="9"/>
    <n v="1092.357"/>
    <x v="7347"/>
    <n v="1626.3969999999999"/>
    <n v="1287.5360000000001"/>
    <n v="1409.2250000000001"/>
  </r>
  <r>
    <x v="326"/>
    <x v="10"/>
    <n v="920.73500000000001"/>
    <x v="7348"/>
    <n v="1507.9680000000001"/>
    <n v="1115.192"/>
    <n v="1276.9279999999999"/>
  </r>
  <r>
    <x v="326"/>
    <x v="11"/>
    <n v="835.39700000000005"/>
    <x v="7349"/>
    <n v="1406"/>
    <n v="1081.7750000000001"/>
    <n v="1219.4290000000001"/>
  </r>
  <r>
    <x v="326"/>
    <x v="12"/>
    <n v="716.33199999999999"/>
    <x v="7350"/>
    <n v="1252.0419999999999"/>
    <n v="931.22199999999998"/>
    <n v="1047.22"/>
  </r>
  <r>
    <x v="326"/>
    <x v="13"/>
    <n v="606.99599999999998"/>
    <x v="7351"/>
    <n v="1007.221"/>
    <n v="738.14800000000002"/>
    <n v="859.22900000000004"/>
  </r>
  <r>
    <x v="326"/>
    <x v="14"/>
    <n v="425.505"/>
    <x v="7352"/>
    <n v="774.14599999999996"/>
    <n v="474.065"/>
    <n v="648.43399999999997"/>
  </r>
  <r>
    <x v="326"/>
    <x v="15"/>
    <n v="339.33800000000002"/>
    <x v="7353"/>
    <n v="549.15099999999995"/>
    <n v="361.49900000000002"/>
    <n v="474.74900000000002"/>
  </r>
  <r>
    <x v="326"/>
    <x v="16"/>
    <n v="273.57"/>
    <x v="7354"/>
    <n v="459.59500000000003"/>
    <n v="286.43299999999999"/>
    <n v="399.68299999999999"/>
  </r>
  <r>
    <x v="326"/>
    <x v="17"/>
    <n v="204.07599999999999"/>
    <x v="7355"/>
    <n v="376.19099999999997"/>
    <n v="192.93"/>
    <n v="316.18"/>
  </r>
  <r>
    <x v="326"/>
    <x v="18"/>
    <n v="155.15600000000001"/>
    <x v="7356"/>
    <n v="288.08999999999997"/>
    <n v="100.366"/>
    <n v="250.36599999999999"/>
  </r>
  <r>
    <x v="326"/>
    <x v="19"/>
    <n v="115.61499999999999"/>
    <x v="7357"/>
    <n v="115.59399999999999"/>
    <n v="93.971999999999994"/>
    <n v="93.971999999999994"/>
  </r>
  <r>
    <x v="326"/>
    <x v="20"/>
    <n v="88.626999999999995"/>
    <x v="7358"/>
    <n v="89.888999999999996"/>
    <n v="71.647000000000006"/>
    <n v="71.647000000000006"/>
  </r>
  <r>
    <x v="326"/>
    <x v="21"/>
    <n v="66.519000000000005"/>
    <x v="7359"/>
    <n v="64.617999999999995"/>
    <n v="50.773000000000003"/>
    <n v="51"/>
  </r>
  <r>
    <x v="326"/>
    <x v="22"/>
    <n v="49.18"/>
    <x v="7360"/>
    <n v="54.895000000000003"/>
    <n v="44.625"/>
    <n v="45.173000000000002"/>
  </r>
  <r>
    <x v="326"/>
    <x v="23"/>
    <n v="34.561999999999998"/>
    <x v="7361"/>
    <n v="46.945999999999998"/>
    <n v="38.985999999999997"/>
    <n v="39.852999999999994"/>
  </r>
  <r>
    <x v="326"/>
    <x v="24"/>
    <n v="23.501000000000001"/>
    <x v="7362"/>
    <n v="35.313000000000002"/>
    <n v="28.867000000000001"/>
    <n v="29.654"/>
  </r>
  <r>
    <x v="327"/>
    <x v="0"/>
    <n v="6694.8"/>
    <x v="7363"/>
    <n v="6113"/>
    <n v="404.2"/>
    <n v="2661.1"/>
  </r>
  <r>
    <x v="327"/>
    <x v="1"/>
    <n v="6666"/>
    <x v="6391"/>
    <n v="6262"/>
    <n v="1617.5"/>
    <n v="3393.7"/>
  </r>
  <r>
    <x v="327"/>
    <x v="2"/>
    <n v="6311.3"/>
    <x v="7364"/>
    <n v="7161.7"/>
    <n v="2663.6"/>
    <n v="4507.3999999999996"/>
  </r>
  <r>
    <x v="327"/>
    <x v="3"/>
    <n v="5879.5"/>
    <x v="2612"/>
    <n v="7101.2"/>
    <n v="1990.1"/>
    <n v="3955"/>
  </r>
  <r>
    <x v="327"/>
    <x v="4"/>
    <n v="6307.9"/>
    <x v="7365"/>
    <n v="6404.7"/>
    <n v="2256.8000000000002"/>
    <n v="3757.7000000000003"/>
  </r>
  <r>
    <x v="327"/>
    <x v="5"/>
    <n v="6623.5"/>
    <x v="7366"/>
    <n v="6224.3"/>
    <n v="2658.1"/>
    <n v="3883.5"/>
  </r>
  <r>
    <x v="327"/>
    <x v="6"/>
    <n v="6351.9"/>
    <x v="7367"/>
    <n v="5844.6"/>
    <n v="2585.5"/>
    <n v="3669.6"/>
  </r>
  <r>
    <x v="327"/>
    <x v="7"/>
    <n v="6259.4"/>
    <x v="7368"/>
    <n v="5636.5"/>
    <n v="1851.7"/>
    <n v="2913.7"/>
  </r>
  <r>
    <x v="327"/>
    <x v="8"/>
    <n v="6000.4"/>
    <x v="7369"/>
    <n v="5284.9"/>
    <n v="1748"/>
    <n v="2653"/>
  </r>
  <r>
    <x v="327"/>
    <x v="9"/>
    <n v="4857"/>
    <x v="7370"/>
    <n v="4748.3"/>
    <n v="1460.4"/>
    <n v="2365.3000000000002"/>
  </r>
  <r>
    <x v="327"/>
    <x v="10"/>
    <n v="4332.5"/>
    <x v="7371"/>
    <n v="4305.7"/>
    <n v="1316.4"/>
    <n v="2221.1000000000004"/>
  </r>
  <r>
    <x v="327"/>
    <x v="11"/>
    <n v="5697.8"/>
    <x v="7372"/>
    <n v="4593.6000000000004"/>
    <n v="1688.8"/>
    <n v="2693.3"/>
  </r>
  <r>
    <x v="327"/>
    <x v="12"/>
    <n v="5003.8999999999996"/>
    <x v="7373"/>
    <n v="4545.8"/>
    <n v="1742.8"/>
    <n v="2669.8999999999996"/>
  </r>
  <r>
    <x v="327"/>
    <x v="13"/>
    <n v="4556.3999999999996"/>
    <x v="1626"/>
    <n v="4735.3999999999996"/>
    <n v="1918.2"/>
    <n v="2886.2"/>
  </r>
  <r>
    <x v="327"/>
    <x v="14"/>
    <n v="5003.2"/>
    <x v="3360"/>
    <n v="4525.1000000000004"/>
    <n v="1649.1"/>
    <n v="2398.5"/>
  </r>
  <r>
    <x v="327"/>
    <x v="15"/>
    <n v="4411.1000000000004"/>
    <x v="7374"/>
    <n v="4201.2"/>
    <n v="1861"/>
    <n v="2618.9"/>
  </r>
  <r>
    <x v="327"/>
    <x v="16"/>
    <n v="3992.3"/>
    <x v="7375"/>
    <n v="3939.9"/>
    <n v="1586.8"/>
    <n v="2359.5"/>
  </r>
  <r>
    <x v="327"/>
    <x v="17"/>
    <n v="3909"/>
    <x v="6333"/>
    <n v="4006"/>
    <n v="1609"/>
    <n v="2538"/>
  </r>
  <r>
    <x v="327"/>
    <x v="18"/>
    <n v="4285"/>
    <x v="7376"/>
    <n v="4074"/>
    <n v="1600"/>
    <n v="2532"/>
  </r>
  <r>
    <x v="327"/>
    <x v="19"/>
    <n v="4656"/>
    <x v="6683"/>
    <n v="5289"/>
    <n v="2669"/>
    <n v="3609"/>
  </r>
  <r>
    <x v="327"/>
    <x v="20"/>
    <n v="7151"/>
    <x v="1772"/>
    <n v="6704"/>
    <n v="2637"/>
    <n v="3737"/>
  </r>
  <r>
    <x v="327"/>
    <x v="21"/>
    <n v="6752"/>
    <x v="7377"/>
    <n v="7170"/>
    <n v="3245"/>
    <n v="4309"/>
  </r>
  <r>
    <x v="327"/>
    <x v="22"/>
    <n v="6370"/>
    <x v="5180"/>
    <n v="7642"/>
    <n v="4811"/>
    <n v="5019"/>
  </r>
  <r>
    <x v="327"/>
    <x v="23"/>
    <n v="7228"/>
    <x v="4503"/>
    <n v="8976"/>
    <n v="4256"/>
    <n v="4735"/>
  </r>
  <r>
    <x v="328"/>
    <x v="0"/>
    <n v="2015.4770000000001"/>
    <x v="7378"/>
    <n v="1744.376"/>
    <n v="815.75"/>
    <n v="1309.018"/>
  </r>
  <r>
    <x v="328"/>
    <x v="1"/>
    <n v="1821.5650000000001"/>
    <x v="4279"/>
    <n v="1094.124"/>
    <n v="711.90800000000002"/>
    <n v="711.90800000000002"/>
  </r>
  <r>
    <x v="328"/>
    <x v="2"/>
    <n v="1673.9570000000001"/>
    <x v="7379"/>
    <n v="1033.663"/>
    <n v="653.92399999999998"/>
    <n v="653.92399999999998"/>
  </r>
  <r>
    <x v="328"/>
    <x v="3"/>
    <n v="1573.4770000000001"/>
    <x v="7380"/>
    <n v="916.53800000000001"/>
    <n v="568.54499999999996"/>
    <n v="568.54499999999996"/>
  </r>
  <r>
    <x v="328"/>
    <x v="4"/>
    <n v="1485.3050000000001"/>
    <x v="7381"/>
    <n v="848.65099999999995"/>
    <n v="524.029"/>
    <n v="524.029"/>
  </r>
  <r>
    <x v="328"/>
    <x v="5"/>
    <n v="1411.566"/>
    <x v="7382"/>
    <n v="808.16200000000003"/>
    <n v="462.67599999999999"/>
    <n v="462.67599999999999"/>
  </r>
  <r>
    <x v="328"/>
    <x v="6"/>
    <n v="1337.374"/>
    <x v="7383"/>
    <n v="739.21699999999998"/>
    <n v="438.255"/>
    <n v="438.255"/>
  </r>
  <r>
    <x v="328"/>
    <x v="7"/>
    <n v="1270.9090000000001"/>
    <x v="7384"/>
    <n v="692.50599999999997"/>
    <n v="354.95600000000002"/>
    <n v="354.95600000000002"/>
  </r>
  <r>
    <x v="328"/>
    <x v="8"/>
    <n v="1205.0640000000001"/>
    <x v="7385"/>
    <n v="645.65"/>
    <n v="323.99700000000001"/>
    <n v="323.99700000000001"/>
  </r>
  <r>
    <x v="328"/>
    <x v="9"/>
    <n v="1136.8900000000001"/>
    <x v="7386"/>
    <n v="619.01400000000001"/>
    <n v="297.97000000000003"/>
    <n v="323.97000000000003"/>
  </r>
  <r>
    <x v="328"/>
    <x v="10"/>
    <n v="1073.9580000000001"/>
    <x v="7387"/>
    <n v="566.49599999999998"/>
    <n v="264.56599999999997"/>
    <n v="294.56599999999997"/>
  </r>
  <r>
    <x v="328"/>
    <x v="11"/>
    <n v="1020.564"/>
    <x v="7388"/>
    <n v="572.51700000000005"/>
    <n v="228.43299999999999"/>
    <n v="294.05399999999997"/>
  </r>
  <r>
    <x v="328"/>
    <x v="12"/>
    <n v="894.92"/>
    <x v="7389"/>
    <n v="475.22800000000001"/>
    <n v="233.553"/>
    <n v="235.34"/>
  </r>
  <r>
    <x v="328"/>
    <x v="13"/>
    <n v="858.87800000000004"/>
    <x v="7390"/>
    <n v="453.17500000000001"/>
    <n v="211.459"/>
    <n v="212.08100000000002"/>
  </r>
  <r>
    <x v="328"/>
    <x v="14"/>
    <n v="802.41700000000003"/>
    <x v="7391"/>
    <n v="439.637"/>
    <n v="176.95099999999999"/>
    <n v="178.33599999999998"/>
  </r>
  <r>
    <x v="328"/>
    <x v="15"/>
    <n v="750.88400000000001"/>
    <x v="7392"/>
    <n v="418.78"/>
    <n v="167.54900000000001"/>
    <n v="167.54900000000001"/>
  </r>
  <r>
    <x v="328"/>
    <x v="16"/>
    <n v="677.01300000000003"/>
    <x v="7393"/>
    <n v="349.904"/>
    <n v="138.774"/>
    <n v="138.774"/>
  </r>
  <r>
    <x v="328"/>
    <x v="17"/>
    <n v="665.42499999999995"/>
    <x v="7394"/>
    <n v="318.33800000000002"/>
    <n v="90.69"/>
    <n v="90.69"/>
  </r>
  <r>
    <x v="328"/>
    <x v="18"/>
    <n v="649.92499999999995"/>
    <x v="7395"/>
    <n v="296.55900000000003"/>
    <n v="85.498000000000005"/>
    <n v="85.498000000000005"/>
  </r>
  <r>
    <x v="328"/>
    <x v="19"/>
    <n v="649.55799999999999"/>
    <x v="7396"/>
    <n v="298.81900000000002"/>
    <n v="78.599000000000004"/>
    <n v="80.683999999999997"/>
  </r>
  <r>
    <x v="328"/>
    <x v="20"/>
    <n v="586.63900000000001"/>
    <x v="7397"/>
    <n v="309.94799999999998"/>
    <n v="71.790000000000006"/>
    <n v="77.878"/>
  </r>
  <r>
    <x v="328"/>
    <x v="21"/>
    <n v="549.13599999999997"/>
    <x v="7398"/>
    <n v="327.26499999999999"/>
    <n v="80.234099999999998"/>
    <n v="89.743099999999998"/>
  </r>
  <r>
    <x v="328"/>
    <x v="22"/>
    <n v="538.63900000000001"/>
    <x v="7399"/>
    <n v="432.68"/>
    <n v="145.64230000000001"/>
    <n v="158.01930000000002"/>
  </r>
  <r>
    <x v="328"/>
    <x v="23"/>
    <n v="532.78499999999997"/>
    <x v="7400"/>
    <n v="296.65600000000001"/>
    <n v="190.29"/>
    <n v="205.18799999999999"/>
  </r>
  <r>
    <x v="328"/>
    <x v="24"/>
    <n v="620.43499999999995"/>
    <x v="7401"/>
    <n v="314.92500000000001"/>
    <n v="214.31800000000001"/>
    <n v="223.054"/>
  </r>
  <r>
    <x v="328"/>
    <x v="25"/>
    <n v="605.327"/>
    <x v="7402"/>
    <n v="295.26499999999999"/>
    <n v="193.63300000000001"/>
    <n v="193.63300000000001"/>
  </r>
  <r>
    <x v="328"/>
    <x v="26"/>
    <n v="575.80200000000002"/>
    <x v="7403"/>
    <n v="267.19400000000002"/>
    <n v="160.50800000000001"/>
    <n v="160.50800000000001"/>
  </r>
  <r>
    <x v="328"/>
    <x v="27"/>
    <n v="527.66600000000005"/>
    <x v="7404"/>
    <n v="236.291"/>
    <n v="129.899"/>
    <n v="129.899"/>
  </r>
  <r>
    <x v="328"/>
    <x v="28"/>
    <n v="475.55500000000001"/>
    <x v="7405"/>
    <n v="204.577"/>
    <n v="105.137"/>
    <n v="105.137"/>
  </r>
  <r>
    <x v="328"/>
    <x v="29"/>
    <n v="436.39699999999999"/>
    <x v="7406"/>
    <n v="177.96100000000001"/>
    <n v="86.718999999999994"/>
    <n v="86.718999999999994"/>
  </r>
  <r>
    <x v="328"/>
    <x v="30"/>
    <n v="402.32400000000001"/>
    <x v="7407"/>
    <n v="160.12100000000001"/>
    <n v="72.227999999999994"/>
    <n v="72.227999999999994"/>
  </r>
  <r>
    <x v="329"/>
    <x v="0"/>
    <n v="5366.8"/>
    <x v="7408"/>
    <n v="18108.900000000001"/>
    <n v="9491.9"/>
    <n v="15044"/>
  </r>
  <r>
    <x v="329"/>
    <x v="1"/>
    <n v="5191.2"/>
    <x v="7409"/>
    <n v="15249.5"/>
    <n v="7738.5"/>
    <n v="12680.2"/>
  </r>
  <r>
    <x v="329"/>
    <x v="2"/>
    <n v="4607.4709999999995"/>
    <x v="7410"/>
    <n v="14316.413"/>
    <n v="6863.5640000000003"/>
    <n v="12019.119000000001"/>
  </r>
  <r>
    <x v="329"/>
    <x v="3"/>
    <n v="3789.9250000000002"/>
    <x v="7411"/>
    <n v="14324.927"/>
    <n v="5788.8649999999998"/>
    <n v="11998.401"/>
  </r>
  <r>
    <x v="329"/>
    <x v="4"/>
    <n v="3582.395"/>
    <x v="7412"/>
    <n v="10168.365"/>
    <n v="5298.9470000000001"/>
    <n v="8570.1689999999999"/>
  </r>
  <r>
    <x v="329"/>
    <x v="5"/>
    <n v="3549.4940000000001"/>
    <x v="7413"/>
    <n v="8400.1849999999995"/>
    <n v="4755.3599999999997"/>
    <n v="6956.7340000000004"/>
  </r>
  <r>
    <x v="329"/>
    <x v="6"/>
    <n v="3238.1280000000002"/>
    <x v="7414"/>
    <n v="8184.9809999999998"/>
    <n v="4213.05"/>
    <n v="6677.902"/>
  </r>
  <r>
    <x v="329"/>
    <x v="7"/>
    <n v="2993.489"/>
    <x v="7415"/>
    <n v="7071.1040000000003"/>
    <n v="3687.7260000000001"/>
    <n v="5709.848"/>
  </r>
  <r>
    <x v="329"/>
    <x v="8"/>
    <n v="2797.0889999999999"/>
    <x v="7416"/>
    <n v="5319.4170000000004"/>
    <n v="3195.096"/>
    <n v="4280.1120000000001"/>
  </r>
  <r>
    <x v="329"/>
    <x v="9"/>
    <n v="2386.1120000000001"/>
    <x v="7417"/>
    <n v="5069.5240000000003"/>
    <n v="2750.9070000000002"/>
    <n v="4091.9520000000002"/>
  </r>
  <r>
    <x v="329"/>
    <x v="10"/>
    <n v="2049.6680000000001"/>
    <x v="7418"/>
    <n v="4327.7359999999999"/>
    <n v="2421.4899999999998"/>
    <n v="3575.2479999999996"/>
  </r>
  <r>
    <x v="329"/>
    <x v="11"/>
    <n v="2306.3710000000001"/>
    <x v="7419"/>
    <n v="3971.538"/>
    <n v="2003.7380000000001"/>
    <n v="3271.2539999999999"/>
  </r>
  <r>
    <x v="329"/>
    <x v="12"/>
    <n v="2102.049"/>
    <x v="7420"/>
    <n v="3453.1840000000002"/>
    <n v="1789.806"/>
    <n v="2848.3980000000001"/>
  </r>
  <r>
    <x v="329"/>
    <x v="13"/>
    <n v="1700.7339999999999"/>
    <x v="7421"/>
    <n v="2995.3589999999999"/>
    <n v="1486.8389999999999"/>
    <n v="2513.6309999999999"/>
  </r>
  <r>
    <x v="329"/>
    <x v="14"/>
    <n v="1453.731"/>
    <x v="7422"/>
    <n v="2522.306"/>
    <n v="1249.788"/>
    <n v="2144.0590000000002"/>
  </r>
  <r>
    <x v="329"/>
    <x v="15"/>
    <n v="969.76400000000001"/>
    <x v="7423"/>
    <n v="2366.404"/>
    <n v="1114.086"/>
    <n v="2005.9770000000001"/>
  </r>
  <r>
    <x v="329"/>
    <x v="16"/>
    <n v="657.35599999999999"/>
    <x v="7424"/>
    <n v="1514.9949999999999"/>
    <n v="655.78099999999995"/>
    <n v="1306.8899999999999"/>
  </r>
  <r>
    <x v="329"/>
    <x v="17"/>
    <n v="627.03"/>
    <x v="7425"/>
    <n v="828.97299999999996"/>
    <n v="376.012"/>
    <n v="708.11699999999996"/>
  </r>
  <r>
    <x v="329"/>
    <x v="18"/>
    <n v="586.50599999999997"/>
    <x v="7426"/>
    <n v="762.12199999999996"/>
    <n v="323.50599999999997"/>
    <n v="650.346"/>
  </r>
  <r>
    <x v="329"/>
    <x v="19"/>
    <n v="503.81299999999999"/>
    <x v="7427"/>
    <n v="596.90200000000004"/>
    <n v="270.19099999999997"/>
    <n v="511.5"/>
  </r>
  <r>
    <x v="329"/>
    <x v="20"/>
    <n v="407.25599999999997"/>
    <x v="7428"/>
    <n v="420.16300000000001"/>
    <n v="231.96799999999999"/>
    <n v="362.48400000000004"/>
  </r>
  <r>
    <x v="329"/>
    <x v="21"/>
    <n v="389.17"/>
    <x v="7429"/>
    <n v="381.53300000000002"/>
    <n v="197.03299999999999"/>
    <n v="323.089"/>
  </r>
  <r>
    <x v="329"/>
    <x v="22"/>
    <n v="298.23599999999999"/>
    <x v="7430"/>
    <n v="329.32"/>
    <n v="177.869"/>
    <n v="279.99400000000003"/>
  </r>
  <r>
    <x v="329"/>
    <x v="23"/>
    <n v="225.65100000000001"/>
    <x v="7431"/>
    <n v="242.953"/>
    <n v="137.39599999999999"/>
    <n v="207.58299999999997"/>
  </r>
  <r>
    <x v="329"/>
    <x v="24"/>
    <n v="175.42099999999999"/>
    <x v="7432"/>
    <n v="155.54499999999999"/>
    <n v="105.595"/>
    <n v="126.38800000000001"/>
  </r>
  <r>
    <x v="329"/>
    <x v="25"/>
    <n v="147.68299999999999"/>
    <x v="7433"/>
    <n v="121.982"/>
    <n v="82.864000000000004"/>
    <n v="100.071"/>
  </r>
  <r>
    <x v="329"/>
    <x v="26"/>
    <n v="132.53"/>
    <x v="7434"/>
    <n v="94.21"/>
    <n v="62.408000000000001"/>
    <n v="72.954999999999998"/>
  </r>
  <r>
    <x v="329"/>
    <x v="27"/>
    <n v="69.600999999999999"/>
    <x v="7435"/>
    <n v="80.984999999999999"/>
    <n v="40.502000000000002"/>
    <n v="70.730999999999995"/>
  </r>
  <r>
    <x v="329"/>
    <x v="28"/>
    <n v="75.025999999999996"/>
    <x v="7436"/>
    <n v="48.432000000000002"/>
    <n v="3.6550000000000002"/>
    <n v="38.591999999999999"/>
  </r>
  <r>
    <x v="330"/>
    <x v="0"/>
    <n v="14983.540999999999"/>
    <x v="7437"/>
    <n v="6073.6909999999998"/>
    <n v="3305.7460000000001"/>
    <n v="3618.1860000000001"/>
  </r>
  <r>
    <x v="330"/>
    <x v="1"/>
    <n v="14134.732"/>
    <x v="7438"/>
    <n v="5722.0510000000004"/>
    <n v="3049.308"/>
    <n v="3446.2750000000001"/>
  </r>
  <r>
    <x v="330"/>
    <x v="2"/>
    <n v="12866.757"/>
    <x v="7439"/>
    <n v="5309.3509999999997"/>
    <n v="2748.0169999999998"/>
    <n v="3144.5099999999998"/>
  </r>
  <r>
    <x v="330"/>
    <x v="3"/>
    <n v="11939.999"/>
    <x v="7440"/>
    <n v="4869.1189999999997"/>
    <n v="2471.991"/>
    <n v="2868.0160000000001"/>
  </r>
  <r>
    <x v="330"/>
    <x v="4"/>
    <n v="11041.677"/>
    <x v="7441"/>
    <n v="4703.134"/>
    <n v="2279.21"/>
    <n v="2677.585"/>
  </r>
  <r>
    <x v="330"/>
    <x v="5"/>
    <n v="10230.352999999999"/>
    <x v="7442"/>
    <n v="3896.797"/>
    <n v="2007.3019999999999"/>
    <n v="2157.3019999999997"/>
  </r>
  <r>
    <x v="330"/>
    <x v="6"/>
    <n v="9721.0650000000005"/>
    <x v="7443"/>
    <n v="3670.5610000000001"/>
    <n v="1766.8630000000001"/>
    <n v="1916.8630000000001"/>
  </r>
  <r>
    <x v="330"/>
    <x v="7"/>
    <n v="8608.2909999999993"/>
    <x v="7444"/>
    <n v="3301.2089999999998"/>
    <n v="1493.0119999999999"/>
    <n v="1643.0119999999999"/>
  </r>
  <r>
    <x v="330"/>
    <x v="8"/>
    <n v="7866.1"/>
    <x v="7445"/>
    <n v="3116.2040000000002"/>
    <n v="1332.692"/>
    <n v="1482.692"/>
  </r>
  <r>
    <x v="330"/>
    <x v="9"/>
    <n v="7184.2129999999997"/>
    <x v="7446"/>
    <n v="2768.6329999999998"/>
    <n v="1157.2929999999999"/>
    <n v="1307.2929999999999"/>
  </r>
  <r>
    <x v="330"/>
    <x v="10"/>
    <n v="6486.1390000000001"/>
    <x v="7447"/>
    <n v="2355.511"/>
    <n v="996.36900000000003"/>
    <n v="1146.3690000000001"/>
  </r>
  <r>
    <x v="330"/>
    <x v="11"/>
    <n v="5975.2120000000004"/>
    <x v="7448"/>
    <n v="2371.3220000000001"/>
    <n v="970.649"/>
    <n v="1120.6489999999999"/>
  </r>
  <r>
    <x v="330"/>
    <x v="12"/>
    <n v="5570.21"/>
    <x v="7449"/>
    <n v="2358.5909999999999"/>
    <n v="909.83"/>
    <n v="1059.83"/>
  </r>
  <r>
    <x v="330"/>
    <x v="13"/>
    <n v="4944.1790000000001"/>
    <x v="7450"/>
    <n v="1938.7380000000001"/>
    <n v="836.17200000000003"/>
    <n v="886.17200000000003"/>
  </r>
  <r>
    <x v="330"/>
    <x v="14"/>
    <n v="4239.99"/>
    <x v="7451"/>
    <n v="1735.999"/>
    <n v="765.56899999999996"/>
    <n v="815.56899999999996"/>
  </r>
  <r>
    <x v="330"/>
    <x v="15"/>
    <n v="3920.5830000000001"/>
    <x v="7452"/>
    <n v="1657.21"/>
    <n v="755.41899999999998"/>
    <n v="805.41899999999998"/>
  </r>
  <r>
    <x v="330"/>
    <x v="16"/>
    <n v="3531.3490000000002"/>
    <x v="7453"/>
    <n v="1377.99"/>
    <n v="643.18799999999999"/>
    <n v="668.18799999999999"/>
  </r>
  <r>
    <x v="330"/>
    <x v="17"/>
    <n v="2986.5958999999998"/>
    <x v="7454"/>
    <n v="1082.7249999999999"/>
    <n v="544.45500000000004"/>
    <n v="544.45500000000004"/>
  </r>
  <r>
    <x v="330"/>
    <x v="18"/>
    <n v="2709.0391"/>
    <x v="7455"/>
    <n v="975.04700000000003"/>
    <n v="467.54700000000003"/>
    <n v="531.54700000000003"/>
  </r>
  <r>
    <x v="330"/>
    <x v="19"/>
    <n v="2468.6379000000002"/>
    <x v="7456"/>
    <n v="947.678"/>
    <n v="473.43099999999998"/>
    <n v="473.43099999999998"/>
  </r>
  <r>
    <x v="330"/>
    <x v="20"/>
    <n v="2182.3611000000001"/>
    <x v="7457"/>
    <n v="870.30600000000004"/>
    <n v="424.70299999999997"/>
    <n v="424.70299999999997"/>
  </r>
  <r>
    <x v="330"/>
    <x v="21"/>
    <n v="1988.692"/>
    <x v="7458"/>
    <n v="737.95299999999997"/>
    <n v="380.68099999999998"/>
    <n v="380.68099999999998"/>
  </r>
  <r>
    <x v="330"/>
    <x v="22"/>
    <n v="1689.8100999999999"/>
    <x v="7459"/>
    <n v="659.47799999999995"/>
    <n v="328.84300000000002"/>
    <n v="328.84300000000002"/>
  </r>
  <r>
    <x v="330"/>
    <x v="23"/>
    <n v="1426.3969999999999"/>
    <x v="7460"/>
    <n v="541.15200000000004"/>
    <n v="291.51600000000002"/>
    <n v="301.322"/>
  </r>
  <r>
    <x v="330"/>
    <x v="24"/>
    <n v="1262.5438999999999"/>
    <x v="7461"/>
    <n v="506.24099999999999"/>
    <n v="254.55099999999999"/>
    <n v="300.62"/>
  </r>
  <r>
    <x v="330"/>
    <x v="25"/>
    <n v="1122.0329999999999"/>
    <x v="7462"/>
    <n v="437.37099999999998"/>
    <n v="228.22200000000001"/>
    <n v="261.53000000000003"/>
  </r>
  <r>
    <x v="330"/>
    <x v="26"/>
    <n v="1043.0619999999999"/>
    <x v="7463"/>
    <n v="419.87"/>
    <n v="209.595"/>
    <n v="243.12"/>
  </r>
  <r>
    <x v="330"/>
    <x v="27"/>
    <n v="926.37699999999995"/>
    <x v="7464"/>
    <n v="357.69"/>
    <n v="162.583"/>
    <n v="203.30599999999998"/>
  </r>
  <r>
    <x v="330"/>
    <x v="28"/>
    <n v="798.35"/>
    <x v="7465"/>
    <n v="309.54300000000001"/>
    <n v="123.06399999999999"/>
    <n v="180.66399999999999"/>
  </r>
  <r>
    <x v="330"/>
    <x v="29"/>
    <n v="733.46900000000005"/>
    <x v="7466"/>
    <n v="249.76599999999999"/>
    <n v="103.768"/>
    <n v="157.66800000000001"/>
  </r>
  <r>
    <x v="330"/>
    <x v="30"/>
    <n v="626.40899999999999"/>
    <x v="7467"/>
    <n v="260.726"/>
    <n v="114.286"/>
    <n v="159.286"/>
  </r>
  <r>
    <x v="331"/>
    <x v="0"/>
    <n v="10299.4"/>
    <x v="7468"/>
    <n v="22683.8"/>
    <n v="8120.9"/>
    <n v="17073.400000000001"/>
  </r>
  <r>
    <x v="331"/>
    <x v="1"/>
    <n v="10040.9"/>
    <x v="7469"/>
    <n v="21617"/>
    <n v="7929.5"/>
    <n v="16267"/>
  </r>
  <r>
    <x v="331"/>
    <x v="2"/>
    <n v="10041.5"/>
    <x v="7470"/>
    <n v="21147"/>
    <n v="7961.1"/>
    <n v="16148.5"/>
  </r>
  <r>
    <x v="331"/>
    <x v="3"/>
    <n v="9387.7000000000007"/>
    <x v="7471"/>
    <n v="20629.599999999999"/>
    <n v="7693.7"/>
    <n v="15352.6"/>
  </r>
  <r>
    <x v="331"/>
    <x v="4"/>
    <n v="9115"/>
    <x v="7472"/>
    <n v="20535.900000000001"/>
    <n v="7776.6"/>
    <n v="15309.5"/>
  </r>
  <r>
    <x v="331"/>
    <x v="5"/>
    <n v="8803.2999999999993"/>
    <x v="7473"/>
    <n v="20094"/>
    <n v="7747.8"/>
    <n v="14809"/>
  </r>
  <r>
    <x v="331"/>
    <x v="6"/>
    <n v="8417.2000000000007"/>
    <x v="7474"/>
    <n v="19949.2"/>
    <n v="7906.1"/>
    <n v="14924.2"/>
  </r>
  <r>
    <x v="331"/>
    <x v="7"/>
    <n v="8118.3"/>
    <x v="7475"/>
    <n v="19616.900000000001"/>
    <n v="7705.7"/>
    <n v="14776.2"/>
  </r>
  <r>
    <x v="331"/>
    <x v="8"/>
    <n v="8192.9"/>
    <x v="7476"/>
    <n v="19551.5"/>
    <n v="7683.4"/>
    <n v="14605.2"/>
  </r>
  <r>
    <x v="331"/>
    <x v="9"/>
    <n v="8106.6"/>
    <x v="7477"/>
    <n v="19461.900000000001"/>
    <n v="7848.9"/>
    <n v="14592.5"/>
  </r>
  <r>
    <x v="331"/>
    <x v="10"/>
    <n v="8199.1"/>
    <x v="3258"/>
    <n v="19540.3"/>
    <n v="7567.1"/>
    <n v="14529.7"/>
  </r>
  <r>
    <x v="331"/>
    <x v="11"/>
    <n v="3685.1"/>
    <x v="7478"/>
    <n v="19921.400000000001"/>
    <n v="7282.5"/>
    <n v="14985"/>
  </r>
  <r>
    <x v="331"/>
    <x v="12"/>
    <n v="3176.2"/>
    <x v="7479"/>
    <n v="4467.8"/>
    <n v="1303.8"/>
    <n v="2871.6"/>
  </r>
  <r>
    <x v="331"/>
    <x v="13"/>
    <n v="3070.6"/>
    <x v="7480"/>
    <n v="4429.3999999999996"/>
    <n v="1422.1"/>
    <n v="2969.2999999999997"/>
  </r>
  <r>
    <x v="331"/>
    <x v="14"/>
    <n v="2863.9"/>
    <x v="7481"/>
    <n v="4550.5"/>
    <n v="1605.8"/>
    <n v="3080.8999999999996"/>
  </r>
  <r>
    <x v="331"/>
    <x v="15"/>
    <n v="2708.1"/>
    <x v="5304"/>
    <n v="4464.6000000000004"/>
    <n v="1872.5"/>
    <n v="3226.8"/>
  </r>
  <r>
    <x v="331"/>
    <x v="16"/>
    <n v="2517.8000000000002"/>
    <x v="7482"/>
    <n v="4554.1000999999997"/>
    <n v="1904.5"/>
    <n v="3424.8"/>
  </r>
  <r>
    <x v="331"/>
    <x v="17"/>
    <n v="2365.1001000000001"/>
    <x v="1442"/>
    <n v="4209.1000999999997"/>
    <n v="1881.1"/>
    <n v="3323.2"/>
  </r>
  <r>
    <x v="331"/>
    <x v="18"/>
    <n v="2257.5"/>
    <x v="7483"/>
    <n v="3856.3"/>
    <n v="1755.9"/>
    <n v="3123.6"/>
  </r>
  <r>
    <x v="331"/>
    <x v="19"/>
    <n v="2103.3000000000002"/>
    <x v="7484"/>
    <n v="3561.5"/>
    <n v="1674.9"/>
    <n v="2931.6000000000004"/>
  </r>
  <r>
    <x v="331"/>
    <x v="20"/>
    <n v="1869.3"/>
    <x v="6334"/>
    <n v="3288.3"/>
    <n v="1502.7"/>
    <n v="2712"/>
  </r>
  <r>
    <x v="331"/>
    <x v="21"/>
    <n v="1369.1"/>
    <x v="7485"/>
    <n v="2812.1001000000001"/>
    <n v="1299.1001000000001"/>
    <n v="2356.2001"/>
  </r>
  <r>
    <x v="331"/>
    <x v="22"/>
    <n v="1127.7"/>
    <x v="7486"/>
    <n v="1348"/>
    <n v="750.8"/>
    <n v="1081.2"/>
  </r>
  <r>
    <x v="331"/>
    <x v="23"/>
    <n v="825.5"/>
    <x v="7487"/>
    <n v="1005.5"/>
    <n v="489.8"/>
    <n v="793.5"/>
  </r>
  <r>
    <x v="332"/>
    <x v="0"/>
    <n v="29176"/>
    <x v="7488"/>
    <n v="34566"/>
    <n v="12255"/>
    <n v="17934"/>
  </r>
  <r>
    <x v="332"/>
    <x v="1"/>
    <n v="27058"/>
    <x v="7489"/>
    <n v="32670"/>
    <n v="11883"/>
    <n v="17800"/>
  </r>
  <r>
    <x v="332"/>
    <x v="2"/>
    <n v="25348"/>
    <x v="1775"/>
    <n v="30860"/>
    <n v="10475"/>
    <n v="15525"/>
  </r>
  <r>
    <x v="332"/>
    <x v="3"/>
    <n v="24124"/>
    <x v="5480"/>
    <n v="30238"/>
    <n v="10606"/>
    <n v="15941"/>
  </r>
  <r>
    <x v="332"/>
    <x v="4"/>
    <n v="23321"/>
    <x v="7490"/>
    <n v="29281"/>
    <n v="10685"/>
    <n v="16015"/>
  </r>
  <r>
    <x v="332"/>
    <x v="5"/>
    <n v="22826"/>
    <x v="5480"/>
    <n v="27716"/>
    <n v="9721"/>
    <n v="15046"/>
  </r>
  <r>
    <x v="332"/>
    <x v="6"/>
    <n v="23706"/>
    <x v="6384"/>
    <n v="25967"/>
    <n v="11197"/>
    <n v="15931"/>
  </r>
  <r>
    <x v="332"/>
    <x v="7"/>
    <n v="24414"/>
    <x v="7491"/>
    <n v="26686"/>
    <n v="8190"/>
    <n v="12921"/>
  </r>
  <r>
    <x v="332"/>
    <x v="8"/>
    <n v="24791"/>
    <x v="7492"/>
    <n v="25854"/>
    <n v="8340"/>
    <n v="12945"/>
  </r>
  <r>
    <x v="332"/>
    <x v="9"/>
    <n v="25183"/>
    <x v="7493"/>
    <n v="24422"/>
    <n v="9890"/>
    <n v="13500"/>
  </r>
  <r>
    <x v="332"/>
    <x v="10"/>
    <n v="24881"/>
    <x v="4979"/>
    <n v="23607"/>
    <n v="9939"/>
    <n v="12268"/>
  </r>
  <r>
    <x v="332"/>
    <x v="11"/>
    <n v="23174"/>
    <x v="7494"/>
    <n v="23296"/>
    <n v="9350"/>
    <n v="11659"/>
  </r>
  <r>
    <x v="332"/>
    <x v="12"/>
    <n v="21301"/>
    <x v="7495"/>
    <n v="23281"/>
    <n v="12758"/>
    <n v="15026"/>
  </r>
  <r>
    <x v="332"/>
    <x v="13"/>
    <n v="19707"/>
    <x v="7496"/>
    <n v="25491"/>
    <n v="11266"/>
    <n v="15231"/>
  </r>
  <r>
    <x v="332"/>
    <x v="14"/>
    <n v="21894"/>
    <x v="7497"/>
    <n v="24381"/>
    <n v="10828"/>
    <n v="15284"/>
  </r>
  <r>
    <x v="332"/>
    <x v="15"/>
    <n v="20245"/>
    <x v="1951"/>
    <n v="24153"/>
    <n v="10648"/>
    <n v="15801"/>
  </r>
  <r>
    <x v="332"/>
    <x v="16"/>
    <n v="18109"/>
    <x v="4592"/>
    <n v="24208"/>
    <n v="9229"/>
    <n v="16620"/>
  </r>
  <r>
    <x v="332"/>
    <x v="17"/>
    <n v="16760"/>
    <x v="7498"/>
    <n v="23946"/>
    <n v="8870"/>
    <n v="17161"/>
  </r>
  <r>
    <x v="332"/>
    <x v="18"/>
    <n v="16867"/>
    <x v="7499"/>
    <n v="26636"/>
    <n v="12147"/>
    <n v="20386"/>
  </r>
  <r>
    <x v="332"/>
    <x v="19"/>
    <n v="16895"/>
    <x v="7500"/>
    <n v="26777"/>
    <n v="10823"/>
    <n v="20754"/>
  </r>
  <r>
    <x v="332"/>
    <x v="20"/>
    <n v="17201"/>
    <x v="4074"/>
    <n v="27289"/>
    <n v="10959"/>
    <n v="20728"/>
  </r>
  <r>
    <x v="332"/>
    <x v="21"/>
    <n v="19419"/>
    <x v="7501"/>
    <n v="27939"/>
    <n v="10856"/>
    <n v="19846"/>
  </r>
  <r>
    <x v="332"/>
    <x v="22"/>
    <n v="13673"/>
    <x v="7502"/>
    <n v="28598"/>
    <n v="10425"/>
    <n v="20487"/>
  </r>
  <r>
    <x v="332"/>
    <x v="23"/>
    <n v="12330.5381"/>
    <x v="7503"/>
    <n v="11126.080099999999"/>
    <n v="4598.0101000000004"/>
    <n v="8325.4212000000007"/>
  </r>
  <r>
    <x v="332"/>
    <x v="24"/>
    <n v="11715.5967"/>
    <x v="7504"/>
    <n v="9840.9442999999992"/>
    <n v="4291.9638999999997"/>
    <n v="6995.7377999999999"/>
  </r>
  <r>
    <x v="332"/>
    <x v="25"/>
    <n v="10012.8555"/>
    <x v="7505"/>
    <n v="7395.3940000000002"/>
    <n v="3928.1678999999999"/>
    <n v="4985.7709999999997"/>
  </r>
  <r>
    <x v="332"/>
    <x v="26"/>
    <n v="9201.1972999999998"/>
    <x v="7506"/>
    <n v="7257.7119000000002"/>
    <n v="4297.8599999999997"/>
    <n v="5195.4049999999997"/>
  </r>
  <r>
    <x v="332"/>
    <x v="27"/>
    <n v="9058.2157999999999"/>
    <x v="7507"/>
    <n v="6015.1201000000001"/>
    <n v="3843.2339000000002"/>
    <n v="4575.2659000000003"/>
  </r>
  <r>
    <x v="332"/>
    <x v="28"/>
    <n v="9274.2353999999996"/>
    <x v="7508"/>
    <n v="6087.0829999999996"/>
    <n v="3323.404"/>
    <n v="4467.1210000000001"/>
  </r>
  <r>
    <x v="332"/>
    <x v="29"/>
    <n v="9267.6659999999993"/>
    <x v="7509"/>
    <n v="6119.4198999999999"/>
    <n v="2846.51"/>
    <n v="4318.0619999999999"/>
  </r>
  <r>
    <x v="332"/>
    <x v="30"/>
    <n v="8796.0761999999995"/>
    <x v="7510"/>
    <n v="5338.2929999999997"/>
    <n v="2426.1460000000002"/>
    <n v="3655.6990000000001"/>
  </r>
  <r>
    <x v="333"/>
    <x v="0"/>
    <n v="26508.6"/>
    <x v="7511"/>
    <n v="19219.599999999999"/>
    <n v="-6231"/>
    <n v="4936"/>
  </r>
  <r>
    <x v="333"/>
    <x v="1"/>
    <n v="24719.5"/>
    <x v="7512"/>
    <n v="24156.400000000001"/>
    <n v="1175.8"/>
    <n v="10615.9"/>
  </r>
  <r>
    <x v="333"/>
    <x v="2"/>
    <n v="22386.799999999999"/>
    <x v="7513"/>
    <n v="14365.6"/>
    <n v="5457"/>
    <n v="9389.6"/>
  </r>
  <r>
    <x v="333"/>
    <x v="3"/>
    <n v="21315.9"/>
    <x v="7514"/>
    <n v="14329.5"/>
    <n v="5890.7"/>
    <n v="9492.9"/>
  </r>
  <r>
    <x v="333"/>
    <x v="4"/>
    <n v="19162.7"/>
    <x v="7515"/>
    <n v="12416.3"/>
    <n v="5819.8"/>
    <n v="8167.3"/>
  </r>
  <r>
    <x v="333"/>
    <x v="5"/>
    <n v="16447.8"/>
    <x v="7516"/>
    <n v="10752.9"/>
    <n v="5273.7"/>
    <n v="7322"/>
  </r>
  <r>
    <x v="333"/>
    <x v="6"/>
    <n v="14866.8"/>
    <x v="7517"/>
    <n v="11516.7"/>
    <n v="4482.3"/>
    <n v="5781.7000000000007"/>
  </r>
  <r>
    <x v="333"/>
    <x v="7"/>
    <n v="13299.5"/>
    <x v="7518"/>
    <n v="8219.2000000000007"/>
    <n v="5114.5"/>
    <n v="5664.1"/>
  </r>
  <r>
    <x v="333"/>
    <x v="8"/>
    <n v="11700.4"/>
    <x v="7519"/>
    <n v="7360.4"/>
    <n v="4387.3"/>
    <n v="4936.8"/>
  </r>
  <r>
    <x v="333"/>
    <x v="9"/>
    <n v="10707.4"/>
    <x v="6275"/>
    <n v="6385.9"/>
    <n v="3682.3"/>
    <n v="4231.7"/>
  </r>
  <r>
    <x v="333"/>
    <x v="10"/>
    <n v="9774.6"/>
    <x v="7520"/>
    <n v="5576.8"/>
    <n v="3045.7"/>
    <n v="3595.2"/>
  </r>
  <r>
    <x v="333"/>
    <x v="11"/>
    <n v="10383"/>
    <x v="7521"/>
    <n v="5672.6"/>
    <n v="2490.9"/>
    <n v="3754.2000000000003"/>
  </r>
  <r>
    <x v="333"/>
    <x v="12"/>
    <n v="9411.4969999999994"/>
    <x v="7522"/>
    <n v="5343.8779999999997"/>
    <n v="2284.1170000000002"/>
    <n v="3545.2610000000004"/>
  </r>
  <r>
    <x v="333"/>
    <x v="13"/>
    <n v="7786.942"/>
    <x v="7523"/>
    <n v="4428.9409999999998"/>
    <n v="2228.5059999999999"/>
    <n v="2931.2259999999997"/>
  </r>
  <r>
    <x v="333"/>
    <x v="14"/>
    <n v="6369.3"/>
    <x v="7524"/>
    <n v="3513.6930000000002"/>
    <n v="2090.2620000000002"/>
    <n v="2370.88"/>
  </r>
  <r>
    <x v="333"/>
    <x v="15"/>
    <n v="5294.2470000000003"/>
    <x v="7525"/>
    <n v="3386.5410000000002"/>
    <n v="2470.2109999999998"/>
    <n v="2474.5639999999999"/>
  </r>
  <r>
    <x v="333"/>
    <x v="16"/>
    <n v="4075.5219999999999"/>
    <x v="7526"/>
    <n v="2729.7460000000001"/>
    <n v="2082.4270000000001"/>
    <n v="2087.5030000000002"/>
  </r>
  <r>
    <x v="333"/>
    <x v="17"/>
    <n v="3288.9079999999999"/>
    <x v="7527"/>
    <n v="2214.3919999999998"/>
    <n v="1723.1890000000001"/>
    <n v="1728.9750000000001"/>
  </r>
  <r>
    <x v="333"/>
    <x v="18"/>
    <n v="2648.98"/>
    <x v="7528"/>
    <n v="1846.519"/>
    <n v="1375.9269999999999"/>
    <n v="1444.3969999999999"/>
  </r>
  <r>
    <x v="333"/>
    <x v="19"/>
    <n v="2169.2179999999998"/>
    <x v="7529"/>
    <n v="1493.1310000000001"/>
    <n v="1151.9870000000001"/>
    <n v="1215.4870000000001"/>
  </r>
  <r>
    <x v="333"/>
    <x v="20"/>
    <n v="1680.145"/>
    <x v="7530"/>
    <n v="1252.5139999999999"/>
    <n v="961.01300000000003"/>
    <n v="1032.242"/>
  </r>
  <r>
    <x v="333"/>
    <x v="21"/>
    <n v="1308.702"/>
    <x v="7531"/>
    <n v="992.755"/>
    <n v="794.29700000000003"/>
    <n v="827.93100000000004"/>
  </r>
  <r>
    <x v="333"/>
    <x v="22"/>
    <n v="975.38900000000001"/>
    <x v="7532"/>
    <n v="857.15200000000004"/>
    <n v="536.23699999999997"/>
    <n v="729.83899999999994"/>
  </r>
  <r>
    <x v="333"/>
    <x v="23"/>
    <n v="696.48099999999999"/>
    <x v="7533"/>
    <n v="726.61300000000006"/>
    <n v="451.66"/>
    <n v="634.649"/>
  </r>
  <r>
    <x v="333"/>
    <x v="24"/>
    <n v="465.21300000000002"/>
    <x v="7534"/>
    <n v="468.178"/>
    <n v="312.23099999999999"/>
    <n v="406.78"/>
  </r>
  <r>
    <x v="333"/>
    <x v="25"/>
    <n v="284.923"/>
    <x v="7535"/>
    <n v="231.42099999999999"/>
    <n v="109.898"/>
    <n v="202.363"/>
  </r>
  <r>
    <x v="333"/>
    <x v="26"/>
    <n v="176.541"/>
    <x v="7536"/>
    <n v="201.71199999999999"/>
    <n v="93.63"/>
    <n v="181.95400000000001"/>
  </r>
  <r>
    <x v="333"/>
    <x v="27"/>
    <n v="93.078000000000003"/>
    <x v="7537"/>
    <n v="87.866"/>
    <n v="75.287999999999997"/>
    <n v="75.287999999999997"/>
  </r>
  <r>
    <x v="333"/>
    <x v="28"/>
    <n v="57.65"/>
    <x v="7538"/>
    <n v="38.188000000000002"/>
    <n v="22.149000000000001"/>
    <n v="30.249000000000002"/>
  </r>
  <r>
    <x v="334"/>
    <x v="0"/>
    <n v="4791.1000000000004"/>
    <x v="7539"/>
    <n v="5765.2"/>
    <n v="-196.2"/>
    <n v="3709.9000000000005"/>
  </r>
  <r>
    <x v="334"/>
    <x v="1"/>
    <n v="4732.7"/>
    <x v="1396"/>
    <n v="5050.2"/>
    <n v="-348.6"/>
    <n v="3125.6"/>
  </r>
  <r>
    <x v="334"/>
    <x v="2"/>
    <n v="4461.6000000000004"/>
    <x v="7540"/>
    <n v="5280.3"/>
    <n v="152.30000000000001"/>
    <n v="3410.3"/>
  </r>
  <r>
    <x v="334"/>
    <x v="3"/>
    <n v="4211.3"/>
    <x v="7541"/>
    <n v="7389.1"/>
    <n v="609.70000000000005"/>
    <n v="4968.7"/>
  </r>
  <r>
    <x v="334"/>
    <x v="4"/>
    <n v="7031.5"/>
    <x v="7542"/>
    <n v="7405"/>
    <n v="527.1"/>
    <n v="5088.7000000000007"/>
  </r>
  <r>
    <x v="334"/>
    <x v="5"/>
    <n v="7750.5"/>
    <x v="7543"/>
    <n v="7953.2"/>
    <n v="1162.8"/>
    <n v="5589.1"/>
  </r>
  <r>
    <x v="334"/>
    <x v="6"/>
    <n v="7690.8"/>
    <x v="4557"/>
    <n v="9134.2000000000007"/>
    <n v="1390.5"/>
    <n v="5790"/>
  </r>
  <r>
    <x v="334"/>
    <x v="7"/>
    <n v="7648.1"/>
    <x v="7544"/>
    <n v="9437.2000000000007"/>
    <n v="1444.3"/>
    <n v="6026.1"/>
  </r>
  <r>
    <x v="334"/>
    <x v="8"/>
    <n v="5550.9"/>
    <x v="7545"/>
    <n v="11432"/>
    <n v="2952.4"/>
    <n v="7955.5"/>
  </r>
  <r>
    <x v="334"/>
    <x v="9"/>
    <n v="4490.1000000000004"/>
    <x v="7546"/>
    <n v="5399.4"/>
    <n v="2401.6"/>
    <n v="3830.8"/>
  </r>
  <r>
    <x v="334"/>
    <x v="10"/>
    <n v="4242.8"/>
    <x v="7547"/>
    <n v="5420.1"/>
    <n v="2200.3000000000002"/>
    <n v="3861.3"/>
  </r>
  <r>
    <x v="334"/>
    <x v="11"/>
    <n v="4843.5"/>
    <x v="7548"/>
    <n v="4986"/>
    <n v="1924.6"/>
    <n v="3403.6"/>
  </r>
  <r>
    <x v="334"/>
    <x v="12"/>
    <n v="4651.2"/>
    <x v="7549"/>
    <n v="5438.3"/>
    <n v="2019.6"/>
    <n v="3893.6"/>
  </r>
  <r>
    <x v="334"/>
    <x v="13"/>
    <n v="4327.8999999999996"/>
    <x v="7550"/>
    <n v="5020.8999999999996"/>
    <n v="1654.8"/>
    <n v="3507.1"/>
  </r>
  <r>
    <x v="334"/>
    <x v="14"/>
    <n v="4085.1"/>
    <x v="5787"/>
    <n v="4864.2"/>
    <n v="1392.1"/>
    <n v="3468.2999999999997"/>
  </r>
  <r>
    <x v="334"/>
    <x v="15"/>
    <n v="3798.1"/>
    <x v="3562"/>
    <n v="4855"/>
    <n v="1333.5"/>
    <n v="3445.1"/>
  </r>
  <r>
    <x v="334"/>
    <x v="16"/>
    <n v="3531.9"/>
    <x v="7551"/>
    <n v="4704.1000000000004"/>
    <n v="1123.5999999999999"/>
    <n v="3404"/>
  </r>
  <r>
    <x v="334"/>
    <x v="17"/>
    <n v="3204.2559999999999"/>
    <x v="7552"/>
    <n v="4260.7659999999996"/>
    <n v="2139.9650000000001"/>
    <n v="3063.3990000000003"/>
  </r>
  <r>
    <x v="334"/>
    <x v="18"/>
    <n v="3067.482"/>
    <x v="7553"/>
    <n v="3907.9090000000001"/>
    <n v="2216.306"/>
    <n v="3141.9079999999999"/>
  </r>
  <r>
    <x v="334"/>
    <x v="19"/>
    <n v="3067.7139999999999"/>
    <x v="7554"/>
    <n v="4048.098"/>
    <n v="2145.502"/>
    <n v="3381.8009999999999"/>
  </r>
  <r>
    <x v="334"/>
    <x v="20"/>
    <n v="2931.8530000000001"/>
    <x v="7555"/>
    <n v="3855.2330000000002"/>
    <n v="2312.692"/>
    <n v="3137.3690000000001"/>
  </r>
  <r>
    <x v="334"/>
    <x v="21"/>
    <n v="2506.7561000000001"/>
    <x v="7556"/>
    <n v="4039.93"/>
    <n v="2228.1379999999999"/>
    <n v="3309.7950000000001"/>
  </r>
  <r>
    <x v="335"/>
    <x v="0"/>
    <n v="17900.8"/>
    <x v="7557"/>
    <n v="20496.2"/>
    <n v="4123.3"/>
    <n v="14550.8"/>
  </r>
  <r>
    <x v="335"/>
    <x v="1"/>
    <n v="17534.5"/>
    <x v="7558"/>
    <n v="19134.3"/>
    <n v="3730.7"/>
    <n v="13074.400000000001"/>
  </r>
  <r>
    <x v="335"/>
    <x v="2"/>
    <n v="14983.8"/>
    <x v="7559"/>
    <n v="19899.5"/>
    <n v="3647.9"/>
    <n v="14168.5"/>
  </r>
  <r>
    <x v="335"/>
    <x v="3"/>
    <n v="11855.602000000001"/>
    <x v="7560"/>
    <n v="6752.5209999999997"/>
    <n v="1878.441"/>
    <n v="3830.9809999999998"/>
  </r>
  <r>
    <x v="335"/>
    <x v="4"/>
    <n v="11339.304"/>
    <x v="7561"/>
    <n v="5778.9369999999999"/>
    <n v="867.91"/>
    <n v="2817.8040000000001"/>
  </r>
  <r>
    <x v="335"/>
    <x v="5"/>
    <n v="11129.532999999999"/>
    <x v="7562"/>
    <n v="5699.3329999999996"/>
    <n v="996.47"/>
    <n v="2795.1670000000004"/>
  </r>
  <r>
    <x v="335"/>
    <x v="6"/>
    <n v="10185.531999999999"/>
    <x v="7563"/>
    <n v="6382.5069999999996"/>
    <n v="1774.5350000000001"/>
    <n v="3496.4070000000002"/>
  </r>
  <r>
    <x v="335"/>
    <x v="7"/>
    <n v="9534.4619999999995"/>
    <x v="7564"/>
    <n v="6234.7370000000001"/>
    <n v="1791.8040000000001"/>
    <n v="3496.6930000000002"/>
  </r>
  <r>
    <x v="335"/>
    <x v="8"/>
    <n v="8765.6990000000005"/>
    <x v="7565"/>
    <n v="5229.2520000000004"/>
    <n v="1516.9190000000001"/>
    <n v="2510.2860000000001"/>
  </r>
  <r>
    <x v="335"/>
    <x v="9"/>
    <n v="7776.424"/>
    <x v="7566"/>
    <n v="5169.2349999999997"/>
    <n v="1609.44"/>
    <n v="2654.2330000000002"/>
  </r>
  <r>
    <x v="335"/>
    <x v="10"/>
    <n v="7094.2489999999998"/>
    <x v="7567"/>
    <n v="4323.8549999999996"/>
    <n v="1490.95"/>
    <n v="2308.5610000000001"/>
  </r>
  <r>
    <x v="335"/>
    <x v="11"/>
    <n v="7979.7269999999999"/>
    <x v="7568"/>
    <n v="4415.759"/>
    <n v="1605.6479999999999"/>
    <n v="2439.3829999999998"/>
  </r>
  <r>
    <x v="335"/>
    <x v="12"/>
    <n v="8005.2920000000004"/>
    <x v="7569"/>
    <n v="4855.34"/>
    <n v="1785.7270000000001"/>
    <n v="2751.1750000000002"/>
  </r>
  <r>
    <x v="335"/>
    <x v="13"/>
    <n v="7809.759"/>
    <x v="7570"/>
    <n v="4995.0870000000004"/>
    <n v="1992.36"/>
    <n v="2866.8669999999997"/>
  </r>
  <r>
    <x v="335"/>
    <x v="14"/>
    <n v="7190.6610000000001"/>
    <x v="7571"/>
    <n v="4369.1949999999997"/>
    <n v="1730.6120000000001"/>
    <n v="2351.7820000000002"/>
  </r>
  <r>
    <x v="335"/>
    <x v="15"/>
    <n v="6113.7889999999998"/>
    <x v="7572"/>
    <n v="4274.1509999999998"/>
    <n v="1650.951"/>
    <n v="2389.2190000000001"/>
  </r>
  <r>
    <x v="335"/>
    <x v="16"/>
    <n v="5407.7640000000001"/>
    <x v="7573"/>
    <n v="3682.6080000000002"/>
    <n v="1458.857"/>
    <n v="1972.4449999999999"/>
  </r>
  <r>
    <x v="335"/>
    <x v="17"/>
    <n v="5184.7880999999998"/>
    <x v="7574"/>
    <n v="3432.3119999999999"/>
    <n v="1341.89"/>
    <n v="1863.5730000000001"/>
  </r>
  <r>
    <x v="335"/>
    <x v="18"/>
    <n v="5066.0048999999999"/>
    <x v="7575"/>
    <n v="3627.9250000000002"/>
    <n v="1487.7639999999999"/>
    <n v="2103.1329999999998"/>
  </r>
  <r>
    <x v="335"/>
    <x v="19"/>
    <n v="5211.6239999999998"/>
    <x v="7576"/>
    <n v="3750.6698999999999"/>
    <n v="1471.864"/>
    <n v="2221.681"/>
  </r>
  <r>
    <x v="335"/>
    <x v="20"/>
    <n v="5003.8369000000002"/>
    <x v="7577"/>
    <n v="4032.8119999999999"/>
    <n v="1698.5320999999999"/>
    <n v="2445.1741000000002"/>
  </r>
  <r>
    <x v="335"/>
    <x v="21"/>
    <n v="4934.4301999999998"/>
    <x v="7578"/>
    <n v="4065.4618999999998"/>
    <n v="1715.94"/>
    <n v="2564.4009999999998"/>
  </r>
  <r>
    <x v="335"/>
    <x v="22"/>
    <n v="4881.1030000000001"/>
    <x v="7579"/>
    <n v="4035.8009999999999"/>
    <n v="1592.18"/>
    <n v="2596.9380000000001"/>
  </r>
  <r>
    <x v="335"/>
    <x v="23"/>
    <n v="4132.8788999999997"/>
    <x v="7580"/>
    <n v="2994.5900999999999"/>
    <n v="1401.232"/>
    <n v="1711.912"/>
  </r>
  <r>
    <x v="335"/>
    <x v="24"/>
    <n v="3273.8191000000002"/>
    <x v="7581"/>
    <n v="2141.0529999999999"/>
    <n v="1212.126"/>
    <n v="1236.144"/>
  </r>
  <r>
    <x v="335"/>
    <x v="25"/>
    <n v="3100.0691000000002"/>
    <x v="7582"/>
    <n v="1962.0309999999999"/>
    <n v="1053.3440000000001"/>
    <n v="1074.808"/>
  </r>
  <r>
    <x v="335"/>
    <x v="26"/>
    <n v="2949.3029999999999"/>
    <x v="7583"/>
    <n v="1914.665"/>
    <n v="1033.171"/>
    <n v="1072.817"/>
  </r>
  <r>
    <x v="335"/>
    <x v="27"/>
    <n v="2747.8429999999998"/>
    <x v="7584"/>
    <n v="1729.855"/>
    <n v="905.84699999999998"/>
    <n v="979.22900000000004"/>
  </r>
  <r>
    <x v="335"/>
    <x v="28"/>
    <n v="2541.4459999999999"/>
    <x v="7585"/>
    <n v="1611.9059999999999"/>
    <n v="867.96299999999997"/>
    <n v="982.88199999999995"/>
  </r>
  <r>
    <x v="335"/>
    <x v="29"/>
    <n v="2266.7319000000002"/>
    <x v="7586"/>
    <n v="1504.396"/>
    <n v="763.70399999999995"/>
    <n v="904.39400000000001"/>
  </r>
  <r>
    <x v="335"/>
    <x v="30"/>
    <n v="2123.4829"/>
    <x v="7587"/>
    <n v="1374.9949999999999"/>
    <n v="667.63300000000004"/>
    <n v="793.077"/>
  </r>
  <r>
    <x v="336"/>
    <x v="0"/>
    <n v="7838"/>
    <x v="7588"/>
    <n v="16711.3"/>
    <n v="7970.5"/>
    <n v="13881.3"/>
  </r>
  <r>
    <x v="336"/>
    <x v="1"/>
    <n v="7357.1"/>
    <x v="7589"/>
    <n v="15301.2"/>
    <n v="7891.1"/>
    <n v="12723.1"/>
  </r>
  <r>
    <x v="336"/>
    <x v="2"/>
    <n v="7392.3"/>
    <x v="7590"/>
    <n v="15639.7"/>
    <n v="6850.2"/>
    <n v="12248.7"/>
  </r>
  <r>
    <x v="336"/>
    <x v="3"/>
    <n v="7811.2"/>
    <x v="7591"/>
    <n v="15984.1"/>
    <n v="7008.5"/>
    <n v="12438.5"/>
  </r>
  <r>
    <x v="336"/>
    <x v="4"/>
    <n v="5692.7"/>
    <x v="7592"/>
    <n v="16806.3"/>
    <n v="7086.9"/>
    <n v="13257.8"/>
  </r>
  <r>
    <x v="336"/>
    <x v="5"/>
    <n v="5610.6"/>
    <x v="7593"/>
    <n v="9060.2000000000007"/>
    <n v="5029.6000000000004"/>
    <n v="7245.9"/>
  </r>
  <r>
    <x v="336"/>
    <x v="6"/>
    <n v="5897.7"/>
    <x v="7594"/>
    <n v="9031.7999999999993"/>
    <n v="5148.8"/>
    <n v="7166.6"/>
  </r>
  <r>
    <x v="336"/>
    <x v="7"/>
    <n v="5525.7820000000002"/>
    <x v="7595"/>
    <n v="9115.2260000000006"/>
    <n v="5163.3860000000004"/>
    <n v="7233.9290000000001"/>
  </r>
  <r>
    <x v="336"/>
    <x v="8"/>
    <n v="4825.7430000000004"/>
    <x v="7596"/>
    <n v="8324.5849999999991"/>
    <n v="5292.3630000000003"/>
    <n v="6596.402"/>
  </r>
  <r>
    <x v="336"/>
    <x v="9"/>
    <n v="4605.2889999999998"/>
    <x v="7597"/>
    <n v="7974.8530000000001"/>
    <n v="5326.32"/>
    <n v="6236.32"/>
  </r>
  <r>
    <x v="336"/>
    <x v="10"/>
    <n v="3757.933"/>
    <x v="7598"/>
    <n v="8192.1610000000001"/>
    <n v="4939.9309999999996"/>
    <n v="6476.6569999999992"/>
  </r>
  <r>
    <x v="336"/>
    <x v="11"/>
    <n v="2524.7739999999999"/>
    <x v="7599"/>
    <n v="3129.8809999999999"/>
    <n v="1799.8530000000001"/>
    <n v="2589.5370000000003"/>
  </r>
  <r>
    <x v="336"/>
    <x v="12"/>
    <n v="2148.0169999999998"/>
    <x v="7600"/>
    <n v="2693.8229999999999"/>
    <n v="1795.6569999999999"/>
    <n v="2221.2999999999997"/>
  </r>
  <r>
    <x v="336"/>
    <x v="13"/>
    <n v="2154.7260000000001"/>
    <x v="7601"/>
    <n v="2649.7440000000001"/>
    <n v="1728.059"/>
    <n v="2185.2809999999999"/>
  </r>
  <r>
    <x v="336"/>
    <x v="14"/>
    <n v="2043.877"/>
    <x v="7602"/>
    <n v="2635.8939999999998"/>
    <n v="1690.8"/>
    <n v="2172.7379999999998"/>
  </r>
  <r>
    <x v="336"/>
    <x v="15"/>
    <n v="1417.011"/>
    <x v="7603"/>
    <n v="1684.125"/>
    <n v="1210.693"/>
    <n v="1345.693"/>
  </r>
  <r>
    <x v="336"/>
    <x v="16"/>
    <n v="1311.7439999999999"/>
    <x v="7604"/>
    <n v="1615.4069999999999"/>
    <n v="1124.171"/>
    <n v="1259.171"/>
  </r>
  <r>
    <x v="336"/>
    <x v="17"/>
    <n v="687.14790000000005"/>
    <x v="7605"/>
    <n v="524.89160000000004"/>
    <n v="280.14389999999997"/>
    <n v="415.14389999999997"/>
  </r>
  <r>
    <x v="336"/>
    <x v="18"/>
    <n v="651.24199999999996"/>
    <x v="7606"/>
    <n v="479.10399999999998"/>
    <n v="250.785"/>
    <n v="385.78499999999997"/>
  </r>
  <r>
    <x v="336"/>
    <x v="19"/>
    <n v="641.88499999999999"/>
    <x v="7607"/>
    <n v="466.05399999999997"/>
    <n v="313.47300000000001"/>
    <n v="388.47300000000001"/>
  </r>
  <r>
    <x v="336"/>
    <x v="20"/>
    <n v="602.45699999999999"/>
    <x v="7608"/>
    <n v="433.88299999999998"/>
    <n v="324.32900000000001"/>
    <n v="333.29500000000002"/>
  </r>
  <r>
    <x v="336"/>
    <x v="21"/>
    <n v="565.476"/>
    <x v="7609"/>
    <n v="407.97300000000001"/>
    <n v="302.17700000000002"/>
    <n v="302.17700000000002"/>
  </r>
  <r>
    <x v="336"/>
    <x v="22"/>
    <n v="524.10699999999997"/>
    <x v="7610"/>
    <n v="384.77300000000002"/>
    <n v="291.89100000000002"/>
    <n v="291.89100000000002"/>
  </r>
  <r>
    <x v="336"/>
    <x v="23"/>
    <n v="528.57600000000002"/>
    <x v="7611"/>
    <n v="424.952"/>
    <n v="276.34100000000001"/>
    <n v="337.14100000000002"/>
  </r>
  <r>
    <x v="336"/>
    <x v="24"/>
    <n v="510.88799999999998"/>
    <x v="7612"/>
    <n v="405.995"/>
    <n v="257.99200000000002"/>
    <n v="325.09199999999998"/>
  </r>
  <r>
    <x v="336"/>
    <x v="25"/>
    <n v="485.73599999999999"/>
    <x v="7613"/>
    <n v="378.64100000000002"/>
    <n v="234.40199999999999"/>
    <n v="287.28699999999998"/>
  </r>
  <r>
    <x v="336"/>
    <x v="26"/>
    <n v="491.30900000000003"/>
    <x v="4792"/>
    <n v="294.81099999999998"/>
    <n v="220.46899999999999"/>
    <n v="220.46899999999999"/>
  </r>
  <r>
    <x v="336"/>
    <x v="27"/>
    <n v="483.47199999999998"/>
    <x v="7614"/>
    <n v="277.76799999999997"/>
    <n v="212.215"/>
    <n v="216.47200000000001"/>
  </r>
  <r>
    <x v="336"/>
    <x v="28"/>
    <n v="454.976"/>
    <x v="7615"/>
    <n v="252.429"/>
    <n v="190.22300000000001"/>
    <n v="194.93"/>
  </r>
  <r>
    <x v="336"/>
    <x v="29"/>
    <n v="422.35700000000003"/>
    <x v="7616"/>
    <n v="224.84"/>
    <n v="167.125"/>
    <n v="171.41200000000001"/>
  </r>
  <r>
    <x v="336"/>
    <x v="30"/>
    <n v="366.85500000000002"/>
    <x v="7617"/>
    <n v="198.45699999999999"/>
    <n v="144.536"/>
    <n v="150.167"/>
  </r>
  <r>
    <x v="337"/>
    <x v="0"/>
    <n v="32917"/>
    <x v="7618"/>
    <n v="56312"/>
    <n v="24176"/>
    <n v="40881"/>
  </r>
  <r>
    <x v="337"/>
    <x v="1"/>
    <n v="32815"/>
    <x v="7619"/>
    <n v="70507"/>
    <n v="36586"/>
    <n v="52637"/>
  </r>
  <r>
    <x v="337"/>
    <x v="2"/>
    <n v="30440"/>
    <x v="7620"/>
    <n v="71987"/>
    <n v="37261"/>
    <n v="55460"/>
  </r>
  <r>
    <x v="337"/>
    <x v="3"/>
    <n v="27810"/>
    <x v="7621"/>
    <n v="77956"/>
    <n v="41529"/>
    <n v="61145"/>
  </r>
  <r>
    <x v="337"/>
    <x v="4"/>
    <n v="35475"/>
    <x v="3619"/>
    <n v="68005"/>
    <n v="35905"/>
    <n v="54904"/>
  </r>
  <r>
    <x v="337"/>
    <x v="5"/>
    <n v="48580"/>
    <x v="7622"/>
    <n v="66904"/>
    <n v="38049"/>
    <n v="51379"/>
  </r>
  <r>
    <x v="337"/>
    <x v="6"/>
    <n v="45266"/>
    <x v="7623"/>
    <n v="67100"/>
    <n v="39635"/>
    <n v="52811"/>
  </r>
  <r>
    <x v="337"/>
    <x v="7"/>
    <n v="41731"/>
    <x v="7624"/>
    <n v="61547"/>
    <n v="34858"/>
    <n v="46488"/>
  </r>
  <r>
    <x v="337"/>
    <x v="8"/>
    <n v="36959"/>
    <x v="7625"/>
    <n v="55201"/>
    <n v="31392"/>
    <n v="41325"/>
  </r>
  <r>
    <x v="337"/>
    <x v="9"/>
    <n v="27447"/>
    <x v="7626"/>
    <n v="51767"/>
    <n v="31444"/>
    <n v="39556"/>
  </r>
  <r>
    <x v="337"/>
    <x v="10"/>
    <n v="22702"/>
    <x v="2055"/>
    <n v="33465"/>
    <n v="19229"/>
    <n v="24709"/>
  </r>
  <r>
    <x v="337"/>
    <x v="11"/>
    <n v="27162.933000000001"/>
    <x v="7627"/>
    <n v="32094"/>
    <n v="16934"/>
    <n v="22225"/>
  </r>
  <r>
    <x v="337"/>
    <x v="12"/>
    <n v="23276.542000000001"/>
    <x v="7628"/>
    <n v="27853.381000000001"/>
    <n v="14937.769"/>
    <n v="20403.87"/>
  </r>
  <r>
    <x v="337"/>
    <x v="13"/>
    <n v="19230.477999999999"/>
    <x v="7629"/>
    <n v="22832.097000000002"/>
    <n v="10419.883"/>
    <n v="16405.353999999999"/>
  </r>
  <r>
    <x v="337"/>
    <x v="14"/>
    <n v="14309.182000000001"/>
    <x v="7630"/>
    <n v="18077.491999999998"/>
    <n v="8096.7669999999998"/>
    <n v="12485.105"/>
  </r>
  <r>
    <x v="337"/>
    <x v="15"/>
    <n v="11480.165000000001"/>
    <x v="7631"/>
    <n v="16000.777"/>
    <n v="6533.1750000000002"/>
    <n v="11193.226999999999"/>
  </r>
  <r>
    <x v="337"/>
    <x v="16"/>
    <n v="10017.209999999999"/>
    <x v="7632"/>
    <n v="20041.3262"/>
    <n v="6279.6189999999997"/>
    <n v="13788.204999999998"/>
  </r>
  <r>
    <x v="337"/>
    <x v="17"/>
    <n v="13473.66"/>
    <x v="7633"/>
    <n v="19435.195"/>
    <n v="6159.665"/>
    <n v="13323.746999999999"/>
  </r>
  <r>
    <x v="337"/>
    <x v="18"/>
    <n v="13745.81"/>
    <x v="7634"/>
    <n v="22326.37"/>
    <n v="9015.3799999999992"/>
    <n v="16246.269999999999"/>
  </r>
  <r>
    <x v="337"/>
    <x v="19"/>
    <n v="9611.4619999999995"/>
    <x v="7635"/>
    <n v="17172.73"/>
    <n v="8900.5290000000005"/>
    <n v="13065.797"/>
  </r>
  <r>
    <x v="337"/>
    <x v="20"/>
    <n v="8394.9470000000001"/>
    <x v="7636"/>
    <n v="15081.19"/>
    <n v="7721.0280000000002"/>
    <n v="11605.994000000001"/>
  </r>
  <r>
    <x v="337"/>
    <x v="21"/>
    <n v="11815.553"/>
    <x v="7637"/>
    <n v="16077.929"/>
    <n v="8119.0749999999998"/>
    <n v="12200.219000000001"/>
  </r>
  <r>
    <x v="337"/>
    <x v="22"/>
    <n v="11543.430700000001"/>
    <x v="7638"/>
    <n v="13185.8799"/>
    <n v="7381.1688999999997"/>
    <n v="9415.1849000000002"/>
  </r>
  <r>
    <x v="337"/>
    <x v="23"/>
    <n v="8956.1504000000004"/>
    <x v="7639"/>
    <n v="10325.050800000001"/>
    <n v="5626.3801000000003"/>
    <n v="7077.4281000000001"/>
  </r>
  <r>
    <x v="337"/>
    <x v="24"/>
    <n v="7621.6938"/>
    <x v="7640"/>
    <n v="8910.0995999999996"/>
    <n v="4964.0169999999998"/>
    <n v="6176.5409999999993"/>
  </r>
  <r>
    <x v="337"/>
    <x v="25"/>
    <n v="6696.8451999999997"/>
    <x v="7641"/>
    <n v="8322.0985999999994"/>
    <n v="4582.9539999999997"/>
    <n v="5684.3619999999992"/>
  </r>
  <r>
    <x v="337"/>
    <x v="26"/>
    <n v="6705.4657999999999"/>
    <x v="7642"/>
    <n v="7916.9467999999997"/>
    <n v="4406.34"/>
    <n v="5253.3109999999997"/>
  </r>
  <r>
    <x v="337"/>
    <x v="27"/>
    <n v="6331.5087999999996"/>
    <x v="7643"/>
    <n v="7006.7051000000001"/>
    <n v="4230.8059999999996"/>
    <n v="4913.2659999999996"/>
  </r>
  <r>
    <x v="337"/>
    <x v="28"/>
    <n v="6145.1709000000001"/>
    <x v="7644"/>
    <n v="6853.5190000000002"/>
    <n v="3852.886"/>
    <n v="4594.5360000000001"/>
  </r>
  <r>
    <x v="337"/>
    <x v="29"/>
    <n v="5306.2168000000001"/>
    <x v="7645"/>
    <n v="6175.6499000000003"/>
    <n v="3254.8159000000001"/>
    <n v="4052.0518999999999"/>
  </r>
  <r>
    <x v="337"/>
    <x v="30"/>
    <n v="4685.9951000000001"/>
    <x v="7646"/>
    <n v="5481.7861000000003"/>
    <n v="2897.9121"/>
    <n v="3543.5560999999998"/>
  </r>
  <r>
    <x v="338"/>
    <x v="0"/>
    <n v="4067.7"/>
    <x v="7647"/>
    <n v="5693.5"/>
    <n v="3430.8"/>
    <n v="4650.3999999999996"/>
  </r>
  <r>
    <x v="338"/>
    <x v="1"/>
    <n v="4070.4"/>
    <x v="7648"/>
    <n v="5373.1"/>
    <n v="3118.6"/>
    <n v="4250.8999999999996"/>
  </r>
  <r>
    <x v="338"/>
    <x v="2"/>
    <n v="4000.3"/>
    <x v="6396"/>
    <n v="5249.1"/>
    <n v="2972.3"/>
    <n v="4159.1000000000004"/>
  </r>
  <r>
    <x v="338"/>
    <x v="3"/>
    <n v="3593.1"/>
    <x v="7649"/>
    <n v="4331.1000000000004"/>
    <n v="2430.6999999999998"/>
    <n v="3310.7999999999997"/>
  </r>
  <r>
    <x v="338"/>
    <x v="3"/>
    <n v="3711.8"/>
    <x v="7650"/>
    <n v="4723.2"/>
    <n v="2635.2"/>
    <n v="3645.3999999999996"/>
  </r>
  <r>
    <x v="338"/>
    <x v="4"/>
    <n v="3492.6"/>
    <x v="7651"/>
    <n v="4310.1000000000004"/>
    <n v="2225.3000000000002"/>
    <n v="3144.6000000000004"/>
  </r>
  <r>
    <x v="338"/>
    <x v="6"/>
    <n v="3237.5"/>
    <x v="7652"/>
    <n v="4110"/>
    <n v="2130.4"/>
    <n v="3108.4"/>
  </r>
  <r>
    <x v="338"/>
    <x v="7"/>
    <n v="3099.2"/>
    <x v="7653"/>
    <n v="3902.3"/>
    <n v="1819"/>
    <n v="2834.2"/>
  </r>
  <r>
    <x v="338"/>
    <x v="8"/>
    <n v="2681.5"/>
    <x v="4914"/>
    <n v="3729.4"/>
    <n v="1404.4"/>
    <n v="2575.1999999999998"/>
  </r>
  <r>
    <x v="338"/>
    <x v="8"/>
    <n v="2978.5"/>
    <x v="3584"/>
    <n v="3672.9"/>
    <n v="1547.3"/>
    <n v="2533.1999999999998"/>
  </r>
  <r>
    <x v="338"/>
    <x v="9"/>
    <n v="2420.8000000000002"/>
    <x v="588"/>
    <n v="3447.4"/>
    <n v="1305.5999999999999"/>
    <n v="2372.3999999999996"/>
  </r>
  <r>
    <x v="338"/>
    <x v="10"/>
    <n v="2934.7"/>
    <x v="3173"/>
    <n v="2710.3"/>
    <n v="1186.5"/>
    <n v="1701.9"/>
  </r>
  <r>
    <x v="338"/>
    <x v="12"/>
    <n v="2904.2"/>
    <x v="7654"/>
    <n v="2765.1"/>
    <n v="1280.0999999999999"/>
    <n v="1798"/>
  </r>
  <r>
    <x v="338"/>
    <x v="13"/>
    <n v="2522.4"/>
    <x v="465"/>
    <n v="2654.5"/>
    <n v="1076.3"/>
    <n v="1625.5"/>
  </r>
  <r>
    <x v="338"/>
    <x v="14"/>
    <n v="2407.1999999999998"/>
    <x v="7655"/>
    <n v="2290.1"/>
    <n v="1110.7"/>
    <n v="1441.7"/>
  </r>
  <r>
    <x v="338"/>
    <x v="14"/>
    <n v="2362.1999999999998"/>
    <x v="7656"/>
    <n v="2008.4"/>
    <n v="962.2"/>
    <n v="1188.7"/>
  </r>
  <r>
    <x v="338"/>
    <x v="15"/>
    <n v="2233.1999999999998"/>
    <x v="7657"/>
    <n v="2138.5"/>
    <n v="1010.9"/>
    <n v="1344.1"/>
  </r>
  <r>
    <x v="338"/>
    <x v="17"/>
    <n v="2109.1"/>
    <x v="7658"/>
    <n v="1994.1"/>
    <n v="830.4"/>
    <n v="1191.0999999999999"/>
  </r>
  <r>
    <x v="338"/>
    <x v="18"/>
    <n v="2095.6999999999998"/>
    <x v="7659"/>
    <n v="1974.3"/>
    <n v="775.8"/>
    <n v="1250.4000000000001"/>
  </r>
  <r>
    <x v="338"/>
    <x v="19"/>
    <n v="1945.6210000000001"/>
    <x v="7660"/>
    <n v="2149.8220000000001"/>
    <n v="825.26099999999997"/>
    <n v="1455.086"/>
  </r>
  <r>
    <x v="338"/>
    <x v="19"/>
    <n v="2175.6999999999998"/>
    <x v="7661"/>
    <n v="2069.1"/>
    <n v="844"/>
    <n v="1387.3"/>
  </r>
  <r>
    <x v="338"/>
    <x v="20"/>
    <n v="1772.6369999999999"/>
    <x v="7662"/>
    <n v="1674.92"/>
    <n v="762.26700000000005"/>
    <n v="1102.028"/>
  </r>
  <r>
    <x v="338"/>
    <x v="21"/>
    <n v="1672.2149999999999"/>
    <x v="7663"/>
    <n v="1641.3570999999999"/>
    <n v="892.13699999999994"/>
    <n v="1067.1039999999998"/>
  </r>
  <r>
    <x v="338"/>
    <x v="23"/>
    <n v="1485.2791"/>
    <x v="7664"/>
    <n v="1520.788"/>
    <n v="828.16099999999994"/>
    <n v="1001.2389999999999"/>
  </r>
  <r>
    <x v="338"/>
    <x v="24"/>
    <n v="1292.125"/>
    <x v="7665"/>
    <n v="1360.973"/>
    <n v="750.73199999999997"/>
    <n v="920.70799999999997"/>
  </r>
  <r>
    <x v="338"/>
    <x v="25"/>
    <n v="1194.296"/>
    <x v="7666"/>
    <n v="1234.905"/>
    <n v="766.39800000000002"/>
    <n v="886.00900000000001"/>
  </r>
  <r>
    <x v="338"/>
    <x v="26"/>
    <n v="983.8"/>
    <x v="7667"/>
    <n v="1177.413"/>
    <n v="664.66499999999996"/>
    <n v="824.67399999999998"/>
  </r>
  <r>
    <x v="338"/>
    <x v="26"/>
    <n v="1132.01"/>
    <x v="7668"/>
    <n v="1218.933"/>
    <n v="701.66300000000001"/>
    <n v="867.63400000000001"/>
  </r>
  <r>
    <x v="338"/>
    <x v="28"/>
    <n v="881.59100000000001"/>
    <x v="7669"/>
    <n v="915.37400000000002"/>
    <n v="652.71900000000005"/>
    <n v="660.4380000000001"/>
  </r>
  <r>
    <x v="338"/>
    <x v="29"/>
    <n v="931.53300000000002"/>
    <x v="7670"/>
    <n v="907.85400000000004"/>
    <n v="636.40300000000002"/>
    <n v="720.60300000000007"/>
  </r>
  <r>
    <x v="338"/>
    <x v="30"/>
    <n v="890.79200000000003"/>
    <x v="7671"/>
    <n v="777.60299999999995"/>
    <n v="572.65700000000004"/>
    <n v="617.78200000000004"/>
  </r>
  <r>
    <x v="339"/>
    <x v="0"/>
    <n v="3360.694"/>
    <x v="7672"/>
    <n v="6405.16"/>
    <n v="4088.8760000000002"/>
    <n v="4226.5830000000005"/>
  </r>
  <r>
    <x v="339"/>
    <x v="1"/>
    <n v="3121.058"/>
    <x v="7673"/>
    <n v="6145.9740000000002"/>
    <n v="3485.0149999999999"/>
    <n v="3954.319"/>
  </r>
  <r>
    <x v="339"/>
    <x v="2"/>
    <n v="2724.88"/>
    <x v="7674"/>
    <n v="5396.4139999999998"/>
    <n v="3279.7240000000002"/>
    <n v="3423.7110000000002"/>
  </r>
  <r>
    <x v="339"/>
    <x v="3"/>
    <n v="2422.5320000000002"/>
    <x v="7675"/>
    <n v="5240.3649999999998"/>
    <n v="3195.1460000000002"/>
    <n v="3400.1460000000002"/>
  </r>
  <r>
    <x v="339"/>
    <x v="4"/>
    <n v="2242.2109999999998"/>
    <x v="7676"/>
    <n v="5045.7389999999996"/>
    <n v="3133.989"/>
    <n v="3338.989"/>
  </r>
  <r>
    <x v="339"/>
    <x v="5"/>
    <n v="2057.4720000000002"/>
    <x v="7677"/>
    <n v="4775.4989999999998"/>
    <n v="3056.17"/>
    <n v="3131.17"/>
  </r>
  <r>
    <x v="339"/>
    <x v="6"/>
    <n v="1962.2139999999999"/>
    <x v="950"/>
    <n v="4358.9350000000004"/>
    <n v="2788.277"/>
    <n v="2893.277"/>
  </r>
  <r>
    <x v="339"/>
    <x v="7"/>
    <n v="1756.0170000000001"/>
    <x v="7678"/>
    <n v="4147.6559999999999"/>
    <n v="2543.971"/>
    <n v="2678.971"/>
  </r>
  <r>
    <x v="339"/>
    <x v="8"/>
    <n v="1535.643"/>
    <x v="7679"/>
    <n v="3368.8440000000001"/>
    <n v="2101.3000000000002"/>
    <n v="2101.3000000000002"/>
  </r>
  <r>
    <x v="339"/>
    <x v="9"/>
    <n v="1380.6610000000001"/>
    <x v="7680"/>
    <n v="3286.5410000000002"/>
    <n v="2100.1819999999998"/>
    <n v="2100.1819999999998"/>
  </r>
  <r>
    <x v="339"/>
    <x v="10"/>
    <n v="1360.0450000000001"/>
    <x v="7681"/>
    <n v="2938.8539999999998"/>
    <n v="1844.1659999999999"/>
    <n v="1844.1659999999999"/>
  </r>
  <r>
    <x v="339"/>
    <x v="11"/>
    <n v="1336.951"/>
    <x v="7682"/>
    <n v="2742.4780000000001"/>
    <n v="1528.3710000000001"/>
    <n v="1528.3710000000001"/>
  </r>
  <r>
    <x v="339"/>
    <x v="12"/>
    <n v="1212.4690000000001"/>
    <x v="7683"/>
    <n v="2617.337"/>
    <n v="1436.393"/>
    <n v="1436.393"/>
  </r>
  <r>
    <x v="339"/>
    <x v="13"/>
    <n v="1095.56"/>
    <x v="7684"/>
    <n v="2157.8220000000001"/>
    <n v="1163.1669999999999"/>
    <n v="1163.1669999999999"/>
  </r>
  <r>
    <x v="339"/>
    <x v="14"/>
    <n v="991.93100000000004"/>
    <x v="7685"/>
    <n v="2133.424"/>
    <n v="1210.6369999999999"/>
    <n v="1210.6369999999999"/>
  </r>
  <r>
    <x v="339"/>
    <x v="15"/>
    <n v="1092.104"/>
    <x v="7686"/>
    <n v="2092.1869999999999"/>
    <n v="1265.049"/>
    <n v="1265.049"/>
  </r>
  <r>
    <x v="339"/>
    <x v="16"/>
    <n v="1176.9829999999999"/>
    <x v="7687"/>
    <n v="2307.3530000000001"/>
    <n v="1433.41"/>
    <n v="1433.41"/>
  </r>
  <r>
    <x v="339"/>
    <x v="17"/>
    <n v="906.53399999999999"/>
    <x v="7688"/>
    <n v="1978.7139999999999"/>
    <n v="1113.481"/>
    <n v="1114.904"/>
  </r>
  <r>
    <x v="339"/>
    <x v="18"/>
    <n v="680.35"/>
    <x v="7689"/>
    <n v="1128.9069999999999"/>
    <n v="485.65600000000001"/>
    <n v="486.26400000000001"/>
  </r>
  <r>
    <x v="339"/>
    <x v="19"/>
    <n v="783.77800000000002"/>
    <x v="7690"/>
    <n v="1050.9929999999999"/>
    <n v="682.82899999999995"/>
    <n v="689.80899999999997"/>
  </r>
  <r>
    <x v="339"/>
    <x v="20"/>
    <n v="806.09799999999996"/>
    <x v="7691"/>
    <n v="1173.912"/>
    <n v="865.59"/>
    <n v="885.84199999999998"/>
  </r>
  <r>
    <x v="339"/>
    <x v="21"/>
    <n v="717.94"/>
    <x v="7692"/>
    <n v="951.63300000000004"/>
    <n v="664.93910000000005"/>
    <n v="685.8601000000001"/>
  </r>
  <r>
    <x v="339"/>
    <x v="22"/>
    <n v="646.95600000000002"/>
    <x v="7693"/>
    <n v="768.58900000000006"/>
    <n v="501.54300000000001"/>
    <n v="519.69799999999998"/>
  </r>
  <r>
    <x v="339"/>
    <x v="23"/>
    <n v="397.41899999999998"/>
    <x v="7694"/>
    <n v="463.75799999999998"/>
    <n v="269.80099999999999"/>
    <n v="297.351"/>
  </r>
  <r>
    <x v="339"/>
    <x v="24"/>
    <n v="265.5"/>
    <x v="7695"/>
    <n v="297.57100000000003"/>
    <n v="182.30199999999999"/>
    <n v="182.30199999999999"/>
  </r>
  <r>
    <x v="339"/>
    <x v="25"/>
    <n v="199.2"/>
    <x v="7696"/>
    <n v="211.94900000000001"/>
    <n v="123.72799999999999"/>
    <n v="123.72799999999999"/>
  </r>
  <r>
    <x v="339"/>
    <x v="26"/>
    <n v="142.703"/>
    <x v="7697"/>
    <n v="144.38900000000001"/>
    <n v="89.364000000000004"/>
    <n v="89.364000000000004"/>
  </r>
  <r>
    <x v="339"/>
    <x v="27"/>
    <n v="63"/>
    <x v="7698"/>
    <n v="81.647999999999996"/>
    <n v="58.142000000000003"/>
    <n v="59.539000000000001"/>
  </r>
  <r>
    <x v="339"/>
    <x v="28"/>
    <n v="40.5"/>
    <x v="7699"/>
    <n v="35.396999999999998"/>
    <n v="20.863"/>
    <n v="24.832999999999998"/>
  </r>
  <r>
    <x v="340"/>
    <x v="0"/>
    <n v="21419"/>
    <x v="7700"/>
    <n v="118700"/>
    <n v="32050"/>
    <n v="80736"/>
  </r>
  <r>
    <x v="340"/>
    <x v="1"/>
    <n v="23495"/>
    <x v="7701"/>
    <n v="116914"/>
    <n v="29330"/>
    <n v="76179"/>
  </r>
  <r>
    <x v="340"/>
    <x v="2"/>
    <n v="23031"/>
    <x v="3874"/>
    <n v="111005"/>
    <n v="25852"/>
    <n v="76645"/>
  </r>
  <r>
    <x v="340"/>
    <x v="3"/>
    <n v="19896"/>
    <x v="4353"/>
    <n v="109697"/>
    <n v="26894"/>
    <n v="74351"/>
  </r>
  <r>
    <x v="340"/>
    <x v="4"/>
    <n v="17489"/>
    <x v="1773"/>
    <n v="78318"/>
    <n v="22143"/>
    <n v="50881"/>
  </r>
  <r>
    <x v="340"/>
    <x v="5"/>
    <n v="18467"/>
    <x v="5374"/>
    <n v="70233"/>
    <n v="21340"/>
    <n v="46116"/>
  </r>
  <r>
    <x v="340"/>
    <x v="6"/>
    <n v="17087"/>
    <x v="7702"/>
    <n v="64546"/>
    <n v="20139"/>
    <n v="43434"/>
  </r>
  <r>
    <x v="340"/>
    <x v="7"/>
    <n v="16537"/>
    <x v="2057"/>
    <n v="63149"/>
    <n v="19379"/>
    <n v="41813"/>
  </r>
  <r>
    <x v="340"/>
    <x v="8"/>
    <n v="17657"/>
    <x v="3025"/>
    <n v="59267"/>
    <n v="18660"/>
    <n v="39883"/>
  </r>
  <r>
    <x v="340"/>
    <x v="9"/>
    <n v="17456"/>
    <x v="7703"/>
    <n v="55032"/>
    <n v="17284"/>
    <n v="38036"/>
  </r>
  <r>
    <x v="340"/>
    <x v="10"/>
    <n v="15743"/>
    <x v="7704"/>
    <n v="52046"/>
    <n v="15960"/>
    <n v="35843"/>
  </r>
  <r>
    <x v="340"/>
    <x v="11"/>
    <n v="17127"/>
    <x v="7705"/>
    <n v="48347"/>
    <n v="14358"/>
    <n v="32744"/>
  </r>
  <r>
    <x v="340"/>
    <x v="12"/>
    <n v="15353"/>
    <x v="22"/>
    <n v="45789"/>
    <n v="13465"/>
    <n v="30058"/>
  </r>
  <r>
    <x v="340"/>
    <x v="13"/>
    <n v="14356"/>
    <x v="7706"/>
    <n v="42858"/>
    <n v="12115"/>
    <n v="27977"/>
  </r>
  <r>
    <x v="340"/>
    <x v="14"/>
    <n v="13554"/>
    <x v="7707"/>
    <n v="39877"/>
    <n v="11285"/>
    <n v="26290"/>
  </r>
  <r>
    <x v="340"/>
    <x v="15"/>
    <n v="11902"/>
    <x v="7708"/>
    <n v="36962"/>
    <n v="10839"/>
    <n v="24697"/>
  </r>
  <r>
    <x v="340"/>
    <x v="16"/>
    <n v="11186"/>
    <x v="7709"/>
    <n v="35178"/>
    <n v="10071"/>
    <n v="23444"/>
  </r>
  <r>
    <x v="340"/>
    <x v="17"/>
    <n v="10549"/>
    <x v="6016"/>
    <n v="31799"/>
    <n v="9008"/>
    <n v="22737"/>
  </r>
  <r>
    <x v="340"/>
    <x v="18"/>
    <n v="10155"/>
    <x v="3831"/>
    <n v="29824"/>
    <n v="8352"/>
    <n v="21256"/>
  </r>
  <r>
    <x v="340"/>
    <x v="19"/>
    <n v="10066"/>
    <x v="7710"/>
    <n v="31362"/>
    <n v="11058"/>
    <n v="22894"/>
  </r>
  <r>
    <x v="340"/>
    <x v="20"/>
    <n v="9317"/>
    <x v="4355"/>
    <n v="38396"/>
    <n v="10298"/>
    <n v="26656"/>
  </r>
  <r>
    <x v="340"/>
    <x v="21"/>
    <n v="11403"/>
    <x v="7711"/>
    <n v="36192"/>
    <n v="10701"/>
    <n v="26706"/>
  </r>
  <r>
    <x v="340"/>
    <x v="22"/>
    <n v="12611"/>
    <x v="432"/>
    <n v="35271"/>
    <n v="12319"/>
    <n v="25441"/>
  </r>
  <r>
    <x v="340"/>
    <x v="23"/>
    <n v="10357.890600000001"/>
    <x v="7712"/>
    <n v="30291.8027"/>
    <n v="11166.372300000001"/>
    <n v="20775.874300000003"/>
  </r>
  <r>
    <x v="340"/>
    <x v="24"/>
    <n v="9180"/>
    <x v="4959"/>
    <n v="30554"/>
    <n v="10204"/>
    <n v="20689"/>
  </r>
  <r>
    <x v="340"/>
    <x v="25"/>
    <n v="8297"/>
    <x v="1762"/>
    <n v="27042"/>
    <n v="9618"/>
    <n v="18418"/>
  </r>
  <r>
    <x v="340"/>
    <x v="26"/>
    <n v="8489.1465000000007"/>
    <x v="7713"/>
    <n v="25910.656299999999"/>
    <n v="9018.4220000000005"/>
    <n v="17526.4231"/>
  </r>
  <r>
    <x v="340"/>
    <x v="27"/>
    <n v="8073"/>
    <x v="5998"/>
    <n v="23224"/>
    <n v="8593"/>
    <n v="16914"/>
  </r>
  <r>
    <x v="340"/>
    <x v="28"/>
    <n v="8050"/>
    <x v="7714"/>
    <n v="22883"/>
    <n v="8309"/>
    <n v="16827"/>
  </r>
  <r>
    <x v="340"/>
    <x v="29"/>
    <n v="7975"/>
    <x v="7715"/>
    <n v="22866"/>
    <n v="8141"/>
    <n v="17036"/>
  </r>
  <r>
    <x v="341"/>
    <x v="0"/>
    <n v="10829"/>
    <x v="7716"/>
    <n v="65665"/>
    <n v="21805"/>
    <n v="48118"/>
  </r>
  <r>
    <x v="341"/>
    <x v="1"/>
    <n v="10102"/>
    <x v="7717"/>
    <n v="60638"/>
    <n v="19248"/>
    <n v="43819"/>
  </r>
  <r>
    <x v="341"/>
    <x v="2"/>
    <n v="9640"/>
    <x v="639"/>
    <n v="50454"/>
    <n v="15140"/>
    <n v="34552"/>
  </r>
  <r>
    <x v="341"/>
    <x v="3"/>
    <n v="10183"/>
    <x v="7718"/>
    <n v="47786"/>
    <n v="15241"/>
    <n v="32362"/>
  </r>
  <r>
    <x v="341"/>
    <x v="4"/>
    <n v="10231"/>
    <x v="7719"/>
    <n v="41150"/>
    <n v="12579"/>
    <n v="27242"/>
  </r>
  <r>
    <x v="341"/>
    <x v="5"/>
    <n v="11035"/>
    <x v="7720"/>
    <n v="39732"/>
    <n v="12100"/>
    <n v="26469"/>
  </r>
  <r>
    <x v="341"/>
    <x v="6"/>
    <n v="10557"/>
    <x v="1161"/>
    <n v="37244"/>
    <n v="11850"/>
    <n v="24795"/>
  </r>
  <r>
    <x v="341"/>
    <x v="7"/>
    <n v="9647"/>
    <x v="5125"/>
    <n v="36499"/>
    <n v="10762"/>
    <n v="23654"/>
  </r>
  <r>
    <x v="341"/>
    <x v="8"/>
    <n v="10036"/>
    <x v="7721"/>
    <n v="33249"/>
    <n v="10257"/>
    <n v="21120"/>
  </r>
  <r>
    <x v="341"/>
    <x v="9"/>
    <n v="9003"/>
    <x v="7722"/>
    <n v="30283"/>
    <n v="9317"/>
    <n v="18804"/>
  </r>
  <r>
    <x v="341"/>
    <x v="10"/>
    <n v="8106"/>
    <x v="7723"/>
    <n v="28512"/>
    <n v="9330"/>
    <n v="17981"/>
  </r>
  <r>
    <x v="341"/>
    <x v="11"/>
    <n v="10758"/>
    <x v="3837"/>
    <n v="26400"/>
    <n v="8388"/>
    <n v="15845"/>
  </r>
  <r>
    <x v="341"/>
    <x v="12"/>
    <n v="11438"/>
    <x v="1530"/>
    <n v="28717"/>
    <n v="8666"/>
    <n v="14290"/>
  </r>
  <r>
    <x v="341"/>
    <x v="13"/>
    <n v="11761"/>
    <x v="7054"/>
    <n v="28949"/>
    <n v="7690"/>
    <n v="13148"/>
  </r>
  <r>
    <x v="341"/>
    <x v="14"/>
    <n v="11512"/>
    <x v="2594"/>
    <n v="29246"/>
    <n v="6339"/>
    <n v="12295"/>
  </r>
  <r>
    <x v="341"/>
    <x v="15"/>
    <n v="9434"/>
    <x v="1524"/>
    <n v="23775"/>
    <n v="5044"/>
    <n v="10039"/>
  </r>
  <r>
    <x v="341"/>
    <x v="16"/>
    <n v="7887"/>
    <x v="1183"/>
    <n v="22009"/>
    <n v="4069"/>
    <n v="9371"/>
  </r>
  <r>
    <x v="341"/>
    <x v="17"/>
    <n v="6020"/>
    <x v="1253"/>
    <n v="20242"/>
    <n v="3229"/>
    <n v="8163"/>
  </r>
  <r>
    <x v="341"/>
    <x v="18"/>
    <n v="7730"/>
    <x v="5206"/>
    <n v="15080"/>
    <n v="2896"/>
    <n v="7649"/>
  </r>
  <r>
    <x v="341"/>
    <x v="19"/>
    <n v="7037"/>
    <x v="2607"/>
    <n v="15540"/>
    <n v="2698"/>
    <n v="7102"/>
  </r>
  <r>
    <x v="341"/>
    <x v="20"/>
    <n v="5360"/>
    <x v="1820"/>
    <n v="11124"/>
    <n v="3190"/>
    <n v="6429"/>
  </r>
  <r>
    <x v="341"/>
    <x v="21"/>
    <n v="4981"/>
    <x v="5713"/>
    <n v="10456"/>
    <n v="3117"/>
    <n v="6285"/>
  </r>
  <r>
    <x v="341"/>
    <x v="22"/>
    <n v="5069"/>
    <x v="1948"/>
    <n v="10751"/>
    <n v="3238"/>
    <n v="7037"/>
  </r>
  <r>
    <x v="341"/>
    <x v="23"/>
    <n v="4524"/>
    <x v="6327"/>
    <n v="9762"/>
    <n v="3209"/>
    <n v="6394"/>
  </r>
  <r>
    <x v="342"/>
    <x v="0"/>
    <n v="2782.17"/>
    <x v="7724"/>
    <n v="5073.0709999999999"/>
    <n v="3185.7979999999998"/>
    <n v="4369.0249999999996"/>
  </r>
  <r>
    <x v="342"/>
    <x v="1"/>
    <n v="2619.9960000000001"/>
    <x v="7725"/>
    <n v="5200.3339999999998"/>
    <n v="3217.3"/>
    <n v="4533.3010000000004"/>
  </r>
  <r>
    <x v="342"/>
    <x v="2"/>
    <n v="2612.7559999999999"/>
    <x v="7726"/>
    <n v="4924.4549999999999"/>
    <n v="2810.0329999999999"/>
    <n v="4288.3940000000002"/>
  </r>
  <r>
    <x v="342"/>
    <x v="3"/>
    <n v="2238.7640000000001"/>
    <x v="7727"/>
    <n v="5346.4160000000002"/>
    <n v="3038.8919999999998"/>
    <n v="4606.6880000000001"/>
  </r>
  <r>
    <x v="342"/>
    <x v="4"/>
    <n v="1850.2629999999999"/>
    <x v="7728"/>
    <n v="2097.2910000000002"/>
    <n v="1073.646"/>
    <n v="1694.721"/>
  </r>
  <r>
    <x v="342"/>
    <x v="5"/>
    <n v="1622.252"/>
    <x v="7729"/>
    <n v="1887.162"/>
    <n v="1041.2460000000001"/>
    <n v="1534.7260000000001"/>
  </r>
  <r>
    <x v="342"/>
    <x v="6"/>
    <n v="1501.902"/>
    <x v="7730"/>
    <n v="1761.1089999999999"/>
    <n v="946.98"/>
    <n v="1439.27"/>
  </r>
  <r>
    <x v="342"/>
    <x v="7"/>
    <n v="1406.81"/>
    <x v="7731"/>
    <n v="1405.6959999999999"/>
    <n v="822.66399999999999"/>
    <n v="1032.664"/>
  </r>
  <r>
    <x v="342"/>
    <x v="8"/>
    <n v="1207.4480000000001"/>
    <x v="7732"/>
    <n v="1426.6849999999999"/>
    <n v="788.66499999999996"/>
    <n v="998.66499999999996"/>
  </r>
  <r>
    <x v="342"/>
    <x v="9"/>
    <n v="1257.7329999999999"/>
    <x v="7733"/>
    <n v="1238.402"/>
    <n v="754.49400000000003"/>
    <n v="964.49400000000003"/>
  </r>
  <r>
    <x v="342"/>
    <x v="10"/>
    <n v="1298.5250000000001"/>
    <x v="7734"/>
    <n v="1216.9390000000001"/>
    <n v="717.73599999999999"/>
    <n v="927.73599999999999"/>
  </r>
  <r>
    <x v="342"/>
    <x v="11"/>
    <n v="1265.0899999999999"/>
    <x v="7735"/>
    <n v="1239.2919999999999"/>
    <n v="706.15200000000004"/>
    <n v="886.13200000000006"/>
  </r>
  <r>
    <x v="342"/>
    <x v="12"/>
    <n v="1197.4069999999999"/>
    <x v="7736"/>
    <n v="1209.17"/>
    <n v="774.29200000000003"/>
    <n v="875.86900000000003"/>
  </r>
  <r>
    <x v="342"/>
    <x v="13"/>
    <n v="1160.2850000000001"/>
    <x v="7737"/>
    <n v="1188.973"/>
    <n v="730.827"/>
    <n v="847.06200000000001"/>
  </r>
  <r>
    <x v="342"/>
    <x v="14"/>
    <n v="1081.674"/>
    <x v="7738"/>
    <n v="1185.722"/>
    <n v="755.63800000000003"/>
    <n v="864.80100000000004"/>
  </r>
  <r>
    <x v="342"/>
    <x v="15"/>
    <n v="1087.0119999999999"/>
    <x v="7739"/>
    <n v="1069.81"/>
    <n v="680.69899999999996"/>
    <n v="793.83799999999997"/>
  </r>
  <r>
    <x v="342"/>
    <x v="16"/>
    <n v="972.08699999999999"/>
    <x v="7740"/>
    <n v="894.99199999999996"/>
    <n v="569.53"/>
    <n v="631.19299999999998"/>
  </r>
  <r>
    <x v="342"/>
    <x v="17"/>
    <n v="866.697"/>
    <x v="7741"/>
    <n v="841.572"/>
    <n v="487.14499999999998"/>
    <n v="604.03599999999994"/>
  </r>
  <r>
    <x v="342"/>
    <x v="18"/>
    <n v="800.08699999999999"/>
    <x v="7742"/>
    <n v="844.98"/>
    <n v="424.38400000000001"/>
    <n v="631.47199999999998"/>
  </r>
  <r>
    <x v="342"/>
    <x v="19"/>
    <n v="760.62599999999998"/>
    <x v="7743"/>
    <n v="903.57399999999996"/>
    <n v="421.09399999999999"/>
    <n v="691.6099999999999"/>
  </r>
  <r>
    <x v="342"/>
    <x v="20"/>
    <n v="797.61099999999999"/>
    <x v="7744"/>
    <n v="865.99599999999998"/>
    <n v="435.93700000000001"/>
    <n v="659.63699999999994"/>
  </r>
  <r>
    <x v="342"/>
    <x v="21"/>
    <n v="719.65599999999995"/>
    <x v="7745"/>
    <n v="728.06899999999996"/>
    <n v="358.952"/>
    <n v="514.03099999999995"/>
  </r>
  <r>
    <x v="342"/>
    <x v="22"/>
    <n v="587.85199999999998"/>
    <x v="7746"/>
    <n v="539.45500000000004"/>
    <n v="294.71600000000001"/>
    <n v="330.60700000000003"/>
  </r>
  <r>
    <x v="343"/>
    <x v="0"/>
    <n v="10390"/>
    <x v="1167"/>
    <n v="8885"/>
    <n v="2162"/>
    <n v="6415"/>
  </r>
  <r>
    <x v="343"/>
    <x v="1"/>
    <n v="11184"/>
    <x v="7747"/>
    <n v="9410"/>
    <n v="1665"/>
    <n v="6484"/>
  </r>
  <r>
    <x v="343"/>
    <x v="2"/>
    <n v="10771"/>
    <x v="2253"/>
    <n v="9268"/>
    <n v="1364"/>
    <n v="6385"/>
  </r>
  <r>
    <x v="343"/>
    <x v="3"/>
    <n v="11160"/>
    <x v="5230"/>
    <n v="8213"/>
    <n v="1593"/>
    <n v="5684"/>
  </r>
  <r>
    <x v="343"/>
    <x v="4"/>
    <n v="13739"/>
    <x v="7705"/>
    <n v="9845"/>
    <n v="3018"/>
    <n v="7173"/>
  </r>
  <r>
    <x v="343"/>
    <x v="5"/>
    <n v="13724"/>
    <x v="7748"/>
    <n v="9492"/>
    <n v="2832"/>
    <n v="6752"/>
  </r>
  <r>
    <x v="343"/>
    <x v="6"/>
    <n v="14351"/>
    <x v="7749"/>
    <n v="9243"/>
    <n v="3506"/>
    <n v="6283"/>
  </r>
  <r>
    <x v="343"/>
    <x v="7"/>
    <n v="14939"/>
    <x v="7750"/>
    <n v="10106"/>
    <n v="3497"/>
    <n v="6360"/>
  </r>
  <r>
    <x v="343"/>
    <x v="8"/>
    <n v="10971"/>
    <x v="7751"/>
    <n v="9225"/>
    <n v="2463"/>
    <n v="5975"/>
  </r>
  <r>
    <x v="343"/>
    <x v="9"/>
    <n v="11395"/>
    <x v="7752"/>
    <n v="8247"/>
    <n v="2724"/>
    <n v="5226"/>
  </r>
  <r>
    <x v="343"/>
    <x v="10"/>
    <n v="9805"/>
    <x v="7753"/>
    <n v="7087"/>
    <n v="1554"/>
    <n v="4251"/>
  </r>
  <r>
    <x v="343"/>
    <x v="11"/>
    <n v="12708"/>
    <x v="3831"/>
    <n v="10120"/>
    <n v="4586"/>
    <n v="6616"/>
  </r>
  <r>
    <x v="343"/>
    <x v="12"/>
    <n v="11360"/>
    <x v="5657"/>
    <n v="9472"/>
    <n v="4737"/>
    <n v="6800"/>
  </r>
  <r>
    <x v="343"/>
    <x v="13"/>
    <n v="9206"/>
    <x v="7754"/>
    <n v="9544"/>
    <n v="5212"/>
    <n v="6182"/>
  </r>
  <r>
    <x v="343"/>
    <x v="14"/>
    <n v="7553"/>
    <x v="2099"/>
    <n v="5244"/>
    <n v="2541"/>
    <n v="3281"/>
  </r>
  <r>
    <x v="343"/>
    <x v="15"/>
    <n v="6224"/>
    <x v="7755"/>
    <n v="3942"/>
    <n v="1855"/>
    <n v="2598"/>
  </r>
  <r>
    <x v="343"/>
    <x v="16"/>
    <n v="6486"/>
    <x v="7756"/>
    <n v="3517"/>
    <n v="1316"/>
    <n v="2065"/>
  </r>
  <r>
    <x v="343"/>
    <x v="17"/>
    <n v="6087"/>
    <x v="7757"/>
    <n v="3095"/>
    <n v="641"/>
    <n v="1392"/>
  </r>
  <r>
    <x v="343"/>
    <x v="18"/>
    <n v="3656"/>
    <x v="7758"/>
    <n v="2966"/>
    <n v="653"/>
    <n v="1553"/>
  </r>
  <r>
    <x v="344"/>
    <x v="0"/>
    <n v="8116"/>
    <x v="7759"/>
    <n v="29231.5"/>
    <n v="12837.2"/>
    <n v="26453.7"/>
  </r>
  <r>
    <x v="344"/>
    <x v="1"/>
    <n v="7580.3"/>
    <x v="7760"/>
    <n v="20538.7"/>
    <n v="7991.7"/>
    <n v="18178.400000000001"/>
  </r>
  <r>
    <x v="344"/>
    <x v="2"/>
    <n v="7331.5"/>
    <x v="7761"/>
    <n v="18602.400000000001"/>
    <n v="6884.8"/>
    <n v="16122.900000000001"/>
  </r>
  <r>
    <x v="344"/>
    <x v="3"/>
    <n v="6548.4"/>
    <x v="7762"/>
    <n v="16965"/>
    <n v="6691.8"/>
    <n v="14773"/>
  </r>
  <r>
    <x v="344"/>
    <x v="4"/>
    <n v="6028"/>
    <x v="7763"/>
    <n v="15093"/>
    <n v="5881.3"/>
    <n v="13177.8"/>
  </r>
  <r>
    <x v="344"/>
    <x v="5"/>
    <n v="4867.7"/>
    <x v="7764"/>
    <n v="14302.1"/>
    <n v="4981.3"/>
    <n v="12001.8"/>
  </r>
  <r>
    <x v="344"/>
    <x v="6"/>
    <n v="2796.1"/>
    <x v="7765"/>
    <n v="7638.1"/>
    <n v="2860.3"/>
    <n v="6165.7000000000007"/>
  </r>
  <r>
    <x v="344"/>
    <x v="7"/>
    <n v="2654.3"/>
    <x v="7766"/>
    <n v="7109.9"/>
    <n v="2676"/>
    <n v="5805.5"/>
  </r>
  <r>
    <x v="344"/>
    <x v="8"/>
    <n v="3332"/>
    <x v="7767"/>
    <n v="7167.6"/>
    <n v="2551.9"/>
    <n v="5788.2"/>
  </r>
  <r>
    <x v="344"/>
    <x v="9"/>
    <n v="3364.8"/>
    <x v="7768"/>
    <n v="8094.3"/>
    <n v="2576.3000000000002"/>
    <n v="6411.8"/>
  </r>
  <r>
    <x v="344"/>
    <x v="10"/>
    <n v="3654.6"/>
    <x v="7769"/>
    <n v="8036.5"/>
    <n v="1908.3"/>
    <n v="6341.9000000000005"/>
  </r>
  <r>
    <x v="344"/>
    <x v="11"/>
    <n v="3773"/>
    <x v="7770"/>
    <n v="10052.799999999999"/>
    <n v="2765.9"/>
    <n v="8023.4"/>
  </r>
  <r>
    <x v="344"/>
    <x v="12"/>
    <n v="5216.3999999999996"/>
    <x v="13"/>
    <n v="9438.2000000000007"/>
    <n v="3417.5"/>
    <n v="7603"/>
  </r>
  <r>
    <x v="344"/>
    <x v="13"/>
    <n v="4603.4480000000003"/>
    <x v="7771"/>
    <n v="7400.5540000000001"/>
    <n v="2975.1709999999998"/>
    <n v="5784.8980000000001"/>
  </r>
  <r>
    <x v="344"/>
    <x v="14"/>
    <n v="4087.6379999999999"/>
    <x v="7772"/>
    <n v="7804.1719999999996"/>
    <n v="2779.913"/>
    <n v="6069.1890000000003"/>
  </r>
  <r>
    <x v="344"/>
    <x v="15"/>
    <n v="3552.4290000000001"/>
    <x v="7773"/>
    <n v="5558.6729999999998"/>
    <n v="2377.6190000000001"/>
    <n v="4425.509"/>
  </r>
  <r>
    <x v="344"/>
    <x v="16"/>
    <n v="2731.6120000000001"/>
    <x v="7774"/>
    <n v="3196.33"/>
    <n v="1174.9839999999999"/>
    <n v="2440.502"/>
  </r>
  <r>
    <x v="344"/>
    <x v="17"/>
    <n v="2606.7579999999998"/>
    <x v="7775"/>
    <n v="3069.3850000000002"/>
    <n v="955.73599999999999"/>
    <n v="2385.3029999999999"/>
  </r>
  <r>
    <x v="344"/>
    <x v="18"/>
    <n v="2396.6849999999999"/>
    <x v="7776"/>
    <n v="2512.1689999999999"/>
    <n v="616.26800000000003"/>
    <n v="1982.0649999999998"/>
  </r>
  <r>
    <x v="344"/>
    <x v="19"/>
    <n v="2340.4690000000001"/>
    <x v="7777"/>
    <n v="2348.7910000000002"/>
    <n v="520.84"/>
    <n v="1838.7620000000002"/>
  </r>
  <r>
    <x v="344"/>
    <x v="20"/>
    <n v="1497.3430000000001"/>
    <x v="7778"/>
    <n v="1793.7760000000001"/>
    <n v="435.27100000000002"/>
    <n v="1360.693"/>
  </r>
  <r>
    <x v="344"/>
    <x v="21"/>
    <n v="1212.788"/>
    <x v="7779"/>
    <n v="1073.1590000000001"/>
    <n v="415.16399999999999"/>
    <n v="840.4"/>
  </r>
  <r>
    <x v="344"/>
    <x v="22"/>
    <n v="1135.0128999999999"/>
    <x v="7780"/>
    <n v="1020.901"/>
    <n v="364.733"/>
    <n v="801.08400000000006"/>
  </r>
  <r>
    <x v="344"/>
    <x v="23"/>
    <n v="987.08299999999997"/>
    <x v="7781"/>
    <n v="1054.58"/>
    <n v="356.50599999999997"/>
    <n v="836.21899999999994"/>
  </r>
  <r>
    <x v="344"/>
    <x v="24"/>
    <n v="789.553"/>
    <x v="7782"/>
    <n v="832.91700000000003"/>
    <n v="328.16699999999997"/>
    <n v="612.81500000000005"/>
  </r>
  <r>
    <x v="344"/>
    <x v="26"/>
    <n v="306.30799999999999"/>
    <x v="7783"/>
    <n v="355.18200000000002"/>
    <n v="126.104"/>
    <n v="255.23500000000001"/>
  </r>
  <r>
    <x v="344"/>
    <x v="27"/>
    <n v="245.24299999999999"/>
    <x v="7784"/>
    <n v="217.83519999999999"/>
    <n v="95.549099999999996"/>
    <n v="157.7235"/>
  </r>
  <r>
    <x v="344"/>
    <x v="28"/>
    <n v="176.55869999999999"/>
    <x v="7785"/>
    <n v="147.2072"/>
    <n v="51.974699999999999"/>
    <n v="115.1084"/>
  </r>
  <r>
    <x v="344"/>
    <x v="29"/>
    <n v="179.84450000000001"/>
    <x v="7786"/>
    <n v="142.8683"/>
    <n v="47.202599999999997"/>
    <n v="111.1644"/>
  </r>
  <r>
    <x v="344"/>
    <x v="30"/>
    <n v="164.26140000000001"/>
    <x v="7787"/>
    <n v="139.29339999999999"/>
    <n v="42.773099999999999"/>
    <n v="106.6519"/>
  </r>
  <r>
    <x v="345"/>
    <x v="0"/>
    <n v="14442.2"/>
    <x v="7788"/>
    <n v="20596.599999999999"/>
    <n v="9142.2000000000007"/>
    <n v="13195.900000000001"/>
  </r>
  <r>
    <x v="345"/>
    <x v="1"/>
    <n v="13982.4"/>
    <x v="7789"/>
    <n v="19408"/>
    <n v="7839.9"/>
    <n v="12038.3"/>
  </r>
  <r>
    <x v="345"/>
    <x v="2"/>
    <n v="12966.6"/>
    <x v="6748"/>
    <n v="19097.7"/>
    <n v="8305"/>
    <n v="12116"/>
  </r>
  <r>
    <x v="345"/>
    <x v="3"/>
    <n v="11171.8"/>
    <x v="5271"/>
    <n v="15127.8"/>
    <n v="5859.2"/>
    <n v="9658.9"/>
  </r>
  <r>
    <x v="345"/>
    <x v="3"/>
    <n v="11593.5"/>
    <x v="1165"/>
    <n v="15634.9"/>
    <n v="6373.6"/>
    <n v="10201"/>
  </r>
  <r>
    <x v="345"/>
    <x v="4"/>
    <n v="11338.6"/>
    <x v="7790"/>
    <n v="15849.1"/>
    <n v="6511.9"/>
    <n v="10359.200000000001"/>
  </r>
  <r>
    <x v="345"/>
    <x v="6"/>
    <n v="10889.5"/>
    <x v="4970"/>
    <n v="16535.099999999999"/>
    <n v="6880.5"/>
    <n v="11082.5"/>
  </r>
  <r>
    <x v="345"/>
    <x v="7"/>
    <n v="10147.9"/>
    <x v="7791"/>
    <n v="15844"/>
    <n v="6727.1"/>
    <n v="10265.1"/>
  </r>
  <r>
    <x v="345"/>
    <x v="8"/>
    <n v="8343.9"/>
    <x v="7792"/>
    <n v="15139.4"/>
    <n v="7069.7"/>
    <n v="10505.5"/>
  </r>
  <r>
    <x v="345"/>
    <x v="8"/>
    <n v="9435.5"/>
    <x v="7793"/>
    <n v="15949"/>
    <n v="7066.8"/>
    <n v="10519.2"/>
  </r>
  <r>
    <x v="345"/>
    <x v="9"/>
    <n v="3737.1"/>
    <x v="7794"/>
    <n v="4769.1000000000004"/>
    <n v="2011.5"/>
    <n v="3394.6"/>
  </r>
  <r>
    <x v="345"/>
    <x v="10"/>
    <n v="4426.2"/>
    <x v="7795"/>
    <n v="4866.6000000000004"/>
    <n v="1724.8"/>
    <n v="3336.3"/>
  </r>
  <r>
    <x v="345"/>
    <x v="12"/>
    <n v="4360.5"/>
    <x v="7796"/>
    <n v="4763"/>
    <n v="1728.5"/>
    <n v="3233.3999999999996"/>
  </r>
  <r>
    <x v="345"/>
    <x v="13"/>
    <n v="4018.6"/>
    <x v="3747"/>
    <n v="3935.4"/>
    <n v="1552"/>
    <n v="2551.1999999999998"/>
  </r>
  <r>
    <x v="345"/>
    <x v="14"/>
    <n v="3043.4"/>
    <x v="7797"/>
    <n v="2850.6"/>
    <n v="1221.3"/>
    <n v="1805.6"/>
  </r>
  <r>
    <x v="345"/>
    <x v="14"/>
    <n v="3285.3"/>
    <x v="7798"/>
    <n v="3545.1"/>
    <n v="1444.9"/>
    <n v="2510.4"/>
  </r>
  <r>
    <x v="345"/>
    <x v="15"/>
    <n v="2530.6"/>
    <x v="7799"/>
    <n v="2423.8000000000002"/>
    <n v="858.6"/>
    <n v="1550.8000000000002"/>
  </r>
  <r>
    <x v="345"/>
    <x v="17"/>
    <n v="2383.6"/>
    <x v="462"/>
    <n v="2418.1999999999998"/>
    <n v="983.8"/>
    <n v="1695.7"/>
  </r>
  <r>
    <x v="345"/>
    <x v="18"/>
    <n v="2606.6"/>
    <x v="7800"/>
    <n v="2055.6999999999998"/>
    <n v="832.3"/>
    <n v="1326.5"/>
  </r>
  <r>
    <x v="345"/>
    <x v="19"/>
    <n v="2751.8"/>
    <x v="7801"/>
    <n v="1890.6"/>
    <n v="735.4"/>
    <n v="1182.4000000000001"/>
  </r>
  <r>
    <x v="345"/>
    <x v="19"/>
    <n v="2748.9"/>
    <x v="7802"/>
    <n v="1884.8"/>
    <n v="736.5"/>
    <n v="1198.9000000000001"/>
  </r>
  <r>
    <x v="345"/>
    <x v="20"/>
    <n v="2729.1001000000001"/>
    <x v="7803"/>
    <n v="1932.9"/>
    <n v="669.4"/>
    <n v="1236.1999999999998"/>
  </r>
  <r>
    <x v="345"/>
    <x v="22"/>
    <n v="2669.5"/>
    <x v="7804"/>
    <n v="1758.7"/>
    <n v="607.79999999999995"/>
    <n v="1022.3"/>
  </r>
  <r>
    <x v="345"/>
    <x v="23"/>
    <n v="2670.8"/>
    <x v="7805"/>
    <n v="1659.6"/>
    <n v="780.1"/>
    <n v="1142.7"/>
  </r>
  <r>
    <x v="345"/>
    <x v="24"/>
    <n v="2624.3"/>
    <x v="7806"/>
    <n v="1670"/>
    <n v="734.6"/>
    <n v="1217"/>
  </r>
  <r>
    <x v="345"/>
    <x v="25"/>
    <n v="2510.8998999999999"/>
    <x v="7807"/>
    <n v="1701.1"/>
    <n v="744.2"/>
    <n v="1225"/>
  </r>
  <r>
    <x v="345"/>
    <x v="26"/>
    <n v="2217.6999999999998"/>
    <x v="7808"/>
    <n v="1607.6"/>
    <n v="696.3"/>
    <n v="1162.9000000000001"/>
  </r>
  <r>
    <x v="345"/>
    <x v="26"/>
    <n v="2273.1001000000001"/>
    <x v="7809"/>
    <n v="1576.9"/>
    <n v="680.9"/>
    <n v="1110.2"/>
  </r>
  <r>
    <x v="345"/>
    <x v="28"/>
    <n v="1962.2"/>
    <x v="7810"/>
    <n v="1547.9"/>
    <n v="705.5"/>
    <n v="1120.5"/>
  </r>
  <r>
    <x v="345"/>
    <x v="29"/>
    <n v="1976.7"/>
    <x v="6501"/>
    <n v="1493.8"/>
    <n v="696.5"/>
    <n v="1124.5999999999999"/>
  </r>
  <r>
    <x v="345"/>
    <x v="30"/>
    <n v="1971.5"/>
    <x v="7811"/>
    <n v="1491.2"/>
    <n v="674.1"/>
    <n v="1106.3"/>
  </r>
  <r>
    <x v="346"/>
    <x v="0"/>
    <n v="3376.8"/>
    <x v="7812"/>
    <n v="4839.6000000000004"/>
    <n v="4122.3"/>
    <n v="4122.3"/>
  </r>
  <r>
    <x v="346"/>
    <x v="1"/>
    <n v="3868"/>
    <x v="7813"/>
    <n v="4828.8999999999996"/>
    <n v="4097"/>
    <n v="4097"/>
  </r>
  <r>
    <x v="346"/>
    <x v="2"/>
    <n v="3651.4"/>
    <x v="7814"/>
    <n v="4573.6000000000004"/>
    <n v="4065.7"/>
    <n v="4065.7"/>
  </r>
  <r>
    <x v="346"/>
    <x v="3"/>
    <n v="3289"/>
    <x v="7815"/>
    <n v="3855.4"/>
    <n v="3541.4"/>
    <n v="3541.4"/>
  </r>
  <r>
    <x v="346"/>
    <x v="4"/>
    <n v="3258.4"/>
    <x v="7816"/>
    <n v="3719.4"/>
    <n v="3159.2"/>
    <n v="3159.2"/>
  </r>
  <r>
    <x v="346"/>
    <x v="5"/>
    <n v="2291.5"/>
    <x v="7817"/>
    <n v="2973.8"/>
    <n v="2532.4"/>
    <n v="2532.4"/>
  </r>
  <r>
    <x v="346"/>
    <x v="6"/>
    <n v="1792"/>
    <x v="7818"/>
    <n v="2333.1"/>
    <n v="2101.1"/>
    <n v="2101.1"/>
  </r>
  <r>
    <x v="346"/>
    <x v="7"/>
    <n v="1568.6"/>
    <x v="7819"/>
    <n v="2136.6"/>
    <n v="1905.5"/>
    <n v="1905.5"/>
  </r>
  <r>
    <x v="346"/>
    <x v="8"/>
    <n v="1418.9"/>
    <x v="7820"/>
    <n v="1890.3889999999999"/>
    <n v="1609.095"/>
    <n v="1635.184"/>
  </r>
  <r>
    <x v="346"/>
    <x v="9"/>
    <n v="1071.8489999999999"/>
    <x v="7821"/>
    <n v="1564.0519999999999"/>
    <n v="1316.596"/>
    <n v="1391.3389999999999"/>
  </r>
  <r>
    <x v="346"/>
    <x v="10"/>
    <n v="802.577"/>
    <x v="7822"/>
    <n v="1352.5909999999999"/>
    <n v="1108.779"/>
    <n v="1232.127"/>
  </r>
  <r>
    <x v="346"/>
    <x v="11"/>
    <n v="860.01700000000005"/>
    <x v="7823"/>
    <n v="1236.0989999999999"/>
    <n v="944.21600000000001"/>
    <n v="1131.8320000000001"/>
  </r>
  <r>
    <x v="346"/>
    <x v="12"/>
    <n v="741.74400000000003"/>
    <x v="7824"/>
    <n v="1189.9079999999999"/>
    <n v="786.34699999999998"/>
    <n v="1085.682"/>
  </r>
  <r>
    <x v="346"/>
    <x v="13"/>
    <n v="773.75"/>
    <x v="7825"/>
    <n v="1090.4960000000001"/>
    <n v="729.09299999999996"/>
    <n v="958.428"/>
  </r>
  <r>
    <x v="346"/>
    <x v="14"/>
    <n v="792.37099999999998"/>
    <x v="7826"/>
    <n v="1187.8430000000001"/>
    <n v="792.56399999999996"/>
    <n v="1072.5639999999999"/>
  </r>
  <r>
    <x v="346"/>
    <x v="15"/>
    <n v="784.02300000000002"/>
    <x v="7827"/>
    <n v="1168.806"/>
    <n v="751.62300000000005"/>
    <n v="1031.623"/>
  </r>
  <r>
    <x v="346"/>
    <x v="16"/>
    <n v="617.78899999999999"/>
    <x v="7828"/>
    <n v="1090.6679999999999"/>
    <n v="673.17499999999995"/>
    <n v="989.85599999999999"/>
  </r>
  <r>
    <x v="346"/>
    <x v="17"/>
    <n v="457.76900000000001"/>
    <x v="7829"/>
    <n v="1346.912"/>
    <n v="1014.9761"/>
    <n v="1195.1441"/>
  </r>
  <r>
    <x v="346"/>
    <x v="18"/>
    <n v="271.56799999999998"/>
    <x v="7830"/>
    <n v="337.01900000000001"/>
    <n v="299.178"/>
    <n v="299.54199999999997"/>
  </r>
  <r>
    <x v="346"/>
    <x v="19"/>
    <n v="184.70500000000001"/>
    <x v="7831"/>
    <n v="259.10399999999998"/>
    <n v="226.554"/>
    <n v="229.209"/>
  </r>
  <r>
    <x v="346"/>
    <x v="20"/>
    <n v="126.339"/>
    <x v="7832"/>
    <n v="106.681"/>
    <n v="81.013999999999996"/>
    <n v="82.638999999999996"/>
  </r>
  <r>
    <x v="346"/>
    <x v="21"/>
    <n v="116.881"/>
    <x v="7833"/>
    <n v="76.929000000000002"/>
    <n v="55.822000000000003"/>
    <n v="59.331000000000003"/>
  </r>
  <r>
    <x v="346"/>
    <x v="22"/>
    <n v="85.253"/>
    <x v="7834"/>
    <n v="65.253"/>
    <n v="43.386000000000003"/>
    <n v="50.169000000000004"/>
  </r>
  <r>
    <x v="346"/>
    <x v="23"/>
    <n v="96.894000000000005"/>
    <x v="7835"/>
    <n v="75.423000000000002"/>
    <n v="57.533000000000001"/>
    <n v="61.438000000000002"/>
  </r>
  <r>
    <x v="346"/>
    <x v="24"/>
    <n v="78.254000000000005"/>
    <x v="7836"/>
    <n v="50.167000000000002"/>
    <n v="27.673999999999999"/>
    <n v="36.881"/>
  </r>
  <r>
    <x v="347"/>
    <x v="0"/>
    <n v="14884"/>
    <x v="4158"/>
    <n v="30167"/>
    <n v="12807"/>
    <n v="24284"/>
  </r>
  <r>
    <x v="347"/>
    <x v="1"/>
    <n v="13601"/>
    <x v="7837"/>
    <n v="27229"/>
    <n v="11730"/>
    <n v="21589"/>
  </r>
  <r>
    <x v="347"/>
    <x v="2"/>
    <n v="12444"/>
    <x v="2969"/>
    <n v="22197"/>
    <n v="9980"/>
    <n v="17202"/>
  </r>
  <r>
    <x v="347"/>
    <x v="3"/>
    <n v="11325"/>
    <x v="7838"/>
    <n v="20435"/>
    <n v="9550"/>
    <n v="16464"/>
  </r>
  <r>
    <x v="347"/>
    <x v="4"/>
    <n v="9946"/>
    <x v="7839"/>
    <n v="16223"/>
    <n v="8511"/>
    <n v="12509"/>
  </r>
  <r>
    <x v="347"/>
    <x v="5"/>
    <n v="9675"/>
    <x v="7840"/>
    <n v="17279"/>
    <n v="8595"/>
    <n v="12568"/>
  </r>
  <r>
    <x v="347"/>
    <x v="6"/>
    <n v="9021"/>
    <x v="7841"/>
    <n v="15743"/>
    <n v="9047"/>
    <n v="11811"/>
  </r>
  <r>
    <x v="347"/>
    <x v="7"/>
    <n v="8657"/>
    <x v="1552"/>
    <n v="13206"/>
    <n v="8597"/>
    <n v="10359"/>
  </r>
  <r>
    <x v="347"/>
    <x v="8"/>
    <n v="8307"/>
    <x v="1754"/>
    <n v="12146"/>
    <n v="7683"/>
    <n v="9451"/>
  </r>
  <r>
    <x v="347"/>
    <x v="9"/>
    <n v="7320"/>
    <x v="5563"/>
    <n v="10895"/>
    <n v="7174"/>
    <n v="8195"/>
  </r>
  <r>
    <x v="347"/>
    <x v="10"/>
    <n v="6723"/>
    <x v="7842"/>
    <n v="9071.2999999999993"/>
    <n v="6595.1"/>
    <n v="6613.1"/>
  </r>
  <r>
    <x v="347"/>
    <x v="11"/>
    <n v="6718.2"/>
    <x v="7843"/>
    <n v="7603.3"/>
    <n v="5406.7"/>
    <n v="5427.2"/>
  </r>
  <r>
    <x v="347"/>
    <x v="12"/>
    <n v="6000.5"/>
    <x v="7844"/>
    <n v="7354"/>
    <n v="5378.5"/>
    <n v="5395.3"/>
  </r>
  <r>
    <x v="347"/>
    <x v="13"/>
    <n v="5147.2"/>
    <x v="7845"/>
    <n v="5873.8"/>
    <n v="4191"/>
    <n v="4205.8"/>
  </r>
  <r>
    <x v="347"/>
    <x v="14"/>
    <n v="4871.5"/>
    <x v="7846"/>
    <n v="4992.5"/>
    <n v="3300.2"/>
    <n v="3531.7999999999997"/>
  </r>
  <r>
    <x v="347"/>
    <x v="15"/>
    <n v="4262.3"/>
    <x v="7847"/>
    <n v="4083.8"/>
    <n v="2752"/>
    <n v="2762"/>
  </r>
  <r>
    <x v="347"/>
    <x v="16"/>
    <n v="3625.3"/>
    <x v="7848"/>
    <n v="3159.1001000000001"/>
    <n v="2154.8000000000002"/>
    <n v="2180.9"/>
  </r>
  <r>
    <x v="347"/>
    <x v="17"/>
    <n v="3011.6"/>
    <x v="7849"/>
    <n v="2815.5"/>
    <n v="1498.2"/>
    <n v="1999.9"/>
  </r>
  <r>
    <x v="347"/>
    <x v="18"/>
    <n v="2602.3000000000002"/>
    <x v="431"/>
    <n v="2423.6001000000001"/>
    <n v="1056.2"/>
    <n v="1778.8000000000002"/>
  </r>
  <r>
    <x v="347"/>
    <x v="19"/>
    <n v="2289.3998999999999"/>
    <x v="7484"/>
    <n v="2430.8000000000002"/>
    <n v="854.9"/>
    <n v="1867.4"/>
  </r>
  <r>
    <x v="347"/>
    <x v="20"/>
    <n v="2103.6999999999998"/>
    <x v="7850"/>
    <n v="2580.5"/>
    <n v="671.5"/>
    <n v="1958.8999999999999"/>
  </r>
  <r>
    <x v="347"/>
    <x v="21"/>
    <n v="1103.2080000000001"/>
    <x v="7851"/>
    <n v="2885.8519999999999"/>
    <n v="668.80899999999997"/>
    <n v="2171.7939999999999"/>
  </r>
  <r>
    <x v="347"/>
    <x v="22"/>
    <n v="980.13499999999999"/>
    <x v="7852"/>
    <n v="985.07500000000005"/>
    <n v="648.447"/>
    <n v="726.52300000000002"/>
  </r>
  <r>
    <x v="347"/>
    <x v="23"/>
    <n v="910.06"/>
    <x v="7853"/>
    <n v="993.50599999999997"/>
    <n v="616.22900000000004"/>
    <n v="710.13400000000001"/>
  </r>
  <r>
    <x v="347"/>
    <x v="24"/>
    <n v="871.952"/>
    <x v="7854"/>
    <n v="854.89099999999996"/>
    <n v="559.27200000000005"/>
    <n v="659.29100000000005"/>
  </r>
  <r>
    <x v="347"/>
    <x v="25"/>
    <n v="681.92"/>
    <x v="590"/>
    <n v="767.971"/>
    <n v="358.26600000000002"/>
    <n v="459.11900000000003"/>
  </r>
  <r>
    <x v="347"/>
    <x v="26"/>
    <n v="557.33500000000004"/>
    <x v="7855"/>
    <n v="454.20400000000001"/>
    <n v="288.43400000000003"/>
    <n v="321.375"/>
  </r>
  <r>
    <x v="347"/>
    <x v="27"/>
    <n v="477.05399999999997"/>
    <x v="7856"/>
    <n v="340.27199999999999"/>
    <n v="232.261"/>
    <n v="234.886"/>
  </r>
  <r>
    <x v="347"/>
    <x v="28"/>
    <n v="364.82499999999999"/>
    <x v="7857"/>
    <n v="270.31599999999997"/>
    <n v="179.875"/>
    <n v="188.52100000000002"/>
  </r>
  <r>
    <x v="347"/>
    <x v="29"/>
    <n v="280.63400000000001"/>
    <x v="7858"/>
    <n v="209.52099999999999"/>
    <n v="147.875"/>
    <n v="152.52000000000001"/>
  </r>
  <r>
    <x v="347"/>
    <x v="30"/>
    <n v="225.86"/>
    <x v="7859"/>
    <n v="152.333"/>
    <n v="112.029"/>
    <n v="118.053"/>
  </r>
  <r>
    <x v="348"/>
    <x v="0"/>
    <n v="60113.921999999999"/>
    <x v="7860"/>
    <n v="17966.522000000001"/>
    <n v="2538.029"/>
    <n v="10701.366"/>
  </r>
  <r>
    <x v="348"/>
    <x v="1"/>
    <n v="58727.324000000001"/>
    <x v="7861"/>
    <n v="18070.403999999999"/>
    <n v="2544.6060000000002"/>
    <n v="10871.876"/>
  </r>
  <r>
    <x v="348"/>
    <x v="2"/>
    <n v="55371.139000000003"/>
    <x v="7862"/>
    <n v="17756.654999999999"/>
    <n v="2464.355"/>
    <n v="10659.245000000001"/>
  </r>
  <r>
    <x v="348"/>
    <x v="3"/>
    <n v="50366.919000000002"/>
    <x v="7863"/>
    <n v="16721.804"/>
    <n v="3554.9940000000001"/>
    <n v="10990.396000000001"/>
  </r>
  <r>
    <x v="348"/>
    <x v="4"/>
    <n v="48680.752"/>
    <x v="7864"/>
    <n v="17989.280999999999"/>
    <n v="5301.5280000000002"/>
    <n v="12623.404999999999"/>
  </r>
  <r>
    <x v="348"/>
    <x v="5"/>
    <n v="46516.712"/>
    <x v="7865"/>
    <n v="13141.112999999999"/>
    <n v="5266.6949999999997"/>
    <n v="7999.777"/>
  </r>
  <r>
    <x v="348"/>
    <x v="6"/>
    <n v="44411.233"/>
    <x v="7866"/>
    <n v="12663.947"/>
    <n v="5191.8100000000004"/>
    <n v="8080.7290000000003"/>
  </r>
  <r>
    <x v="348"/>
    <x v="7"/>
    <n v="42380.938999999998"/>
    <x v="7867"/>
    <n v="12094.972"/>
    <n v="4685.04"/>
    <n v="7703.3780000000006"/>
  </r>
  <r>
    <x v="348"/>
    <x v="8"/>
    <n v="39323.489000000001"/>
    <x v="7868"/>
    <n v="11385.555"/>
    <n v="4705.2420000000002"/>
    <n v="7373.7649999999994"/>
  </r>
  <r>
    <x v="348"/>
    <x v="9"/>
    <n v="37243.495000000003"/>
    <x v="7869"/>
    <n v="10313.700999999999"/>
    <n v="3827.5259999999998"/>
    <n v="6308.1579999999994"/>
  </r>
  <r>
    <x v="348"/>
    <x v="10"/>
    <n v="36853.33"/>
    <x v="7870"/>
    <n v="10148.186"/>
    <n v="3449.7020000000002"/>
    <n v="5926.3510000000006"/>
  </r>
  <r>
    <x v="348"/>
    <x v="11"/>
    <n v="37522.110999999997"/>
    <x v="7871"/>
    <n v="10082.293"/>
    <n v="3408.9859999999999"/>
    <n v="5389.317"/>
  </r>
  <r>
    <x v="348"/>
    <x v="12"/>
    <n v="35042.074999999997"/>
    <x v="7872"/>
    <n v="9518.9310000000005"/>
    <n v="3278.4"/>
    <n v="5059.0950000000003"/>
  </r>
  <r>
    <x v="348"/>
    <x v="13"/>
    <n v="32628.437999999998"/>
    <x v="7873"/>
    <n v="8992.0249999999996"/>
    <n v="3052.2840000000001"/>
    <n v="4814.9760000000006"/>
  </r>
  <r>
    <x v="348"/>
    <x v="14"/>
    <n v="30281.914000000001"/>
    <x v="7874"/>
    <n v="8267.902"/>
    <n v="2758.8389999999999"/>
    <n v="4189.9470000000001"/>
  </r>
  <r>
    <x v="348"/>
    <x v="15"/>
    <n v="29335.4"/>
    <x v="7875"/>
    <n v="7847.6319999999996"/>
    <n v="2564.5059999999999"/>
    <n v="4032.6659999999997"/>
  </r>
  <r>
    <x v="348"/>
    <x v="16"/>
    <n v="26140.34"/>
    <x v="7876"/>
    <n v="6936.5209999999997"/>
    <n v="2197.5309999999999"/>
    <n v="3569.7669999999998"/>
  </r>
  <r>
    <x v="348"/>
    <x v="17"/>
    <n v="23350.5"/>
    <x v="7877"/>
    <n v="5989.7529999999997"/>
    <n v="2132.5189999999998"/>
    <n v="3388.9399999999996"/>
  </r>
  <r>
    <x v="348"/>
    <x v="18"/>
    <n v="21784.5"/>
    <x v="7878"/>
    <n v="5468.5209999999997"/>
    <n v="2147.52"/>
    <n v="3162.848"/>
  </r>
  <r>
    <x v="348"/>
    <x v="19"/>
    <n v="19303.27"/>
    <x v="7879"/>
    <n v="4813.9549999999999"/>
    <n v="1761.568"/>
    <n v="2836.277"/>
  </r>
  <r>
    <x v="348"/>
    <x v="20"/>
    <n v="17422.810000000001"/>
    <x v="7880"/>
    <n v="4096.5820000000003"/>
    <n v="1427.1959999999999"/>
    <n v="2458.777"/>
  </r>
  <r>
    <x v="348"/>
    <x v="21"/>
    <n v="15327.54"/>
    <x v="7881"/>
    <n v="3780.1889999999999"/>
    <n v="1356.789"/>
    <n v="2381.0590000000002"/>
  </r>
  <r>
    <x v="348"/>
    <x v="22"/>
    <n v="14454.588900000001"/>
    <x v="7882"/>
    <n v="3436.6111000000001"/>
    <n v="1400.472"/>
    <n v="2113.6440000000002"/>
  </r>
  <r>
    <x v="348"/>
    <x v="23"/>
    <n v="13395.1299"/>
    <x v="7883"/>
    <n v="3325.4050000000002"/>
    <n v="1474.6780000000001"/>
    <n v="2078.7359999999999"/>
  </r>
  <r>
    <x v="348"/>
    <x v="24"/>
    <n v="12118.046899999999"/>
    <x v="7884"/>
    <n v="3094.6909000000001"/>
    <n v="1403.6030000000001"/>
    <n v="1952.9090000000001"/>
  </r>
  <r>
    <x v="348"/>
    <x v="25"/>
    <n v="10942.499"/>
    <x v="7885"/>
    <n v="2811.7289999999998"/>
    <n v="1240.9090000000001"/>
    <n v="1788.5970000000002"/>
  </r>
  <r>
    <x v="348"/>
    <x v="26"/>
    <n v="10021.512699999999"/>
    <x v="7886"/>
    <n v="2530.0430000000001"/>
    <n v="1137.2159999999999"/>
    <n v="1641.259"/>
  </r>
  <r>
    <x v="348"/>
    <x v="27"/>
    <n v="8892.7852000000003"/>
    <x v="7887"/>
    <n v="2301.6089000000002"/>
    <n v="1056.846"/>
    <n v="1558.653"/>
  </r>
  <r>
    <x v="348"/>
    <x v="28"/>
    <n v="8149.7002000000002"/>
    <x v="885"/>
    <n v="2160.1311000000001"/>
    <n v="918.62599999999998"/>
    <n v="1475.364"/>
  </r>
  <r>
    <x v="348"/>
    <x v="29"/>
    <n v="7590.5679"/>
    <x v="7888"/>
    <n v="1992.0699"/>
    <n v="770.82899999999995"/>
    <n v="1369.4409999999998"/>
  </r>
  <r>
    <x v="348"/>
    <x v="30"/>
    <n v="6851.3428000000004"/>
    <x v="7889"/>
    <n v="1869.4010000000001"/>
    <n v="642.65"/>
    <n v="1282.3679999999999"/>
  </r>
  <r>
    <x v="349"/>
    <x v="0"/>
    <n v="181193"/>
    <x v="7890"/>
    <n v="551669"/>
    <n v="201934"/>
    <n v="390336"/>
  </r>
  <r>
    <x v="349"/>
    <x v="1"/>
    <n v="170756"/>
    <x v="7891"/>
    <n v="531864"/>
    <n v="193884"/>
    <n v="370389"/>
  </r>
  <r>
    <x v="349"/>
    <x v="2"/>
    <n v="160546"/>
    <x v="7892"/>
    <n v="444097"/>
    <n v="142007"/>
    <n v="306353"/>
  </r>
  <r>
    <x v="349"/>
    <x v="3"/>
    <n v="163786"/>
    <x v="7893"/>
    <n v="403821"/>
    <n v="124110"/>
    <n v="247623"/>
  </r>
  <r>
    <x v="349"/>
    <x v="4"/>
    <n v="146801"/>
    <x v="7894"/>
    <n v="402672"/>
    <n v="123640"/>
    <n v="249791"/>
  </r>
  <r>
    <x v="349"/>
    <x v="5"/>
    <n v="132447"/>
    <x v="7895"/>
    <n v="296834"/>
    <n v="90270"/>
    <n v="172104"/>
  </r>
  <r>
    <x v="349"/>
    <x v="6"/>
    <n v="128752"/>
    <x v="7896"/>
    <n v="277787"/>
    <n v="91482"/>
    <n v="166270"/>
  </r>
  <r>
    <x v="349"/>
    <x v="7"/>
    <n v="127434"/>
    <x v="4218"/>
    <n v="272315"/>
    <n v="92695"/>
    <n v="162539"/>
  </r>
  <r>
    <x v="349"/>
    <x v="8"/>
    <n v="126723"/>
    <x v="7897"/>
    <n v="270442"/>
    <n v="105797"/>
    <n v="170550"/>
  </r>
  <r>
    <x v="349"/>
    <x v="9"/>
    <n v="124280"/>
    <x v="7898"/>
    <n v="269391"/>
    <n v="111950"/>
    <n v="178117"/>
  </r>
  <r>
    <x v="349"/>
    <x v="10"/>
    <n v="122513"/>
    <x v="7899"/>
    <n v="268312"/>
    <n v="101989"/>
    <n v="174070"/>
  </r>
  <r>
    <x v="349"/>
    <x v="11"/>
    <n v="124028"/>
    <x v="7900"/>
    <n v="265245"/>
    <n v="96347"/>
    <n v="171338"/>
  </r>
  <r>
    <x v="349"/>
    <x v="12"/>
    <n v="118928"/>
    <x v="7901"/>
    <n v="275644"/>
    <n v="115367"/>
    <n v="179482"/>
  </r>
  <r>
    <x v="349"/>
    <x v="13"/>
    <n v="63055"/>
    <x v="7902"/>
    <n v="270634"/>
    <n v="115540"/>
    <n v="175336"/>
  </r>
  <r>
    <x v="349"/>
    <x v="14"/>
    <n v="48728"/>
    <x v="7903"/>
    <n v="145632"/>
    <n v="54690"/>
    <n v="85260"/>
  </r>
  <r>
    <x v="349"/>
    <x v="15"/>
    <n v="40787"/>
    <x v="7904"/>
    <n v="110265"/>
    <n v="40504"/>
    <n v="67469"/>
  </r>
  <r>
    <x v="349"/>
    <x v="16"/>
    <n v="40843"/>
    <x v="3769"/>
    <n v="100166"/>
    <n v="38248"/>
    <n v="56187"/>
  </r>
  <r>
    <x v="349"/>
    <x v="17"/>
    <n v="43138"/>
    <x v="7905"/>
    <n v="95057"/>
    <n v="33199"/>
    <n v="55240"/>
  </r>
  <r>
    <x v="349"/>
    <x v="18"/>
    <n v="45908"/>
    <x v="7906"/>
    <n v="96322"/>
    <n v="32491"/>
    <n v="58657"/>
  </r>
  <r>
    <x v="349"/>
    <x v="19"/>
    <n v="51476"/>
    <x v="7200"/>
    <n v="98651"/>
    <n v="31463"/>
    <n v="57425"/>
  </r>
  <r>
    <x v="349"/>
    <x v="20"/>
    <n v="49489"/>
    <x v="7907"/>
    <n v="83215"/>
    <n v="27726"/>
    <n v="48575"/>
  </r>
  <r>
    <x v="349"/>
    <x v="21"/>
    <n v="28777"/>
    <x v="7908"/>
    <n v="45066"/>
    <n v="13780"/>
    <n v="26943"/>
  </r>
  <r>
    <x v="349"/>
    <x v="22"/>
    <n v="24856"/>
    <x v="7709"/>
    <n v="42132"/>
    <n v="10892"/>
    <n v="24864"/>
  </r>
  <r>
    <x v="349"/>
    <x v="23"/>
    <n v="23486"/>
    <x v="7909"/>
    <n v="39485"/>
    <n v="10641"/>
    <n v="23906"/>
  </r>
  <r>
    <x v="349"/>
    <x v="24"/>
    <n v="21712"/>
    <x v="7910"/>
    <n v="37112"/>
    <n v="8443"/>
    <n v="22062"/>
  </r>
  <r>
    <x v="350"/>
    <x v="0"/>
    <n v="10579.4"/>
    <x v="7911"/>
    <n v="28859.8"/>
    <n v="13673.1"/>
    <n v="22876.9"/>
  </r>
  <r>
    <x v="350"/>
    <x v="1"/>
    <n v="10769.6"/>
    <x v="7912"/>
    <n v="30109.8"/>
    <n v="13735.8"/>
    <n v="24224.1"/>
  </r>
  <r>
    <x v="350"/>
    <x v="2"/>
    <n v="11002.8"/>
    <x v="7913"/>
    <n v="30246.9"/>
    <n v="13187.3"/>
    <n v="24500.799999999999"/>
  </r>
  <r>
    <x v="350"/>
    <x v="3"/>
    <n v="4885"/>
    <x v="7914"/>
    <n v="29341.5"/>
    <n v="11621.7"/>
    <n v="23694.2"/>
  </r>
  <r>
    <x v="350"/>
    <x v="4"/>
    <n v="3567.5"/>
    <x v="7915"/>
    <n v="12276.3"/>
    <n v="7063.1"/>
    <n v="10000.5"/>
  </r>
  <r>
    <x v="350"/>
    <x v="5"/>
    <n v="4146.3"/>
    <x v="7916"/>
    <n v="13980.1"/>
    <n v="7886.1"/>
    <n v="11056.400000000001"/>
  </r>
  <r>
    <x v="350"/>
    <x v="6"/>
    <n v="4206.1000000000004"/>
    <x v="7917"/>
    <n v="15580.1"/>
    <n v="8630.1"/>
    <n v="12430"/>
  </r>
  <r>
    <x v="350"/>
    <x v="7"/>
    <n v="3916.5"/>
    <x v="2741"/>
    <n v="16212.2"/>
    <n v="7991.6"/>
    <n v="12659.7"/>
  </r>
  <r>
    <x v="350"/>
    <x v="8"/>
    <n v="3515.7"/>
    <x v="7918"/>
    <n v="12423.8"/>
    <n v="7690.2"/>
    <n v="9652"/>
  </r>
  <r>
    <x v="350"/>
    <x v="9"/>
    <n v="3254.4"/>
    <x v="7919"/>
    <n v="12697.6"/>
    <n v="7842.6"/>
    <n v="9803.2999999999993"/>
  </r>
  <r>
    <x v="350"/>
    <x v="10"/>
    <n v="3032.4"/>
    <x v="7920"/>
    <n v="12021.1"/>
    <n v="7092.8"/>
    <n v="8805.7999999999993"/>
  </r>
  <r>
    <x v="350"/>
    <x v="11"/>
    <n v="4774.3"/>
    <x v="7921"/>
    <n v="10386.6"/>
    <n v="6039.4"/>
    <n v="7791.5"/>
  </r>
  <r>
    <x v="350"/>
    <x v="12"/>
    <n v="6190.5919999999996"/>
    <x v="7922"/>
    <n v="13451.566000000001"/>
    <n v="7193.1419999999998"/>
    <n v="9458.0190000000002"/>
  </r>
  <r>
    <x v="350"/>
    <x v="13"/>
    <n v="5844.9849999999997"/>
    <x v="7923"/>
    <n v="11603.413"/>
    <n v="5864.1379999999999"/>
    <n v="7998.4239999999991"/>
  </r>
  <r>
    <x v="350"/>
    <x v="14"/>
    <n v="5506.9059999999999"/>
    <x v="7924"/>
    <n v="11799.264999999999"/>
    <n v="5408.5290000000005"/>
    <n v="7893.2990000000009"/>
  </r>
  <r>
    <x v="350"/>
    <x v="15"/>
    <n v="4305.8159999999998"/>
    <x v="7925"/>
    <n v="4657.5240000000003"/>
    <n v="1638.0340000000001"/>
    <n v="2570.2400000000002"/>
  </r>
  <r>
    <x v="350"/>
    <x v="16"/>
    <n v="4000.1129999999998"/>
    <x v="7926"/>
    <n v="4486.2259999999997"/>
    <n v="1267.376"/>
    <n v="2518.3789999999999"/>
  </r>
  <r>
    <x v="350"/>
    <x v="17"/>
    <n v="3776.3220000000001"/>
    <x v="7927"/>
    <n v="4297.4110000000001"/>
    <n v="981.851"/>
    <n v="2509.2919999999999"/>
  </r>
  <r>
    <x v="350"/>
    <x v="18"/>
    <n v="2429.462"/>
    <x v="7928"/>
    <n v="1739.692"/>
    <n v="951.31200000000001"/>
    <n v="1059.3499999999999"/>
  </r>
  <r>
    <x v="350"/>
    <x v="19"/>
    <n v="2414.415"/>
    <x v="7929"/>
    <n v="1629.3040000000001"/>
    <n v="932.38900000000001"/>
    <n v="1037.3890000000001"/>
  </r>
  <r>
    <x v="350"/>
    <x v="20"/>
    <n v="2236.4839999999999"/>
    <x v="7930"/>
    <n v="1546.376"/>
    <n v="841.53899999999999"/>
    <n v="946.53899999999999"/>
  </r>
  <r>
    <x v="350"/>
    <x v="21"/>
    <n v="1899.5329999999999"/>
    <x v="7931"/>
    <n v="1460.598"/>
    <n v="774.798"/>
    <n v="919.798"/>
  </r>
  <r>
    <x v="350"/>
    <x v="22"/>
    <n v="1821.3040000000001"/>
    <x v="7932"/>
    <n v="1412.0830000000001"/>
    <n v="736.56799999999998"/>
    <n v="909.06799999999998"/>
  </r>
  <r>
    <x v="350"/>
    <x v="23"/>
    <n v="1742.056"/>
    <x v="7933"/>
    <n v="1362.5360000000001"/>
    <n v="715.48699999999997"/>
    <n v="908.48699999999997"/>
  </r>
  <r>
    <x v="350"/>
    <x v="24"/>
    <n v="1679.5861"/>
    <x v="7934"/>
    <n v="1384.53"/>
    <n v="695.01599999999996"/>
    <n v="926.01599999999996"/>
  </r>
  <r>
    <x v="350"/>
    <x v="25"/>
    <n v="1662.671"/>
    <x v="7935"/>
    <n v="1371.576"/>
    <n v="674.20100000000002"/>
    <n v="849.20100000000002"/>
  </r>
  <r>
    <x v="350"/>
    <x v="26"/>
    <n v="1581.8109999999999"/>
    <x v="7936"/>
    <n v="1350.944"/>
    <n v="631.92700000000002"/>
    <n v="856.92700000000002"/>
  </r>
  <r>
    <x v="350"/>
    <x v="27"/>
    <n v="1550.788"/>
    <x v="7937"/>
    <n v="1373.3710000000001"/>
    <n v="685.44500000000005"/>
    <n v="905.44500000000005"/>
  </r>
  <r>
    <x v="350"/>
    <x v="28"/>
    <n v="1529.9860000000001"/>
    <x v="7938"/>
    <n v="1844.8109999999999"/>
    <n v="1099.4201"/>
    <n v="1365.7201"/>
  </r>
  <r>
    <x v="350"/>
    <x v="29"/>
    <n v="1863.354"/>
    <x v="7939"/>
    <n v="1761.6639"/>
    <n v="1091.547"/>
    <n v="1201.547"/>
  </r>
  <r>
    <x v="350"/>
    <x v="30"/>
    <n v="1763.87"/>
    <x v="7940"/>
    <n v="1530.7829999999999"/>
    <n v="1060.9000000000001"/>
    <n v="1060.9000000000001"/>
  </r>
  <r>
    <x v="351"/>
    <x v="0"/>
    <n v="5223.2030000000004"/>
    <x v="7941"/>
    <n v="16254.731"/>
    <n v="-2885.0830000000001"/>
    <n v="14013.87"/>
  </r>
  <r>
    <x v="351"/>
    <x v="1"/>
    <n v="3811.1260000000002"/>
    <x v="7942"/>
    <n v="12197.467000000001"/>
    <n v="-1808.471"/>
    <n v="11068.811"/>
  </r>
  <r>
    <x v="351"/>
    <x v="2"/>
    <n v="3504.2860000000001"/>
    <x v="7943"/>
    <n v="9975.6610000000001"/>
    <n v="-2951.2040000000002"/>
    <n v="8811.4570000000003"/>
  </r>
  <r>
    <x v="351"/>
    <x v="3"/>
    <n v="3171.4110000000001"/>
    <x v="7944"/>
    <n v="10726.277"/>
    <n v="-651.49"/>
    <n v="9544.1170000000002"/>
  </r>
  <r>
    <x v="351"/>
    <x v="4"/>
    <n v="2707.1149999999998"/>
    <x v="7945"/>
    <n v="8303.9349999999995"/>
    <n v="-1038.306"/>
    <n v="7311.2959999999985"/>
  </r>
  <r>
    <x v="351"/>
    <x v="5"/>
    <n v="2372.9059999999999"/>
    <x v="7946"/>
    <n v="6756.848"/>
    <n v="-1556.0989999999999"/>
    <n v="5917.0320000000002"/>
  </r>
  <r>
    <x v="351"/>
    <x v="6"/>
    <n v="1924.4"/>
    <x v="2317"/>
    <n v="6148.8789999999999"/>
    <n v="-336.38099999999997"/>
    <n v="5394.857"/>
  </r>
  <r>
    <x v="351"/>
    <x v="7"/>
    <n v="1700.2080000000001"/>
    <x v="7947"/>
    <n v="5459.6170000000002"/>
    <n v="1218.8340000000001"/>
    <n v="4837.9589999999998"/>
  </r>
  <r>
    <x v="351"/>
    <x v="8"/>
    <n v="1206.021"/>
    <x v="7948"/>
    <n v="4513.6360000000004"/>
    <n v="810.94899999999996"/>
    <n v="3949.3240000000001"/>
  </r>
  <r>
    <x v="351"/>
    <x v="9"/>
    <n v="827.654"/>
    <x v="7949"/>
    <n v="2677.8180000000002"/>
    <n v="592.97900000000004"/>
    <n v="2364.625"/>
  </r>
  <r>
    <x v="351"/>
    <x v="10"/>
    <n v="761.55200000000002"/>
    <x v="7950"/>
    <n v="2454.44"/>
    <n v="819.16200000000003"/>
    <n v="2175.9229999999998"/>
  </r>
  <r>
    <x v="351"/>
    <x v="11"/>
    <n v="713.71100000000001"/>
    <x v="7951"/>
    <n v="2255.8209999999999"/>
    <n v="653.9"/>
    <n v="2011.13"/>
  </r>
  <r>
    <x v="351"/>
    <x v="12"/>
    <n v="592.798"/>
    <x v="7952"/>
    <n v="2061.0529999999999"/>
    <n v="487.55099999999999"/>
    <n v="1845.405"/>
  </r>
  <r>
    <x v="351"/>
    <x v="13"/>
    <n v="435.16399999999999"/>
    <x v="7953"/>
    <n v="1416.712"/>
    <n v="363.041"/>
    <n v="1288.0409999999999"/>
  </r>
  <r>
    <x v="351"/>
    <x v="14"/>
    <n v="374.25299999999999"/>
    <x v="7954"/>
    <n v="1427.748"/>
    <n v="333.10700000000003"/>
    <n v="1222.953"/>
  </r>
  <r>
    <x v="351"/>
    <x v="15"/>
    <n v="300.70299999999997"/>
    <x v="7955"/>
    <n v="1345.912"/>
    <n v="297.41199999999998"/>
    <n v="1191.6880000000001"/>
  </r>
  <r>
    <x v="352"/>
    <x v="0"/>
    <n v="13448"/>
    <x v="5433"/>
    <n v="19694"/>
    <n v="10570"/>
    <n v="14535"/>
  </r>
  <r>
    <x v="352"/>
    <x v="1"/>
    <n v="13988"/>
    <x v="7956"/>
    <n v="20386"/>
    <n v="10831"/>
    <n v="14831"/>
  </r>
  <r>
    <x v="352"/>
    <x v="2"/>
    <n v="12185"/>
    <x v="4352"/>
    <n v="19403"/>
    <n v="9751"/>
    <n v="14095"/>
  </r>
  <r>
    <x v="352"/>
    <x v="3"/>
    <n v="11352"/>
    <x v="7957"/>
    <n v="17608"/>
    <n v="8485"/>
    <n v="12555"/>
  </r>
  <r>
    <x v="352"/>
    <x v="4"/>
    <n v="12233"/>
    <x v="7958"/>
    <n v="20589"/>
    <n v="9585"/>
    <n v="13469"/>
  </r>
  <r>
    <x v="352"/>
    <x v="5"/>
    <n v="11973"/>
    <x v="7959"/>
    <n v="20152"/>
    <n v="9013"/>
    <n v="12871"/>
  </r>
  <r>
    <x v="352"/>
    <x v="6"/>
    <n v="13280"/>
    <x v="4355"/>
    <n v="18461"/>
    <n v="8386"/>
    <n v="11400"/>
  </r>
  <r>
    <x v="352"/>
    <x v="7"/>
    <n v="13282"/>
    <x v="7960"/>
    <n v="19306"/>
    <n v="7977"/>
    <n v="11688"/>
  </r>
  <r>
    <x v="352"/>
    <x v="8"/>
    <n v="13778"/>
    <x v="2914"/>
    <n v="17723"/>
    <n v="7484"/>
    <n v="10151"/>
  </r>
  <r>
    <x v="352"/>
    <x v="9"/>
    <n v="12070"/>
    <x v="4959"/>
    <n v="16992"/>
    <n v="7056"/>
    <n v="9469"/>
  </r>
  <r>
    <x v="352"/>
    <x v="10"/>
    <n v="10256"/>
    <x v="6197"/>
    <n v="16220"/>
    <n v="7026"/>
    <n v="9443"/>
  </r>
  <r>
    <x v="352"/>
    <x v="11"/>
    <n v="14373"/>
    <x v="5850"/>
    <n v="21600"/>
    <n v="11083"/>
    <n v="14264"/>
  </r>
  <r>
    <x v="352"/>
    <x v="12"/>
    <n v="12959"/>
    <x v="7961"/>
    <n v="23688"/>
    <n v="11392"/>
    <n v="14770"/>
  </r>
  <r>
    <x v="352"/>
    <x v="13"/>
    <n v="12300"/>
    <x v="2915"/>
    <n v="19091"/>
    <n v="11176"/>
    <n v="14838"/>
  </r>
  <r>
    <x v="352"/>
    <x v="14"/>
    <n v="11890"/>
    <x v="3705"/>
    <n v="18473"/>
    <n v="9868"/>
    <n v="14379"/>
  </r>
  <r>
    <x v="353"/>
    <x v="0"/>
    <n v="2595.3620000000001"/>
    <x v="7962"/>
    <n v="6309.82"/>
    <n v="2979.32"/>
    <n v="5010.4840000000004"/>
  </r>
  <r>
    <x v="353"/>
    <x v="1"/>
    <n v="2448.3829999999998"/>
    <x v="7963"/>
    <n v="6277.991"/>
    <n v="2539.9780000000001"/>
    <n v="4698.8029999999999"/>
  </r>
  <r>
    <x v="353"/>
    <x v="2"/>
    <n v="2146.3029999999999"/>
    <x v="7964"/>
    <n v="6181.4920000000002"/>
    <n v="2430.5309999999999"/>
    <n v="4680.0830000000005"/>
  </r>
  <r>
    <x v="353"/>
    <x v="3"/>
    <n v="1868.027"/>
    <x v="7965"/>
    <n v="3891.2130000000002"/>
    <n v="2139.3409999999999"/>
    <n v="3172.6639999999998"/>
  </r>
  <r>
    <x v="353"/>
    <x v="4"/>
    <n v="1809.69"/>
    <x v="7966"/>
    <n v="3871.7739999999999"/>
    <n v="2011.0930000000001"/>
    <n v="3070.2930000000001"/>
  </r>
  <r>
    <x v="353"/>
    <x v="5"/>
    <n v="1839.8320000000001"/>
    <x v="7967"/>
    <n v="3922.7869999999998"/>
    <n v="1913.6990000000001"/>
    <n v="2982.1000000000004"/>
  </r>
  <r>
    <x v="353"/>
    <x v="6"/>
    <n v="1696.271"/>
    <x v="7968"/>
    <n v="4209.0069999999996"/>
    <n v="1916.0160000000001"/>
    <n v="3202.3029999999999"/>
  </r>
  <r>
    <x v="353"/>
    <x v="7"/>
    <n v="1551.009"/>
    <x v="7969"/>
    <n v="3733.6869999999999"/>
    <n v="1781.537"/>
    <n v="2751.5169999999998"/>
  </r>
  <r>
    <x v="353"/>
    <x v="8"/>
    <n v="1492.528"/>
    <x v="7970"/>
    <n v="3924.1030000000001"/>
    <n v="1982.7829999999999"/>
    <n v="2942.578"/>
  </r>
  <r>
    <x v="353"/>
    <x v="9"/>
    <n v="1433.2819999999999"/>
    <x v="7971"/>
    <n v="3643.1550000000002"/>
    <n v="1787.278"/>
    <n v="2704.3980000000001"/>
  </r>
  <r>
    <x v="353"/>
    <x v="10"/>
    <n v="1766.329"/>
    <x v="7972"/>
    <n v="3839.0050000000001"/>
    <n v="1585.0740000000001"/>
    <n v="2781.5730000000003"/>
  </r>
  <r>
    <x v="353"/>
    <x v="11"/>
    <n v="2066.7310000000002"/>
    <x v="7973"/>
    <n v="3926.7440000000001"/>
    <n v="1285.883"/>
    <n v="2832.2740000000003"/>
  </r>
  <r>
    <x v="353"/>
    <x v="12"/>
    <n v="1934.3320000000001"/>
    <x v="7974"/>
    <n v="4187.9970000000003"/>
    <n v="1371.0260000000001"/>
    <n v="3055.2849999999999"/>
  </r>
  <r>
    <x v="353"/>
    <x v="13"/>
    <n v="1690.809"/>
    <x v="7975"/>
    <n v="2361.4369999999999"/>
    <n v="1231.4780000000001"/>
    <n v="1749.8700000000001"/>
  </r>
  <r>
    <x v="353"/>
    <x v="14"/>
    <n v="2514.5520000000001"/>
    <x v="7976"/>
    <n v="2506.3850000000002"/>
    <n v="1159.4739999999999"/>
    <n v="1790.2559999999999"/>
  </r>
  <r>
    <x v="353"/>
    <x v="15"/>
    <n v="2390.4110000000001"/>
    <x v="7977"/>
    <n v="2691.7339999999999"/>
    <n v="1175.211"/>
    <n v="1962.979"/>
  </r>
  <r>
    <x v="353"/>
    <x v="16"/>
    <n v="2282.4349999999999"/>
    <x v="7978"/>
    <n v="2110.6129999999998"/>
    <n v="1062.3019999999999"/>
    <n v="1518.2869999999998"/>
  </r>
  <r>
    <x v="353"/>
    <x v="17"/>
    <n v="2076.2289999999998"/>
    <x v="7979"/>
    <n v="1813.384"/>
    <n v="912.28099999999995"/>
    <n v="1335.1799999999998"/>
  </r>
  <r>
    <x v="353"/>
    <x v="18"/>
    <n v="1905.0039999999999"/>
    <x v="7980"/>
    <n v="1635.02"/>
    <n v="778.14300000000003"/>
    <n v="1218.4450000000002"/>
  </r>
  <r>
    <x v="353"/>
    <x v="19"/>
    <n v="1764.4820999999999"/>
    <x v="7981"/>
    <n v="1401.288"/>
    <n v="690.42200000000003"/>
    <n v="1029.0160000000001"/>
  </r>
  <r>
    <x v="353"/>
    <x v="20"/>
    <n v="1601.069"/>
    <x v="7982"/>
    <n v="1263.444"/>
    <n v="602.56399999999996"/>
    <n v="947.255"/>
  </r>
  <r>
    <x v="353"/>
    <x v="21"/>
    <n v="1437.578"/>
    <x v="7983"/>
    <n v="1215.9169999999999"/>
    <n v="534.45000000000005"/>
    <n v="901.68200000000002"/>
  </r>
  <r>
    <x v="353"/>
    <x v="22"/>
    <n v="1145.7728999999999"/>
    <x v="7984"/>
    <n v="1079.165"/>
    <n v="463.75299999999999"/>
    <n v="817.04399999999998"/>
  </r>
  <r>
    <x v="353"/>
    <x v="23"/>
    <n v="931.18299999999999"/>
    <x v="7985"/>
    <n v="857.85400000000004"/>
    <n v="409.17599999999999"/>
    <n v="675.70799999999997"/>
  </r>
  <r>
    <x v="353"/>
    <x v="24"/>
    <n v="912.68899999999996"/>
    <x v="7986"/>
    <n v="785.17100000000005"/>
    <n v="355.36399999999998"/>
    <n v="626.42599999999993"/>
  </r>
  <r>
    <x v="353"/>
    <x v="25"/>
    <n v="812.67200000000003"/>
    <x v="7987"/>
    <n v="710.78899999999999"/>
    <n v="309.02499999999998"/>
    <n v="563.202"/>
  </r>
  <r>
    <x v="353"/>
    <x v="26"/>
    <n v="666.79600000000005"/>
    <x v="7988"/>
    <n v="640.57600000000002"/>
    <n v="269.79000000000002"/>
    <n v="524.03300000000002"/>
  </r>
  <r>
    <x v="353"/>
    <x v="27"/>
    <n v="567.13199999999995"/>
    <x v="7989"/>
    <n v="534.93110000000001"/>
    <n v="240.46719999999999"/>
    <n v="429.48099999999999"/>
  </r>
  <r>
    <x v="353"/>
    <x v="28"/>
    <n v="479.53699999999998"/>
    <x v="7990"/>
    <n v="477.69299999999998"/>
    <n v="211.70099999999999"/>
    <n v="385.33100000000002"/>
  </r>
  <r>
    <x v="353"/>
    <x v="29"/>
    <n v="441.13299999999998"/>
    <x v="7991"/>
    <n v="425.1"/>
    <n v="187.875"/>
    <n v="339.76400000000001"/>
  </r>
  <r>
    <x v="353"/>
    <x v="30"/>
    <n v="355.625"/>
    <x v="7992"/>
    <n v="366.66199999999998"/>
    <n v="160.03800000000001"/>
    <n v="293.64800000000002"/>
  </r>
  <r>
    <x v="354"/>
    <x v="0"/>
    <n v="75356"/>
    <x v="4403"/>
    <n v="41290"/>
    <n v="11297"/>
    <n v="24742"/>
  </r>
  <r>
    <x v="354"/>
    <x v="1"/>
    <n v="72714"/>
    <x v="7993"/>
    <n v="40303"/>
    <n v="11651"/>
    <n v="25269"/>
  </r>
  <r>
    <x v="354"/>
    <x v="2"/>
    <n v="69495"/>
    <x v="3193"/>
    <n v="37431"/>
    <n v="10953"/>
    <n v="23702"/>
  </r>
  <r>
    <x v="354"/>
    <x v="3"/>
    <n v="73785"/>
    <x v="7994"/>
    <n v="40262"/>
    <n v="12957"/>
    <n v="25717"/>
  </r>
  <r>
    <x v="354"/>
    <x v="4"/>
    <n v="72618"/>
    <x v="7995"/>
    <n v="41172"/>
    <n v="13997"/>
    <n v="26722"/>
  </r>
  <r>
    <x v="354"/>
    <x v="5"/>
    <n v="71279"/>
    <x v="7996"/>
    <n v="44553"/>
    <n v="16231"/>
    <n v="28803"/>
  </r>
  <r>
    <x v="354"/>
    <x v="6"/>
    <n v="73301"/>
    <x v="2403"/>
    <n v="48163"/>
    <n v="16558"/>
    <n v="34206"/>
  </r>
  <r>
    <x v="354"/>
    <x v="7"/>
    <n v="69865"/>
    <x v="7997"/>
    <n v="46630"/>
    <n v="15821"/>
    <n v="33304"/>
  </r>
  <r>
    <x v="354"/>
    <x v="8"/>
    <n v="67390"/>
    <x v="2814"/>
    <n v="43705"/>
    <n v="15487"/>
    <n v="31213"/>
  </r>
  <r>
    <x v="354"/>
    <x v="9"/>
    <n v="65357"/>
    <x v="6292"/>
    <n v="44533"/>
    <n v="15347"/>
    <n v="32161"/>
  </r>
  <r>
    <x v="354"/>
    <x v="10"/>
    <n v="64948"/>
    <x v="7998"/>
    <n v="44106"/>
    <n v="13712"/>
    <n v="32464"/>
  </r>
  <r>
    <x v="354"/>
    <x v="11"/>
    <n v="63367"/>
    <x v="7999"/>
    <n v="44560"/>
    <n v="15307"/>
    <n v="32397"/>
  </r>
  <r>
    <x v="354"/>
    <x v="12"/>
    <n v="59490"/>
    <x v="8000"/>
    <n v="37349"/>
    <n v="15633"/>
    <n v="25670"/>
  </r>
  <r>
    <x v="354"/>
    <x v="13"/>
    <n v="52620"/>
    <x v="1557"/>
    <n v="34995"/>
    <n v="14205"/>
    <n v="24077"/>
  </r>
  <r>
    <x v="354"/>
    <x v="14"/>
    <n v="46839"/>
    <x v="2339"/>
    <n v="32293"/>
    <n v="13029"/>
    <n v="22567"/>
  </r>
  <r>
    <x v="354"/>
    <x v="15"/>
    <n v="42025"/>
    <x v="8001"/>
    <n v="31392"/>
    <n v="11065"/>
    <n v="22148"/>
  </r>
  <r>
    <x v="354"/>
    <x v="16"/>
    <n v="43917"/>
    <x v="8002"/>
    <n v="28603"/>
    <n v="9443"/>
    <n v="20604"/>
  </r>
  <r>
    <x v="354"/>
    <x v="17"/>
    <n v="39826"/>
    <x v="8003"/>
    <n v="24154"/>
    <n v="7860"/>
    <n v="16853"/>
  </r>
  <r>
    <x v="354"/>
    <x v="18"/>
    <n v="36903"/>
    <x v="8004"/>
    <n v="19490"/>
    <n v="6519"/>
    <n v="13010"/>
  </r>
  <r>
    <x v="354"/>
    <x v="19"/>
    <n v="33702"/>
    <x v="1757"/>
    <n v="17143"/>
    <n v="5862"/>
    <n v="10881"/>
  </r>
  <r>
    <x v="354"/>
    <x v="20"/>
    <n v="30662"/>
    <x v="2970"/>
    <n v="15666"/>
    <n v="5335"/>
    <n v="10043"/>
  </r>
  <r>
    <x v="354"/>
    <x v="21"/>
    <n v="27757"/>
    <x v="8005"/>
    <n v="14191"/>
    <n v="4490"/>
    <n v="9188"/>
  </r>
  <r>
    <x v="354"/>
    <x v="22"/>
    <n v="25371"/>
    <x v="2741"/>
    <n v="13389"/>
    <n v="3840"/>
    <n v="8881"/>
  </r>
  <r>
    <x v="354"/>
    <x v="23"/>
    <n v="23516"/>
    <x v="1756"/>
    <n v="12570"/>
    <n v="3465"/>
    <n v="8606"/>
  </r>
  <r>
    <x v="354"/>
    <x v="24"/>
    <n v="21311"/>
    <x v="8006"/>
    <n v="11697"/>
    <n v="3403"/>
    <n v="8100"/>
  </r>
  <r>
    <x v="354"/>
    <x v="25"/>
    <n v="19233"/>
    <x v="8007"/>
    <n v="10778"/>
    <n v="3105"/>
    <n v="7757"/>
  </r>
  <r>
    <x v="354"/>
    <x v="26"/>
    <n v="17927"/>
    <x v="798"/>
    <n v="10337"/>
    <n v="2593"/>
    <n v="7317"/>
  </r>
  <r>
    <x v="354"/>
    <x v="27"/>
    <n v="16115"/>
    <x v="1919"/>
    <n v="9485"/>
    <n v="2297"/>
    <n v="6977"/>
  </r>
  <r>
    <x v="354"/>
    <x v="28"/>
    <n v="14739"/>
    <x v="1176"/>
    <n v="8524"/>
    <n v="2073"/>
    <n v="6112"/>
  </r>
  <r>
    <x v="354"/>
    <x v="29"/>
    <n v="13644"/>
    <x v="3127"/>
    <n v="6684"/>
    <n v="1754"/>
    <n v="4570"/>
  </r>
  <r>
    <x v="354"/>
    <x v="30"/>
    <n v="12204"/>
    <x v="8008"/>
    <n v="6523"/>
    <n v="1861"/>
    <n v="4487"/>
  </r>
  <r>
    <x v="355"/>
    <x v="0"/>
    <n v="4442.1000000000004"/>
    <x v="8009"/>
    <n v="5333"/>
    <n v="3130.9"/>
    <n v="4127.7"/>
  </r>
  <r>
    <x v="355"/>
    <x v="1"/>
    <n v="4169.8"/>
    <x v="8010"/>
    <n v="5468.1"/>
    <n v="3248.2"/>
    <n v="4251.7"/>
  </r>
  <r>
    <x v="355"/>
    <x v="2"/>
    <n v="4001.8"/>
    <x v="8011"/>
    <n v="5097.6000000000004"/>
    <n v="3028.4"/>
    <n v="4135.5"/>
  </r>
  <r>
    <x v="355"/>
    <x v="3"/>
    <n v="4104.8999999999996"/>
    <x v="8012"/>
    <n v="5121.6000000000004"/>
    <n v="2929.5"/>
    <n v="4025.3"/>
  </r>
  <r>
    <x v="355"/>
    <x v="4"/>
    <n v="4249.8999999999996"/>
    <x v="8013"/>
    <n v="5180.6030000000001"/>
    <n v="2850.6709999999998"/>
    <n v="3967.2190000000001"/>
  </r>
  <r>
    <x v="355"/>
    <x v="5"/>
    <n v="4031.13"/>
    <x v="8014"/>
    <n v="4752.3509999999997"/>
    <n v="2733.9679999999998"/>
    <n v="3737.4870000000001"/>
  </r>
  <r>
    <x v="355"/>
    <x v="6"/>
    <n v="3794.2489999999998"/>
    <x v="8015"/>
    <n v="4630.8500000000004"/>
    <n v="2611.3180000000002"/>
    <n v="3570.59"/>
  </r>
  <r>
    <x v="355"/>
    <x v="7"/>
    <n v="3642.9369999999999"/>
    <x v="8016"/>
    <n v="4158.9920000000002"/>
    <n v="2348.9050000000002"/>
    <n v="3061.0520000000001"/>
  </r>
  <r>
    <x v="355"/>
    <x v="8"/>
    <n v="3085.29"/>
    <x v="8017"/>
    <n v="3735.6689999999999"/>
    <n v="2177.4749999999999"/>
    <n v="2865.7150000000001"/>
  </r>
  <r>
    <x v="355"/>
    <x v="9"/>
    <n v="2709.7040000000002"/>
    <x v="8018"/>
    <n v="3488.36"/>
    <n v="1883.239"/>
    <n v="2637.288"/>
  </r>
  <r>
    <x v="355"/>
    <x v="10"/>
    <n v="2848.8589999999999"/>
    <x v="8019"/>
    <n v="3102.2829999999999"/>
    <n v="1588.3710000000001"/>
    <n v="2297.1750000000002"/>
  </r>
  <r>
    <x v="355"/>
    <x v="11"/>
    <n v="2938.7710000000002"/>
    <x v="8020"/>
    <n v="3000.904"/>
    <n v="1716.115"/>
    <n v="2169.252"/>
  </r>
  <r>
    <x v="355"/>
    <x v="12"/>
    <n v="2560.7339999999999"/>
    <x v="8021"/>
    <n v="2845.51"/>
    <n v="1804.895"/>
    <n v="2323.357"/>
  </r>
  <r>
    <x v="355"/>
    <x v="13"/>
    <n v="2395.1529999999998"/>
    <x v="8022"/>
    <n v="2777.2719999999999"/>
    <n v="1830.913"/>
    <n v="2302.5889999999999"/>
  </r>
  <r>
    <x v="355"/>
    <x v="14"/>
    <n v="2204.8310000000001"/>
    <x v="8023"/>
    <n v="2666.1179999999999"/>
    <n v="1701.16"/>
    <n v="2141.723"/>
  </r>
  <r>
    <x v="355"/>
    <x v="15"/>
    <n v="2000.0450000000001"/>
    <x v="8024"/>
    <n v="2391.0880000000002"/>
    <n v="1468.2"/>
    <n v="1955.059"/>
  </r>
  <r>
    <x v="355"/>
    <x v="16"/>
    <n v="1706.6020000000001"/>
    <x v="4493"/>
    <n v="1923.586"/>
    <n v="1208.049"/>
    <n v="1557.7080000000001"/>
  </r>
  <r>
    <x v="355"/>
    <x v="17"/>
    <n v="1606.5350000000001"/>
    <x v="8025"/>
    <n v="1631.0740000000001"/>
    <n v="1036.9449999999999"/>
    <n v="1307.9119999999998"/>
  </r>
  <r>
    <x v="355"/>
    <x v="18"/>
    <n v="1668.056"/>
    <x v="8026"/>
    <n v="1568.34"/>
    <n v="925.48299999999995"/>
    <n v="1237.165"/>
  </r>
  <r>
    <x v="355"/>
    <x v="19"/>
    <n v="1471.69"/>
    <x v="8027"/>
    <n v="1343.5619999999999"/>
    <n v="757.07600000000002"/>
    <n v="1027.3029999999999"/>
  </r>
  <r>
    <x v="355"/>
    <x v="20"/>
    <n v="1169.2439999999999"/>
    <x v="8028"/>
    <n v="1057.0229999999999"/>
    <n v="516.45299999999997"/>
    <n v="808.24299999999994"/>
  </r>
  <r>
    <x v="355"/>
    <x v="21"/>
    <n v="1017.616"/>
    <x v="8029"/>
    <n v="827.06700000000001"/>
    <n v="443.72399999999999"/>
    <n v="624.70799999999997"/>
  </r>
  <r>
    <x v="355"/>
    <x v="22"/>
    <n v="922.10799999999995"/>
    <x v="8030"/>
    <n v="739.41800000000001"/>
    <n v="378.26400000000001"/>
    <n v="547.27700000000004"/>
  </r>
  <r>
    <x v="355"/>
    <x v="23"/>
    <n v="803.29200000000003"/>
    <x v="8031"/>
    <n v="654.25699999999995"/>
    <n v="264.37799999999999"/>
    <n v="470.53300000000002"/>
  </r>
  <r>
    <x v="355"/>
    <x v="24"/>
    <n v="682.83100000000002"/>
    <x v="8032"/>
    <n v="551.37199999999996"/>
    <n v="221.697"/>
    <n v="411.48400000000004"/>
  </r>
  <r>
    <x v="355"/>
    <x v="25"/>
    <n v="566.50099999999998"/>
    <x v="8033"/>
    <n v="504.40899999999999"/>
    <n v="189.08099999999999"/>
    <n v="375.26400000000001"/>
  </r>
  <r>
    <x v="355"/>
    <x v="26"/>
    <n v="486.39600000000002"/>
    <x v="8034"/>
    <n v="418.255"/>
    <n v="204.80600000000001"/>
    <n v="328.76400000000001"/>
  </r>
  <r>
    <x v="355"/>
    <x v="27"/>
    <n v="491.90600000000001"/>
    <x v="8035"/>
    <n v="394.88200000000001"/>
    <n v="200.03899999999999"/>
    <n v="293.60500000000002"/>
  </r>
  <r>
    <x v="355"/>
    <x v="28"/>
    <n v="455.71199999999999"/>
    <x v="8036"/>
    <n v="307.26799999999997"/>
    <n v="176.18299999999999"/>
    <n v="225.45499999999998"/>
  </r>
  <r>
    <x v="355"/>
    <x v="29"/>
    <n v="383.964"/>
    <x v="8037"/>
    <n v="237.06100000000001"/>
    <n v="135.56800000000001"/>
    <n v="168.13300000000001"/>
  </r>
  <r>
    <x v="355"/>
    <x v="30"/>
    <n v="290.34399999999999"/>
    <x v="8038"/>
    <n v="162.648"/>
    <n v="99.192999999999998"/>
    <n v="106.446"/>
  </r>
  <r>
    <x v="356"/>
    <x v="0"/>
    <n v="38972.934000000001"/>
    <x v="8039"/>
    <n v="14326.029"/>
    <n v="5048.6059999999998"/>
    <n v="7282.2219999999998"/>
  </r>
  <r>
    <x v="356"/>
    <x v="1"/>
    <n v="35864.663999999997"/>
    <x v="8040"/>
    <n v="14058.014999999999"/>
    <n v="5148.3090000000002"/>
    <n v="7600.8330000000005"/>
  </r>
  <r>
    <x v="356"/>
    <x v="2"/>
    <n v="33183.743999999999"/>
    <x v="8041"/>
    <n v="12883.808000000001"/>
    <n v="4510.5990000000002"/>
    <n v="6914.43"/>
  </r>
  <r>
    <x v="356"/>
    <x v="3"/>
    <n v="30944.937999999998"/>
    <x v="8042"/>
    <n v="11490.431"/>
    <n v="4307.0749999999998"/>
    <n v="6007.2919999999995"/>
  </r>
  <r>
    <x v="356"/>
    <x v="4"/>
    <n v="29078.406999999999"/>
    <x v="8043"/>
    <n v="11128.380999999999"/>
    <n v="4264.2299999999996"/>
    <n v="5948.8269999999993"/>
  </r>
  <r>
    <x v="356"/>
    <x v="5"/>
    <n v="27422.696"/>
    <x v="8044"/>
    <n v="10201.022000000001"/>
    <n v="4229.893"/>
    <n v="5504.1090000000004"/>
  </r>
  <r>
    <x v="356"/>
    <x v="6"/>
    <n v="25878.371999999999"/>
    <x v="8045"/>
    <n v="9511.8549999999996"/>
    <n v="3665.9369999999999"/>
    <n v="4440.4889999999996"/>
  </r>
  <r>
    <x v="356"/>
    <x v="7"/>
    <n v="23191.455000000002"/>
    <x v="8046"/>
    <n v="8281.6049999999996"/>
    <n v="3209.29"/>
    <n v="3996.8829999999998"/>
  </r>
  <r>
    <x v="356"/>
    <x v="8"/>
    <n v="21942.192999999999"/>
    <x v="8047"/>
    <n v="7971.7629999999999"/>
    <n v="3099.8989999999999"/>
    <n v="3890.143"/>
  </r>
  <r>
    <x v="356"/>
    <x v="9"/>
    <n v="20288.444"/>
    <x v="8048"/>
    <n v="7463.9769999999999"/>
    <n v="2889.2759999999998"/>
    <n v="3681.7999999999997"/>
  </r>
  <r>
    <x v="356"/>
    <x v="10"/>
    <n v="18999.505000000001"/>
    <x v="8049"/>
    <n v="6178.2420000000002"/>
    <n v="2134.5569999999998"/>
    <n v="2913.366"/>
  </r>
  <r>
    <x v="356"/>
    <x v="11"/>
    <n v="18336.725999999999"/>
    <x v="8050"/>
    <n v="6599.9340000000002"/>
    <n v="2131.2449999999999"/>
    <n v="2986.7129999999997"/>
  </r>
  <r>
    <x v="356"/>
    <x v="12"/>
    <n v="17404.636999999999"/>
    <x v="8051"/>
    <n v="6085.7"/>
    <n v="2290.1210000000001"/>
    <n v="3100.0020000000004"/>
  </r>
  <r>
    <x v="356"/>
    <x v="13"/>
    <n v="15955.942999999999"/>
    <x v="8052"/>
    <n v="5496.3050000000003"/>
    <n v="1892.654"/>
    <n v="2701.5160000000001"/>
  </r>
  <r>
    <x v="356"/>
    <x v="14"/>
    <n v="14913.483"/>
    <x v="8053"/>
    <n v="5075.473"/>
    <n v="1653.482"/>
    <n v="2353.598"/>
  </r>
  <r>
    <x v="356"/>
    <x v="15"/>
    <n v="13327.940399999999"/>
    <x v="8054"/>
    <n v="4396.7671"/>
    <n v="1552.3880999999999"/>
    <n v="2251.1691000000001"/>
  </r>
  <r>
    <x v="356"/>
    <x v="16"/>
    <n v="11981.21"/>
    <x v="8055"/>
    <n v="3940.489"/>
    <n v="1409.1469999999999"/>
    <n v="2119.259"/>
  </r>
  <r>
    <x v="356"/>
    <x v="17"/>
    <n v="10709"/>
    <x v="8056"/>
    <n v="3595.7429000000002"/>
    <n v="1340.6980000000001"/>
    <n v="2044.3210000000001"/>
  </r>
  <r>
    <x v="356"/>
    <x v="18"/>
    <n v="9579.0059000000001"/>
    <x v="8057"/>
    <n v="2932.2829999999999"/>
    <n v="1218.712"/>
    <n v="1577.1569999999999"/>
  </r>
  <r>
    <x v="356"/>
    <x v="19"/>
    <n v="8795.3467000000001"/>
    <x v="8058"/>
    <n v="2804.9629"/>
    <n v="1119.2280000000001"/>
    <n v="1538.9540000000002"/>
  </r>
  <r>
    <x v="356"/>
    <x v="20"/>
    <n v="7949.1009999999997"/>
    <x v="8059"/>
    <n v="2747.846"/>
    <n v="1220.6559999999999"/>
    <n v="1441.694"/>
  </r>
  <r>
    <x v="356"/>
    <x v="21"/>
    <n v="7389.0688"/>
    <x v="6521"/>
    <n v="2609.6320999999998"/>
    <n v="1164.0920000000001"/>
    <n v="1408.4760000000001"/>
  </r>
  <r>
    <x v="356"/>
    <x v="22"/>
    <n v="6689.41"/>
    <x v="8060"/>
    <n v="2561.2118999999998"/>
    <n v="1127.1859999999999"/>
    <n v="1398.7359999999999"/>
  </r>
  <r>
    <x v="356"/>
    <x v="23"/>
    <n v="3975.1149999999998"/>
    <x v="8061"/>
    <n v="2674.4108999999999"/>
    <n v="764.63400000000001"/>
    <n v="1534.0169999999998"/>
  </r>
  <r>
    <x v="356"/>
    <x v="24"/>
    <n v="3489.1460000000002"/>
    <x v="8062"/>
    <n v="1599.5438999999999"/>
    <n v="606.952"/>
    <n v="897.73599999999999"/>
  </r>
  <r>
    <x v="356"/>
    <x v="25"/>
    <n v="3626.6039999999998"/>
    <x v="8063"/>
    <n v="1427.37"/>
    <n v="590.9"/>
    <n v="807.69"/>
  </r>
  <r>
    <x v="356"/>
    <x v="26"/>
    <n v="3261.24"/>
    <x v="8064"/>
    <n v="1305.0959"/>
    <n v="505.18400000000003"/>
    <n v="689.17500000000007"/>
  </r>
  <r>
    <x v="356"/>
    <x v="27"/>
    <n v="2757.7150999999999"/>
    <x v="8065"/>
    <n v="1105.319"/>
    <n v="260.517"/>
    <n v="574.64699999999993"/>
  </r>
  <r>
    <x v="356"/>
    <x v="28"/>
    <n v="2446.2791000000002"/>
    <x v="8066"/>
    <n v="1047.3009999999999"/>
    <n v="270.50700000000001"/>
    <n v="585.72800000000007"/>
  </r>
  <r>
    <x v="356"/>
    <x v="29"/>
    <n v="2148.7350999999999"/>
    <x v="8067"/>
    <n v="949.09799999999996"/>
    <n v="228.45099999999999"/>
    <n v="531.79700000000003"/>
  </r>
  <r>
    <x v="356"/>
    <x v="30"/>
    <n v="1920.7950000000001"/>
    <x v="8068"/>
    <n v="1461.818"/>
    <n v="597.05799999999999"/>
    <n v="942.61300000000006"/>
  </r>
  <r>
    <x v="357"/>
    <x v="0"/>
    <n v="25542"/>
    <x v="2338"/>
    <n v="58381"/>
    <n v="29675"/>
    <n v="48165"/>
  </r>
  <r>
    <x v="357"/>
    <x v="1"/>
    <n v="24358"/>
    <x v="8069"/>
    <n v="56232"/>
    <n v="27586"/>
    <n v="46576"/>
  </r>
  <r>
    <x v="357"/>
    <x v="2"/>
    <n v="20918"/>
    <x v="8070"/>
    <n v="56669"/>
    <n v="25413"/>
    <n v="46421"/>
  </r>
  <r>
    <x v="357"/>
    <x v="3"/>
    <n v="18274"/>
    <x v="4154"/>
    <n v="45908"/>
    <n v="21540"/>
    <n v="38167"/>
  </r>
  <r>
    <x v="357"/>
    <x v="4"/>
    <n v="16965"/>
    <x v="7703"/>
    <n v="40834.300000000003"/>
    <n v="21350.2"/>
    <n v="33822.199999999997"/>
  </r>
  <r>
    <x v="357"/>
    <x v="5"/>
    <n v="16889.599999999999"/>
    <x v="8071"/>
    <n v="42852.1"/>
    <n v="20548.099999999999"/>
    <n v="35112.1"/>
  </r>
  <r>
    <x v="357"/>
    <x v="6"/>
    <n v="13090.3"/>
    <x v="8072"/>
    <n v="31863.4"/>
    <n v="16856.099999999999"/>
    <n v="27343.4"/>
  </r>
  <r>
    <x v="357"/>
    <x v="7"/>
    <n v="12509.9"/>
    <x v="8073"/>
    <n v="27444.6"/>
    <n v="15464.7"/>
    <n v="22589"/>
  </r>
  <r>
    <x v="357"/>
    <x v="8"/>
    <n v="11558.8"/>
    <x v="8074"/>
    <n v="26833.7"/>
    <n v="15038.1"/>
    <n v="22066.1"/>
  </r>
  <r>
    <x v="357"/>
    <x v="9"/>
    <n v="10393.1"/>
    <x v="937"/>
    <n v="21349.4"/>
    <n v="15361"/>
    <n v="17498.099999999999"/>
  </r>
  <r>
    <x v="357"/>
    <x v="10"/>
    <n v="10109.700000000001"/>
    <x v="8075"/>
    <n v="21625"/>
    <n v="15430.9"/>
    <n v="17614.3"/>
  </r>
  <r>
    <x v="357"/>
    <x v="11"/>
    <n v="10498"/>
    <x v="8076"/>
    <n v="21090"/>
    <n v="14926.5"/>
    <n v="16968.7"/>
  </r>
  <r>
    <x v="357"/>
    <x v="12"/>
    <n v="9746.4"/>
    <x v="8077"/>
    <n v="21207.4"/>
    <n v="14488.3"/>
    <n v="16683.5"/>
  </r>
  <r>
    <x v="357"/>
    <x v="13"/>
    <n v="3791.6170000000002"/>
    <x v="8078"/>
    <n v="21262.238000000001"/>
    <n v="13911.826999999999"/>
    <n v="16575.829999999998"/>
  </r>
  <r>
    <x v="357"/>
    <x v="14"/>
    <n v="2633.027"/>
    <x v="8079"/>
    <n v="4251.5690000000004"/>
    <n v="2793.3119999999999"/>
    <n v="3392.0789999999997"/>
  </r>
  <r>
    <x v="357"/>
    <x v="15"/>
    <n v="2205.9949999999999"/>
    <x v="8080"/>
    <n v="3576.7249999999999"/>
    <n v="2665.55"/>
    <n v="2906.6370000000002"/>
  </r>
  <r>
    <x v="357"/>
    <x v="16"/>
    <n v="2097.14"/>
    <x v="8081"/>
    <n v="3388.9690000000001"/>
    <n v="2382.806"/>
    <n v="2658.2960000000003"/>
  </r>
  <r>
    <x v="357"/>
    <x v="17"/>
    <n v="2086.355"/>
    <x v="8082"/>
    <n v="3651.4749999999999"/>
    <n v="2030.277"/>
    <n v="2960.3380000000002"/>
  </r>
  <r>
    <x v="357"/>
    <x v="18"/>
    <n v="2188.21"/>
    <x v="8083"/>
    <n v="3825.07"/>
    <n v="1915.0429999999999"/>
    <n v="3171.5329999999999"/>
  </r>
  <r>
    <x v="357"/>
    <x v="19"/>
    <n v="2471.1930000000002"/>
    <x v="8084"/>
    <n v="5181.8419999999996"/>
    <n v="2386.4560000000001"/>
    <n v="4221.223"/>
  </r>
  <r>
    <x v="357"/>
    <x v="19"/>
    <n v="2280.5219999999999"/>
    <x v="8085"/>
    <n v="4862.9769999999999"/>
    <n v="2558.7130000000002"/>
    <n v="4190.5519999999997"/>
  </r>
  <r>
    <x v="357"/>
    <x v="20"/>
    <n v="3867.596"/>
    <x v="8086"/>
    <n v="6331.6450000000004"/>
    <n v="2991.8069999999998"/>
    <n v="5101.9719999999998"/>
  </r>
  <r>
    <x v="357"/>
    <x v="21"/>
    <n v="3558.3200999999999"/>
    <x v="8087"/>
    <n v="5795.8690999999999"/>
    <n v="2717.5309999999999"/>
    <n v="4637.3500000000004"/>
  </r>
  <r>
    <x v="357"/>
    <x v="23"/>
    <n v="2932.5581000000002"/>
    <x v="8088"/>
    <n v="5141.2440999999999"/>
    <n v="2438.4189000000001"/>
    <n v="4142.5479000000005"/>
  </r>
  <r>
    <x v="357"/>
    <x v="24"/>
    <n v="2270.2910000000002"/>
    <x v="8089"/>
    <n v="3786.3391000000001"/>
    <n v="1781.377"/>
    <n v="3011.7339999999999"/>
  </r>
  <r>
    <x v="357"/>
    <x v="25"/>
    <n v="1729.191"/>
    <x v="8090"/>
    <n v="3061.9351000000001"/>
    <n v="1335.22"/>
    <n v="2479.0729999999999"/>
  </r>
  <r>
    <x v="357"/>
    <x v="26"/>
    <n v="948.97199999999998"/>
    <x v="8091"/>
    <n v="1818.2650000000001"/>
    <n v="717.19399999999996"/>
    <n v="1233.3800000000001"/>
  </r>
  <r>
    <x v="357"/>
    <x v="26"/>
    <n v="1249.7180000000001"/>
    <x v="8092"/>
    <n v="2473.71"/>
    <n v="1136.204"/>
    <n v="1848.3510000000001"/>
  </r>
  <r>
    <x v="357"/>
    <x v="28"/>
    <n v="805.48400000000004"/>
    <x v="8093"/>
    <n v="1199.491"/>
    <n v="603.47199999999998"/>
    <n v="863.34500000000003"/>
  </r>
  <r>
    <x v="357"/>
    <x v="29"/>
    <n v="720.68299999999999"/>
    <x v="8094"/>
    <n v="904.37199999999996"/>
    <n v="394.12700000000001"/>
    <n v="611.18200000000002"/>
  </r>
  <r>
    <x v="357"/>
    <x v="30"/>
    <n v="615.32299999999998"/>
    <x v="8095"/>
    <n v="659.43499999999995"/>
    <n v="276.34399999999999"/>
    <n v="480.65899999999999"/>
  </r>
  <r>
    <x v="358"/>
    <x v="0"/>
    <n v="44998"/>
    <x v="8096"/>
    <n v="86921"/>
    <n v="28789"/>
    <n v="71123"/>
  </r>
  <r>
    <x v="358"/>
    <x v="1"/>
    <n v="43310"/>
    <x v="8097"/>
    <n v="72468"/>
    <n v="24718"/>
    <n v="54822"/>
  </r>
  <r>
    <x v="358"/>
    <x v="2"/>
    <n v="40604"/>
    <x v="8098"/>
    <n v="70563"/>
    <n v="22559"/>
    <n v="53468"/>
  </r>
  <r>
    <x v="358"/>
    <x v="3"/>
    <n v="37490"/>
    <x v="8099"/>
    <n v="65891"/>
    <n v="18236"/>
    <n v="48643"/>
  </r>
  <r>
    <x v="358"/>
    <x v="4"/>
    <n v="32053"/>
    <x v="6536"/>
    <n v="62413"/>
    <n v="16557"/>
    <n v="45458"/>
  </r>
  <r>
    <x v="358"/>
    <x v="5"/>
    <n v="29564"/>
    <x v="454"/>
    <n v="56653"/>
    <n v="15663"/>
    <n v="40144"/>
  </r>
  <r>
    <x v="358"/>
    <x v="6"/>
    <n v="24420"/>
    <x v="6331"/>
    <n v="49953"/>
    <n v="14245"/>
    <n v="36930"/>
  </r>
  <r>
    <x v="358"/>
    <x v="7"/>
    <n v="19719"/>
    <x v="8100"/>
    <n v="33622"/>
    <n v="6115"/>
    <n v="22231"/>
  </r>
  <r>
    <x v="358"/>
    <x v="8"/>
    <n v="4847.3819999999996"/>
    <x v="8101"/>
    <n v="9482.9310000000005"/>
    <n v="2927.6"/>
    <n v="7672.0810000000001"/>
  </r>
  <r>
    <x v="358"/>
    <x v="9"/>
    <n v="4069.3530000000001"/>
    <x v="8102"/>
    <n v="7918.58"/>
    <n v="2541.576"/>
    <n v="6320.8590000000004"/>
  </r>
  <r>
    <x v="358"/>
    <x v="10"/>
    <n v="3480.5149999999999"/>
    <x v="8103"/>
    <n v="7386.0169999999998"/>
    <n v="2288.1419999999998"/>
    <n v="5933.4169999999995"/>
  </r>
  <r>
    <x v="358"/>
    <x v="11"/>
    <n v="2751.5160000000001"/>
    <x v="8104"/>
    <n v="6422.1480000000001"/>
    <n v="2040.6130000000001"/>
    <n v="5115.6050000000005"/>
  </r>
  <r>
    <x v="358"/>
    <x v="12"/>
    <n v="2235.7339999999999"/>
    <x v="8105"/>
    <n v="5806.13"/>
    <n v="1853.778"/>
    <n v="4855.9549999999999"/>
  </r>
  <r>
    <x v="358"/>
    <x v="13"/>
    <n v="1546.8630000000001"/>
    <x v="8106"/>
    <n v="4153.1220000000003"/>
    <n v="911.77700000000004"/>
    <n v="3507.777"/>
  </r>
  <r>
    <x v="358"/>
    <x v="14"/>
    <n v="1038.4280000000001"/>
    <x v="8107"/>
    <n v="2158.9810000000002"/>
    <n v="838.85"/>
    <n v="1744.404"/>
  </r>
  <r>
    <x v="359"/>
    <x v="0"/>
    <n v="6027.1"/>
    <x v="8108"/>
    <n v="6877.3"/>
    <n v="3513.4"/>
    <n v="5116.1000000000004"/>
  </r>
  <r>
    <x v="359"/>
    <x v="1"/>
    <n v="5880"/>
    <x v="8109"/>
    <n v="6678.3"/>
    <n v="3244.6"/>
    <n v="4845.2"/>
  </r>
  <r>
    <x v="359"/>
    <x v="2"/>
    <n v="4488.3"/>
    <x v="1253"/>
    <n v="5831.6"/>
    <n v="3001.9"/>
    <n v="4581.3999999999996"/>
  </r>
  <r>
    <x v="359"/>
    <x v="3"/>
    <n v="4491.8"/>
    <x v="8110"/>
    <n v="4892.7"/>
    <n v="2682.9"/>
    <n v="3559.1000000000004"/>
  </r>
  <r>
    <x v="359"/>
    <x v="4"/>
    <n v="4191.6000000000004"/>
    <x v="8111"/>
    <n v="4666.8999999999996"/>
    <n v="2489.9"/>
    <n v="3380.3"/>
  </r>
  <r>
    <x v="359"/>
    <x v="5"/>
    <n v="4806.2"/>
    <x v="8112"/>
    <n v="3663.1"/>
    <n v="2420.6"/>
    <n v="2561.1"/>
  </r>
  <r>
    <x v="359"/>
    <x v="6"/>
    <n v="5075.3999999999996"/>
    <x v="6711"/>
    <n v="3531.8969999999999"/>
    <n v="2409.1579999999999"/>
    <n v="2410.143"/>
  </r>
  <r>
    <x v="359"/>
    <x v="7"/>
    <n v="4763.18"/>
    <x v="8113"/>
    <n v="3104.3209999999999"/>
    <n v="1992.931"/>
    <n v="2016.2909999999999"/>
  </r>
  <r>
    <x v="359"/>
    <x v="8"/>
    <n v="4158.5069999999996"/>
    <x v="8114"/>
    <n v="2635.116"/>
    <n v="1612.569"/>
    <n v="1636.7239999999999"/>
  </r>
  <r>
    <x v="359"/>
    <x v="9"/>
    <n v="3607.636"/>
    <x v="8115"/>
    <n v="2467.1149999999998"/>
    <n v="1505.2929999999999"/>
    <n v="1530.194"/>
  </r>
  <r>
    <x v="359"/>
    <x v="10"/>
    <n v="3230.4679999999998"/>
    <x v="8116"/>
    <n v="2564.3359999999998"/>
    <n v="1696.0419999999999"/>
    <n v="1729.1179999999999"/>
  </r>
  <r>
    <x v="359"/>
    <x v="11"/>
    <n v="3180.7570000000001"/>
    <x v="8117"/>
    <n v="2247.3530000000001"/>
    <n v="1490.375"/>
    <n v="1493.24"/>
  </r>
  <r>
    <x v="359"/>
    <x v="12"/>
    <n v="2612.4560000000001"/>
    <x v="8118"/>
    <n v="2449.5120000000002"/>
    <n v="1910.354"/>
    <n v="1913.454"/>
  </r>
  <r>
    <x v="359"/>
    <x v="13"/>
    <n v="2035.085"/>
    <x v="8119"/>
    <n v="1626.52"/>
    <n v="1188.7339999999999"/>
    <n v="1192.0039999999999"/>
  </r>
  <r>
    <x v="359"/>
    <x v="14"/>
    <n v="1710.423"/>
    <x v="8120"/>
    <n v="1347.1320000000001"/>
    <n v="1032.7760000000001"/>
    <n v="1048.4880000000001"/>
  </r>
  <r>
    <x v="359"/>
    <x v="15"/>
    <n v="1321.106"/>
    <x v="8121"/>
    <n v="1044.425"/>
    <n v="822.48400000000004"/>
    <n v="827.71800000000007"/>
  </r>
  <r>
    <x v="359"/>
    <x v="16"/>
    <n v="953.226"/>
    <x v="8122"/>
    <n v="617.65200000000004"/>
    <n v="449.084"/>
    <n v="479.17"/>
  </r>
  <r>
    <x v="359"/>
    <x v="17"/>
    <n v="719.40300000000002"/>
    <x v="8123"/>
    <n v="440.57100000000003"/>
    <n v="274.90300000000002"/>
    <n v="312.762"/>
  </r>
  <r>
    <x v="359"/>
    <x v="18"/>
    <n v="600.49099999999999"/>
    <x v="8124"/>
    <n v="258.71100000000001"/>
    <n v="148.31399999999999"/>
    <n v="159.749"/>
  </r>
  <r>
    <x v="359"/>
    <x v="19"/>
    <n v="548.91800000000001"/>
    <x v="8125"/>
    <n v="296.65300000000002"/>
    <n v="212.80799999999999"/>
    <n v="216.58799999999999"/>
  </r>
  <r>
    <x v="359"/>
    <x v="20"/>
    <n v="507.78100000000001"/>
    <x v="8126"/>
    <n v="282.08800000000002"/>
    <n v="203.16200000000001"/>
    <n v="210.995"/>
  </r>
  <r>
    <x v="359"/>
    <x v="21"/>
    <n v="522.22"/>
    <x v="8127"/>
    <n v="257.70999999999998"/>
    <n v="186.85900000000001"/>
    <n v="196.72300000000001"/>
  </r>
  <r>
    <x v="360"/>
    <x v="0"/>
    <n v="8351.9310000000005"/>
    <x v="8128"/>
    <n v="5289.268"/>
    <n v="1567.123"/>
    <n v="4276.2890000000007"/>
  </r>
  <r>
    <x v="360"/>
    <x v="1"/>
    <n v="7911.0460000000003"/>
    <x v="8129"/>
    <n v="3085.2620000000002"/>
    <n v="1561.82"/>
    <n v="2002.086"/>
  </r>
  <r>
    <x v="360"/>
    <x v="2"/>
    <n v="7256.3819999999996"/>
    <x v="8130"/>
    <n v="2868.7689999999998"/>
    <n v="1418.673"/>
    <n v="1880.904"/>
  </r>
  <r>
    <x v="360"/>
    <x v="3"/>
    <n v="6779.5789999999997"/>
    <x v="8131"/>
    <n v="2674.942"/>
    <n v="1453.2180000000001"/>
    <n v="1754.2809999999999"/>
  </r>
  <r>
    <x v="360"/>
    <x v="4"/>
    <n v="6226.5069999999996"/>
    <x v="8132"/>
    <n v="2370.826"/>
    <n v="1393.2940000000001"/>
    <n v="1561.164"/>
  </r>
  <r>
    <x v="360"/>
    <x v="5"/>
    <n v="5711.7150000000001"/>
    <x v="8133"/>
    <n v="2034.5709999999999"/>
    <n v="1293.5609999999999"/>
    <n v="1298.731"/>
  </r>
  <r>
    <x v="360"/>
    <x v="6"/>
    <n v="5164.7839999999997"/>
    <x v="8134"/>
    <n v="1903.3910000000001"/>
    <n v="1246.894"/>
    <n v="1248.136"/>
  </r>
  <r>
    <x v="360"/>
    <x v="7"/>
    <n v="4664.12"/>
    <x v="8135"/>
    <n v="1706.808"/>
    <n v="1024.9739999999999"/>
    <n v="1026.2539999999999"/>
  </r>
  <r>
    <x v="360"/>
    <x v="8"/>
    <n v="4232.7430000000004"/>
    <x v="8136"/>
    <n v="1594.8320000000001"/>
    <n v="1008.29"/>
    <n v="1009.607"/>
  </r>
  <r>
    <x v="360"/>
    <x v="9"/>
    <n v="3638.3359999999998"/>
    <x v="8137"/>
    <n v="1463.4739999999999"/>
    <n v="933.24199999999996"/>
    <n v="934.649"/>
  </r>
  <r>
    <x v="360"/>
    <x v="10"/>
    <n v="3206.9369999999999"/>
    <x v="8138"/>
    <n v="1276.58"/>
    <n v="779.15099999999995"/>
    <n v="780.94999999999993"/>
  </r>
  <r>
    <x v="360"/>
    <x v="11"/>
    <n v="3007.9490000000001"/>
    <x v="8139"/>
    <n v="1075.9970000000001"/>
    <n v="610.13"/>
    <n v="612.47699999999998"/>
  </r>
  <r>
    <x v="360"/>
    <x v="12"/>
    <n v="2703.212"/>
    <x v="8140"/>
    <n v="1057.971"/>
    <n v="565.33699999999999"/>
    <n v="623.53499999999997"/>
  </r>
  <r>
    <x v="360"/>
    <x v="13"/>
    <n v="2369.6120000000001"/>
    <x v="8141"/>
    <n v="998.25800000000004"/>
    <n v="598.904"/>
    <n v="602.77700000000004"/>
  </r>
  <r>
    <x v="360"/>
    <x v="14"/>
    <n v="2067.9789999999998"/>
    <x v="8142"/>
    <n v="814.79499999999996"/>
    <n v="477.69799999999998"/>
    <n v="489.48599999999999"/>
  </r>
  <r>
    <x v="360"/>
    <x v="15"/>
    <n v="1738.8430000000001"/>
    <x v="8143"/>
    <n v="678.48500000000001"/>
    <n v="370.584"/>
    <n v="406.21"/>
  </r>
  <r>
    <x v="360"/>
    <x v="16"/>
    <n v="1472.885"/>
    <x v="8144"/>
    <n v="536.20899999999995"/>
    <n v="295.38400000000001"/>
    <n v="316.93299999999999"/>
  </r>
  <r>
    <x v="360"/>
    <x v="17"/>
    <n v="1209.99"/>
    <x v="8145"/>
    <n v="458.91899999999998"/>
    <n v="227.84800000000001"/>
    <n v="269.43"/>
  </r>
  <r>
    <x v="360"/>
    <x v="18"/>
    <n v="849.79899999999998"/>
    <x v="8146"/>
    <n v="338.48200000000003"/>
    <n v="181.29599999999999"/>
    <n v="206.904"/>
  </r>
  <r>
    <x v="360"/>
    <x v="19"/>
    <n v="688.08199999999999"/>
    <x v="8147"/>
    <n v="302.63"/>
    <n v="138.30500000000001"/>
    <n v="196.315"/>
  </r>
  <r>
    <x v="360"/>
    <x v="19"/>
    <n v="759.03700000000003"/>
    <x v="8148"/>
    <n v="332.29599999999999"/>
    <n v="155.036"/>
    <n v="221.41000000000003"/>
  </r>
  <r>
    <x v="360"/>
    <x v="21"/>
    <n v="600.67700000000002"/>
    <x v="8149"/>
    <n v="264.649"/>
    <n v="119.976"/>
    <n v="160.79900000000001"/>
  </r>
  <r>
    <x v="360"/>
    <x v="22"/>
    <n v="509.05200000000002"/>
    <x v="8150"/>
    <n v="224.08"/>
    <n v="104.889"/>
    <n v="137.49099999999999"/>
  </r>
  <r>
    <x v="360"/>
    <x v="23"/>
    <n v="449.029"/>
    <x v="8151"/>
    <n v="195.58199999999999"/>
    <n v="94.728999999999999"/>
    <n v="117.58"/>
  </r>
  <r>
    <x v="360"/>
    <x v="24"/>
    <n v="383.90300000000002"/>
    <x v="8152"/>
    <n v="174.12899999999999"/>
    <n v="83.475999999999999"/>
    <n v="110.9"/>
  </r>
  <r>
    <x v="360"/>
    <x v="25"/>
    <n v="279.21300000000002"/>
    <x v="8153"/>
    <n v="116.786"/>
    <n v="23.154"/>
    <n v="67.591999999999999"/>
  </r>
  <r>
    <x v="360"/>
    <x v="25"/>
    <n v="329.96699999999998"/>
    <x v="8154"/>
    <n v="146.24799999999999"/>
    <n v="73.691999999999993"/>
    <n v="87.413999999999987"/>
  </r>
  <r>
    <x v="360"/>
    <x v="27"/>
    <n v="251.517"/>
    <x v="8155"/>
    <n v="107.306"/>
    <n v="16.266999999999999"/>
    <n v="62.305999999999997"/>
  </r>
  <r>
    <x v="361"/>
    <x v="0"/>
    <n v="42405"/>
    <x v="4154"/>
    <n v="33097"/>
    <n v="14226"/>
    <n v="26158"/>
  </r>
  <r>
    <x v="361"/>
    <x v="1"/>
    <n v="40052"/>
    <x v="5382"/>
    <n v="29109"/>
    <n v="12811"/>
    <n v="22684"/>
  </r>
  <r>
    <x v="361"/>
    <x v="2"/>
    <n v="38260"/>
    <x v="1763"/>
    <n v="28066"/>
    <n v="10559"/>
    <n v="20762"/>
  </r>
  <r>
    <x v="361"/>
    <x v="3"/>
    <n v="36881"/>
    <x v="2756"/>
    <n v="22373"/>
    <n v="9624"/>
    <n v="15903"/>
  </r>
  <r>
    <x v="361"/>
    <x v="4"/>
    <n v="41373"/>
    <x v="8156"/>
    <n v="22969"/>
    <n v="9706"/>
    <n v="16396"/>
  </r>
  <r>
    <x v="361"/>
    <x v="5"/>
    <n v="37580"/>
    <x v="6607"/>
    <n v="23956"/>
    <n v="8904"/>
    <n v="17082"/>
  </r>
  <r>
    <x v="361"/>
    <x v="6"/>
    <n v="34374"/>
    <x v="1177"/>
    <n v="12177"/>
    <n v="6233"/>
    <n v="8641"/>
  </r>
  <r>
    <x v="361"/>
    <x v="7"/>
    <n v="33055"/>
    <x v="8157"/>
    <n v="11896"/>
    <n v="6042"/>
    <n v="8474"/>
  </r>
  <r>
    <x v="361"/>
    <x v="8"/>
    <n v="32266"/>
    <x v="7322"/>
    <n v="11071"/>
    <n v="5685"/>
    <n v="7867"/>
  </r>
  <r>
    <x v="361"/>
    <x v="9"/>
    <n v="28430"/>
    <x v="5566"/>
    <n v="10752"/>
    <n v="5265"/>
    <n v="7801"/>
  </r>
  <r>
    <x v="361"/>
    <x v="10"/>
    <n v="26704"/>
    <x v="8158"/>
    <n v="10595"/>
    <n v="4496"/>
    <n v="7973"/>
  </r>
  <r>
    <x v="361"/>
    <x v="11"/>
    <n v="26862"/>
    <x v="4636"/>
    <n v="10850"/>
    <n v="5014"/>
    <n v="7910"/>
  </r>
  <r>
    <x v="361"/>
    <x v="12"/>
    <n v="25729"/>
    <x v="6367"/>
    <n v="10227"/>
    <n v="4731"/>
    <n v="7510"/>
  </r>
  <r>
    <x v="361"/>
    <x v="13"/>
    <n v="25559"/>
    <x v="8159"/>
    <n v="11121"/>
    <n v="4440"/>
    <n v="8419"/>
  </r>
  <r>
    <x v="361"/>
    <x v="14"/>
    <n v="26014"/>
    <x v="1625"/>
    <n v="10504"/>
    <n v="4652"/>
    <n v="7647"/>
  </r>
  <r>
    <x v="361"/>
    <x v="15"/>
    <n v="26441"/>
    <x v="5966"/>
    <n v="10464"/>
    <n v="4292"/>
    <n v="7654"/>
  </r>
  <r>
    <x v="361"/>
    <x v="16"/>
    <n v="24549"/>
    <x v="695"/>
    <n v="10486"/>
    <n v="3954"/>
    <n v="7558"/>
  </r>
  <r>
    <x v="361"/>
    <x v="17"/>
    <n v="23367"/>
    <x v="3118"/>
    <n v="10372"/>
    <n v="3662"/>
    <n v="7649"/>
  </r>
  <r>
    <x v="361"/>
    <x v="18"/>
    <n v="10563"/>
    <x v="8160"/>
    <n v="10632"/>
    <n v="3354"/>
    <n v="8130"/>
  </r>
  <r>
    <x v="361"/>
    <x v="19"/>
    <n v="7410"/>
    <x v="8161"/>
    <n v="4854"/>
    <n v="2175"/>
    <n v="3717"/>
  </r>
  <r>
    <x v="361"/>
    <x v="20"/>
    <n v="7362.9"/>
    <x v="5788"/>
    <n v="5082.7"/>
    <n v="2128"/>
    <n v="3931.8"/>
  </r>
  <r>
    <x v="361"/>
    <x v="21"/>
    <n v="7414.1000999999997"/>
    <x v="2020"/>
    <n v="5242.5"/>
    <n v="1970.4"/>
    <n v="4099.3"/>
  </r>
  <r>
    <x v="361"/>
    <x v="22"/>
    <n v="6355.7002000000002"/>
    <x v="8162"/>
    <n v="4411"/>
    <n v="1621.4999"/>
    <n v="3311.5999000000002"/>
  </r>
  <r>
    <x v="361"/>
    <x v="23"/>
    <n v="6453.7997999999998"/>
    <x v="8163"/>
    <n v="4544.1000999999997"/>
    <n v="1541.7"/>
    <n v="3516.8"/>
  </r>
  <r>
    <x v="361"/>
    <x v="24"/>
    <n v="5511.2002000000002"/>
    <x v="8164"/>
    <n v="4444.2997999999998"/>
    <n v="1467.7"/>
    <n v="3452.4"/>
  </r>
  <r>
    <x v="361"/>
    <x v="25"/>
    <n v="5110.2700000000004"/>
    <x v="8165"/>
    <n v="3668"/>
    <n v="1306.19"/>
    <n v="2761.2080000000001"/>
  </r>
  <r>
    <x v="361"/>
    <x v="26"/>
    <n v="4707.3959999999997"/>
    <x v="8166"/>
    <n v="3253.5039000000002"/>
    <n v="1360.7460000000001"/>
    <n v="2384.998"/>
  </r>
  <r>
    <x v="361"/>
    <x v="27"/>
    <n v="4168.8397999999997"/>
    <x v="8167"/>
    <n v="2617.6790000000001"/>
    <n v="980.18899999999996"/>
    <n v="1805.6999999999998"/>
  </r>
  <r>
    <x v="361"/>
    <x v="28"/>
    <n v="3922.0540000000001"/>
    <x v="8168"/>
    <n v="2645.7510000000002"/>
    <n v="822.49099999999999"/>
    <n v="1806.3139999999999"/>
  </r>
  <r>
    <x v="361"/>
    <x v="29"/>
    <n v="3825.2739000000001"/>
    <x v="8169"/>
    <n v="2501.0619999999999"/>
    <n v="662.98800000000006"/>
    <n v="1683.453"/>
  </r>
  <r>
    <x v="361"/>
    <x v="30"/>
    <n v="2538.2438999999999"/>
    <x v="8170"/>
    <n v="2586.0801000000001"/>
    <n v="447.72"/>
    <n v="1822.153"/>
  </r>
  <r>
    <x v="362"/>
    <x v="0"/>
    <n v="16598.900000000001"/>
    <x v="8171"/>
    <n v="20492.3"/>
    <n v="7312.4"/>
    <n v="13452.2"/>
  </r>
  <r>
    <x v="362"/>
    <x v="1"/>
    <n v="15668.2"/>
    <x v="8172"/>
    <n v="17914.900000000001"/>
    <n v="7064.8"/>
    <n v="11156.1"/>
  </r>
  <r>
    <x v="362"/>
    <x v="2"/>
    <n v="14197.6"/>
    <x v="8173"/>
    <n v="18173.3"/>
    <n v="7206.9"/>
    <n v="11270.9"/>
  </r>
  <r>
    <x v="362"/>
    <x v="3"/>
    <n v="13508.9"/>
    <x v="8174"/>
    <n v="17397.400000000001"/>
    <n v="6718.3"/>
    <n v="10788.5"/>
  </r>
  <r>
    <x v="362"/>
    <x v="4"/>
    <n v="13300.7"/>
    <x v="8175"/>
    <n v="16717.599999999999"/>
    <n v="5879.2"/>
    <n v="10097"/>
  </r>
  <r>
    <x v="362"/>
    <x v="5"/>
    <n v="12891.4"/>
    <x v="8176"/>
    <n v="17298.5"/>
    <n v="6045.4"/>
    <n v="10269.799999999999"/>
  </r>
  <r>
    <x v="362"/>
    <x v="6"/>
    <n v="12350.5"/>
    <x v="8177"/>
    <n v="17658.099999999999"/>
    <n v="7131.3"/>
    <n v="10652.5"/>
  </r>
  <r>
    <x v="362"/>
    <x v="7"/>
    <n v="11988.3"/>
    <x v="8178"/>
    <n v="18482.099999999999"/>
    <n v="7229.3"/>
    <n v="10458.700000000001"/>
  </r>
  <r>
    <x v="362"/>
    <x v="8"/>
    <n v="14782"/>
    <x v="8179"/>
    <n v="18754.2"/>
    <n v="7015.7"/>
    <n v="10658.3"/>
  </r>
  <r>
    <x v="362"/>
    <x v="9"/>
    <n v="14001.1"/>
    <x v="1494"/>
    <n v="19990.900000000001"/>
    <n v="8075.8"/>
    <n v="11759.7"/>
  </r>
  <r>
    <x v="362"/>
    <x v="10"/>
    <n v="13195.3"/>
    <x v="8180"/>
    <n v="19991"/>
    <n v="7205.7"/>
    <n v="11302.3"/>
  </r>
  <r>
    <x v="362"/>
    <x v="11"/>
    <n v="13227.4"/>
    <x v="8181"/>
    <n v="20924.5"/>
    <n v="6762.1"/>
    <n v="11886.2"/>
  </r>
  <r>
    <x v="362"/>
    <x v="12"/>
    <n v="8763.1"/>
    <x v="8182"/>
    <n v="14376.2"/>
    <n v="8005.4"/>
    <n v="9459.1"/>
  </r>
  <r>
    <x v="362"/>
    <x v="13"/>
    <n v="8033.7"/>
    <x v="8183"/>
    <n v="12145.9"/>
    <n v="5478.4"/>
    <n v="7463"/>
  </r>
  <r>
    <x v="362"/>
    <x v="14"/>
    <n v="10546.9"/>
    <x v="8184"/>
    <n v="11756.4"/>
    <n v="5762"/>
    <n v="7879"/>
  </r>
  <r>
    <x v="362"/>
    <x v="15"/>
    <n v="9393.6"/>
    <x v="8185"/>
    <n v="11414.6"/>
    <n v="5733.8"/>
    <n v="7614.2"/>
  </r>
  <r>
    <x v="362"/>
    <x v="16"/>
    <n v="9876.2000000000007"/>
    <x v="8186"/>
    <n v="10664.9"/>
    <n v="4614.2"/>
    <n v="6933.5"/>
  </r>
  <r>
    <x v="362"/>
    <x v="17"/>
    <n v="8951.2999999999993"/>
    <x v="8187"/>
    <n v="10809.6"/>
    <n v="3593.3"/>
    <n v="5685.4"/>
  </r>
  <r>
    <x v="362"/>
    <x v="18"/>
    <n v="9682"/>
    <x v="8188"/>
    <n v="11063.7"/>
    <n v="4027.1"/>
    <n v="6927.7999999999993"/>
  </r>
  <r>
    <x v="362"/>
    <x v="19"/>
    <n v="9597.6"/>
    <x v="8189"/>
    <n v="11052.6"/>
    <n v="3997.1"/>
    <n v="5537.5"/>
  </r>
  <r>
    <x v="362"/>
    <x v="20"/>
    <n v="7819"/>
    <x v="8190"/>
    <n v="8400.2001999999993"/>
    <n v="3178.6999000000001"/>
    <n v="5787.4999000000007"/>
  </r>
  <r>
    <x v="362"/>
    <x v="21"/>
    <n v="7384.7002000000002"/>
    <x v="8191"/>
    <n v="7926.3999000000003"/>
    <n v="2763.6999000000001"/>
    <n v="5247.6998999999996"/>
  </r>
  <r>
    <x v="362"/>
    <x v="22"/>
    <n v="7103.2997999999998"/>
    <x v="8192"/>
    <n v="8415.5995999999996"/>
    <n v="2469.3000000000002"/>
    <n v="5922.4"/>
  </r>
  <r>
    <x v="362"/>
    <x v="23"/>
    <n v="6702.8999000000003"/>
    <x v="1664"/>
    <n v="5621.6000999999997"/>
    <n v="2204.1999999999998"/>
    <n v="3530.2999999999997"/>
  </r>
  <r>
    <x v="362"/>
    <x v="24"/>
    <n v="5729"/>
    <x v="8193"/>
    <n v="5563.2997999999998"/>
    <n v="1966.3"/>
    <n v="3426.1000000000004"/>
  </r>
  <r>
    <x v="362"/>
    <x v="25"/>
    <n v="4507.4701999999997"/>
    <x v="8194"/>
    <n v="3596.9209000000001"/>
    <n v="1685.4110000000001"/>
    <n v="2118.5100000000002"/>
  </r>
  <r>
    <x v="362"/>
    <x v="26"/>
    <n v="4021.0709999999999"/>
    <x v="8195"/>
    <n v="3375.3319999999999"/>
    <n v="1496.1560999999999"/>
    <n v="2017.2311"/>
  </r>
  <r>
    <x v="362"/>
    <x v="27"/>
    <n v="3783.7871"/>
    <x v="8196"/>
    <n v="3387.5520000000001"/>
    <n v="1439.5909999999999"/>
    <n v="1996.5259999999998"/>
  </r>
  <r>
    <x v="362"/>
    <x v="28"/>
    <n v="3586.22"/>
    <x v="8197"/>
    <n v="2979.5601000000001"/>
    <n v="1633.056"/>
    <n v="2127.223"/>
  </r>
  <r>
    <x v="362"/>
    <x v="29"/>
    <n v="3737.8469"/>
    <x v="8198"/>
    <n v="2982.5070999999998"/>
    <n v="1556.424"/>
    <n v="2139.3130000000001"/>
  </r>
  <r>
    <x v="362"/>
    <x v="30"/>
    <n v="3447.4070000000002"/>
    <x v="8199"/>
    <n v="2594.5911000000001"/>
    <n v="1476.865"/>
    <n v="1863.213"/>
  </r>
  <r>
    <x v="363"/>
    <x v="0"/>
    <n v="2668.3939999999998"/>
    <x v="8200"/>
    <n v="4243.0649999999996"/>
    <n v="2040.58"/>
    <n v="2040.58"/>
  </r>
  <r>
    <x v="363"/>
    <x v="1"/>
    <n v="1792.8920000000001"/>
    <x v="8201"/>
    <n v="3737.8409999999999"/>
    <n v="1488.97"/>
    <n v="1497.038"/>
  </r>
  <r>
    <x v="363"/>
    <x v="2"/>
    <n v="1779.748"/>
    <x v="8202"/>
    <n v="3149.154"/>
    <n v="1003.728"/>
    <n v="1255.6569999999999"/>
  </r>
  <r>
    <x v="363"/>
    <x v="3"/>
    <n v="1413.6980000000001"/>
    <x v="8203"/>
    <n v="2590.277"/>
    <n v="581.38499999999999"/>
    <n v="1079.32"/>
  </r>
  <r>
    <x v="363"/>
    <x v="4"/>
    <n v="1082.9380000000001"/>
    <x v="8204"/>
    <n v="2228.0729999999999"/>
    <n v="563.08799999999997"/>
    <n v="1036.1179999999999"/>
  </r>
  <r>
    <x v="363"/>
    <x v="5"/>
    <n v="2350.5680000000002"/>
    <x v="8205"/>
    <n v="1799.63"/>
    <n v="801.80600000000004"/>
    <n v="1255.837"/>
  </r>
  <r>
    <x v="363"/>
    <x v="6"/>
    <n v="1214.4829999999999"/>
    <x v="8206"/>
    <n v="1277.8389999999999"/>
    <n v="587.995"/>
    <n v="923.197"/>
  </r>
  <r>
    <x v="363"/>
    <x v="7"/>
    <n v="825.82299999999998"/>
    <x v="8207"/>
    <n v="1149.4269999999999"/>
    <n v="595.72699999999998"/>
    <n v="912.06700000000001"/>
  </r>
  <r>
    <x v="363"/>
    <x v="8"/>
    <n v="1136.876"/>
    <x v="8208"/>
    <n v="971.65899999999999"/>
    <n v="615.279"/>
    <n v="722.51800000000003"/>
  </r>
  <r>
    <x v="363"/>
    <x v="9"/>
    <n v="1159.0170000000001"/>
    <x v="8209"/>
    <n v="1048.2560000000001"/>
    <n v="621.18299999999999"/>
    <n v="725.23299999999995"/>
  </r>
  <r>
    <x v="363"/>
    <x v="10"/>
    <n v="968.48800000000006"/>
    <x v="8210"/>
    <n v="1008.571"/>
    <n v="506.13200000000001"/>
    <n v="644.13200000000006"/>
  </r>
  <r>
    <x v="363"/>
    <x v="11"/>
    <n v="1537.53"/>
    <x v="8211"/>
    <n v="1083.3521000000001"/>
    <n v="615.11800000000005"/>
    <n v="685.11800000000005"/>
  </r>
  <r>
    <x v="363"/>
    <x v="12"/>
    <n v="981.79100000000005"/>
    <x v="8212"/>
    <n v="831.14300000000003"/>
    <n v="471.154"/>
    <n v="489.154"/>
  </r>
  <r>
    <x v="363"/>
    <x v="13"/>
    <n v="1037.8399999999999"/>
    <x v="8213"/>
    <n v="868.80600000000004"/>
    <n v="550.39200000000005"/>
    <n v="550.39200000000005"/>
  </r>
  <r>
    <x v="363"/>
    <x v="14"/>
    <n v="1201.22"/>
    <x v="8214"/>
    <n v="935.22"/>
    <n v="685.83"/>
    <n v="685.83"/>
  </r>
  <r>
    <x v="363"/>
    <x v="15"/>
    <n v="1127.751"/>
    <x v="8215"/>
    <n v="950.51300000000003"/>
    <n v="635.47"/>
    <n v="635.47"/>
  </r>
  <r>
    <x v="363"/>
    <x v="16"/>
    <n v="1033.693"/>
    <x v="8216"/>
    <n v="707.298"/>
    <n v="533.49199999999996"/>
    <n v="533.66800000000001"/>
  </r>
  <r>
    <x v="363"/>
    <x v="17"/>
    <n v="794.67600000000004"/>
    <x v="8217"/>
    <n v="491.44"/>
    <n v="355.54399999999998"/>
    <n v="355.84"/>
  </r>
  <r>
    <x v="363"/>
    <x v="18"/>
    <n v="451.39600000000002"/>
    <x v="8218"/>
    <n v="359.512"/>
    <n v="220.06100000000001"/>
    <n v="274.524"/>
  </r>
  <r>
    <x v="363"/>
    <x v="19"/>
    <n v="364.00099999999998"/>
    <x v="8219"/>
    <n v="330.25700000000001"/>
    <n v="170.19200000000001"/>
    <n v="255.23400000000001"/>
  </r>
  <r>
    <x v="363"/>
    <x v="20"/>
    <n v="305.93200000000002"/>
    <x v="8220"/>
    <n v="232.71700000000001"/>
    <n v="85.102999999999994"/>
    <n v="141.32499999999999"/>
  </r>
  <r>
    <x v="363"/>
    <x v="21"/>
    <n v="194.05199999999999"/>
    <x v="8221"/>
    <n v="109.38500000000001"/>
    <n v="35.566000000000003"/>
    <n v="66.549000000000007"/>
  </r>
  <r>
    <x v="363"/>
    <x v="22"/>
    <n v="93.677000000000007"/>
    <x v="8222"/>
    <n v="25.09"/>
    <n v="9.8819999999999997"/>
    <n v="16.286999999999999"/>
  </r>
  <r>
    <x v="363"/>
    <x v="23"/>
    <n v="12.529"/>
    <x v="8223"/>
    <n v="7.1680000000000001"/>
    <n v="3.089"/>
    <n v="5.13"/>
  </r>
  <r>
    <x v="364"/>
    <x v="0"/>
    <n v="3459.3290000000002"/>
    <x v="8224"/>
    <n v="12703.388999999999"/>
    <n v="8704.3860000000004"/>
    <n v="11993.071"/>
  </r>
  <r>
    <x v="364"/>
    <x v="1"/>
    <n v="3042.3589999999999"/>
    <x v="8225"/>
    <n v="10162.572"/>
    <n v="6805.5940000000001"/>
    <n v="9526.2839999999997"/>
  </r>
  <r>
    <x v="364"/>
    <x v="2"/>
    <n v="2443.299"/>
    <x v="8226"/>
    <n v="7412.4769999999999"/>
    <n v="5047.2179999999998"/>
    <n v="6840.9619999999995"/>
  </r>
  <r>
    <x v="364"/>
    <x v="3"/>
    <n v="2529.6190000000001"/>
    <x v="8227"/>
    <n v="6870.3649999999998"/>
    <n v="4604.9350000000004"/>
    <n v="6291.5870000000004"/>
  </r>
  <r>
    <x v="364"/>
    <x v="4"/>
    <n v="2218.0320000000002"/>
    <x v="8228"/>
    <n v="6442.4390000000003"/>
    <n v="4368.0469999999996"/>
    <n v="5971.0029999999997"/>
  </r>
  <r>
    <x v="364"/>
    <x v="5"/>
    <n v="1403.002"/>
    <x v="8229"/>
    <n v="5583.0820000000003"/>
    <n v="3626.4029999999998"/>
    <n v="5233.6929999999993"/>
  </r>
  <r>
    <x v="364"/>
    <x v="6"/>
    <n v="664.89"/>
    <x v="8230"/>
    <n v="3366.24"/>
    <n v="2950.0059999999999"/>
    <n v="3147.652"/>
  </r>
  <r>
    <x v="364"/>
    <x v="7"/>
    <n v="316.93299999999999"/>
    <x v="8231"/>
    <n v="831.56799999999998"/>
    <n v="624.36400000000003"/>
    <n v="738.93200000000002"/>
  </r>
  <r>
    <x v="364"/>
    <x v="8"/>
    <n v="106.313"/>
    <x v="8232"/>
    <n v="720.67499999999995"/>
    <n v="633.28399999999999"/>
    <n v="677.08199999999999"/>
  </r>
  <r>
    <x v="365"/>
    <x v="0"/>
    <n v="14383"/>
    <x v="8233"/>
    <n v="18018"/>
    <n v="8907"/>
    <n v="15042"/>
  </r>
  <r>
    <x v="365"/>
    <x v="1"/>
    <n v="15784"/>
    <x v="8234"/>
    <n v="17137"/>
    <n v="8994"/>
    <n v="14062"/>
  </r>
  <r>
    <x v="365"/>
    <x v="2"/>
    <n v="14961"/>
    <x v="8235"/>
    <n v="17642"/>
    <n v="10337"/>
    <n v="14414"/>
  </r>
  <r>
    <x v="365"/>
    <x v="3"/>
    <n v="13370"/>
    <x v="8236"/>
    <n v="16431"/>
    <n v="10473"/>
    <n v="14082"/>
  </r>
  <r>
    <x v="365"/>
    <x v="4"/>
    <n v="13000"/>
    <x v="8237"/>
    <n v="16230"/>
    <n v="9946"/>
    <n v="14066"/>
  </r>
  <r>
    <x v="365"/>
    <x v="5"/>
    <n v="13045"/>
    <x v="8238"/>
    <n v="17372"/>
    <n v="10390"/>
    <n v="15021"/>
  </r>
  <r>
    <x v="365"/>
    <x v="6"/>
    <n v="12205"/>
    <x v="8239"/>
    <n v="18938"/>
    <n v="10807"/>
    <n v="15965"/>
  </r>
  <r>
    <x v="365"/>
    <x v="7"/>
    <n v="12825"/>
    <x v="7071"/>
    <n v="20021"/>
    <n v="10961"/>
    <n v="16647"/>
  </r>
  <r>
    <x v="365"/>
    <x v="8"/>
    <n v="13735"/>
    <x v="8240"/>
    <n v="20497"/>
    <n v="10952"/>
    <n v="16544"/>
  </r>
  <r>
    <x v="365"/>
    <x v="9"/>
    <n v="13966"/>
    <x v="8241"/>
    <n v="13401"/>
    <n v="10437"/>
    <n v="10437"/>
  </r>
  <r>
    <x v="365"/>
    <x v="10"/>
    <n v="10427"/>
    <x v="8242"/>
    <n v="12119"/>
    <n v="9722"/>
    <n v="9722"/>
  </r>
  <r>
    <x v="365"/>
    <x v="11"/>
    <n v="12501"/>
    <x v="8243"/>
    <n v="11923"/>
    <n v="9326"/>
    <n v="9326"/>
  </r>
  <r>
    <x v="365"/>
    <x v="12"/>
    <n v="13835"/>
    <x v="8244"/>
    <n v="12667"/>
    <n v="7304"/>
    <n v="7304"/>
  </r>
  <r>
    <x v="365"/>
    <x v="13"/>
    <n v="14255"/>
    <x v="8245"/>
    <n v="13930"/>
    <n v="8736"/>
    <n v="8779"/>
  </r>
  <r>
    <x v="365"/>
    <x v="14"/>
    <n v="13392"/>
    <x v="3365"/>
    <n v="15063"/>
    <n v="11937"/>
    <n v="12598"/>
  </r>
  <r>
    <x v="365"/>
    <x v="15"/>
    <n v="12580"/>
    <x v="3115"/>
    <n v="16299"/>
    <n v="13063"/>
    <n v="13442"/>
  </r>
  <r>
    <x v="365"/>
    <x v="16"/>
    <n v="9834"/>
    <x v="8246"/>
    <n v="15510"/>
    <n v="11864"/>
    <n v="12696"/>
  </r>
  <r>
    <x v="365"/>
    <x v="17"/>
    <n v="8383"/>
    <x v="8247"/>
    <n v="14679"/>
    <n v="10734"/>
    <n v="11989"/>
  </r>
  <r>
    <x v="365"/>
    <x v="18"/>
    <n v="8201"/>
    <x v="8248"/>
    <n v="15779"/>
    <n v="11879"/>
    <n v="13128"/>
  </r>
  <r>
    <x v="365"/>
    <x v="19"/>
    <n v="11875"/>
    <x v="8249"/>
    <n v="17720"/>
    <n v="12588"/>
    <n v="13952"/>
  </r>
  <r>
    <x v="365"/>
    <x v="20"/>
    <n v="9759"/>
    <x v="7054"/>
    <n v="15427"/>
    <n v="9578"/>
    <n v="11008"/>
  </r>
  <r>
    <x v="365"/>
    <x v="21"/>
    <n v="8460"/>
    <x v="2215"/>
    <n v="11490"/>
    <n v="6736"/>
    <n v="8030"/>
  </r>
  <r>
    <x v="365"/>
    <x v="22"/>
    <n v="9750"/>
    <x v="8250"/>
    <n v="10849"/>
    <n v="5914"/>
    <n v="7271"/>
  </r>
  <r>
    <x v="365"/>
    <x v="23"/>
    <n v="9940"/>
    <x v="1087"/>
    <n v="9360"/>
    <n v="4097"/>
    <n v="6108"/>
  </r>
  <r>
    <x v="365"/>
    <x v="24"/>
    <n v="13128"/>
    <x v="8251"/>
    <n v="9215"/>
    <n v="4095"/>
    <n v="4926"/>
  </r>
  <r>
    <x v="365"/>
    <x v="25"/>
    <n v="10315"/>
    <x v="4624"/>
    <n v="6989"/>
    <n v="3039"/>
    <n v="3859"/>
  </r>
  <r>
    <x v="365"/>
    <x v="26"/>
    <n v="8523"/>
    <x v="8252"/>
    <n v="5993"/>
    <n v="2315"/>
    <n v="3220"/>
  </r>
  <r>
    <x v="365"/>
    <x v="27"/>
    <n v="7440"/>
    <x v="8253"/>
    <n v="5185"/>
    <n v="1947"/>
    <n v="2910"/>
  </r>
  <r>
    <x v="365"/>
    <x v="28"/>
    <n v="6784"/>
    <x v="8254"/>
    <n v="5009"/>
    <n v="1955"/>
    <n v="2881"/>
  </r>
  <r>
    <x v="365"/>
    <x v="29"/>
    <n v="6567"/>
    <x v="8255"/>
    <n v="5048"/>
    <n v="2358"/>
    <n v="3108"/>
  </r>
  <r>
    <x v="365"/>
    <x v="30"/>
    <n v="6521.8999000000003"/>
    <x v="6756"/>
    <n v="4804.3999000000003"/>
    <n v="2484.9"/>
    <n v="3145.1000000000004"/>
  </r>
  <r>
    <x v="366"/>
    <x v="1"/>
    <n v="13972"/>
    <x v="4357"/>
    <n v="14264"/>
    <n v="5192"/>
    <n v="8976"/>
  </r>
  <r>
    <x v="366"/>
    <x v="2"/>
    <n v="14198"/>
    <x v="8256"/>
    <n v="15340"/>
    <n v="5647"/>
    <n v="9559"/>
  </r>
  <r>
    <x v="366"/>
    <x v="3"/>
    <n v="13423"/>
    <x v="6182"/>
    <n v="14708"/>
    <n v="4964"/>
    <n v="8574"/>
  </r>
  <r>
    <x v="366"/>
    <x v="3"/>
    <n v="13788"/>
    <x v="1027"/>
    <n v="15358"/>
    <n v="5574"/>
    <n v="9254"/>
  </r>
  <r>
    <x v="366"/>
    <x v="4"/>
    <n v="13878"/>
    <x v="4930"/>
    <n v="14605"/>
    <n v="4272"/>
    <n v="8146"/>
  </r>
  <r>
    <x v="366"/>
    <x v="6"/>
    <n v="12104"/>
    <x v="2439"/>
    <n v="12944"/>
    <n v="4384"/>
    <n v="7571"/>
  </r>
  <r>
    <x v="366"/>
    <x v="7"/>
    <n v="12237"/>
    <x v="3627"/>
    <n v="13033"/>
    <n v="2991"/>
    <n v="6978"/>
  </r>
  <r>
    <x v="366"/>
    <x v="8"/>
    <n v="10525"/>
    <x v="4636"/>
    <n v="15282"/>
    <n v="2972"/>
    <n v="8934"/>
  </r>
  <r>
    <x v="366"/>
    <x v="8"/>
    <n v="11275"/>
    <x v="8257"/>
    <n v="13615"/>
    <n v="2745"/>
    <n v="7178"/>
  </r>
  <r>
    <x v="366"/>
    <x v="9"/>
    <n v="10500"/>
    <x v="9"/>
    <n v="18940"/>
    <n v="2826"/>
    <n v="12077"/>
  </r>
  <r>
    <x v="366"/>
    <x v="10"/>
    <n v="14010"/>
    <x v="8258"/>
    <n v="20031"/>
    <n v="2366"/>
    <n v="12323"/>
  </r>
  <r>
    <x v="366"/>
    <x v="12"/>
    <n v="12615"/>
    <x v="3624"/>
    <n v="19991"/>
    <n v="3507"/>
    <n v="12964"/>
  </r>
  <r>
    <x v="366"/>
    <x v="13"/>
    <n v="11490"/>
    <x v="85"/>
    <n v="17550"/>
    <n v="2649"/>
    <n v="11311"/>
  </r>
  <r>
    <x v="366"/>
    <x v="14"/>
    <n v="8318"/>
    <x v="4592"/>
    <n v="15875"/>
    <n v="3652"/>
    <n v="10205"/>
  </r>
  <r>
    <x v="366"/>
    <x v="14"/>
    <n v="10043"/>
    <x v="8259"/>
    <n v="16499"/>
    <n v="3276"/>
    <n v="10630"/>
  </r>
  <r>
    <x v="366"/>
    <x v="15"/>
    <n v="9859"/>
    <x v="4685"/>
    <n v="15090"/>
    <n v="3690"/>
    <n v="10150"/>
  </r>
  <r>
    <x v="366"/>
    <x v="17"/>
    <n v="10350"/>
    <x v="8260"/>
    <n v="15514"/>
    <n v="3406"/>
    <n v="10466"/>
  </r>
  <r>
    <x v="366"/>
    <x v="18"/>
    <n v="12321"/>
    <x v="8261"/>
    <n v="16052"/>
    <n v="4447"/>
    <n v="10569"/>
  </r>
  <r>
    <x v="366"/>
    <x v="19"/>
    <n v="11854"/>
    <x v="8070"/>
    <n v="16393"/>
    <n v="4889"/>
    <n v="11207"/>
  </r>
  <r>
    <x v="366"/>
    <x v="19"/>
    <n v="13090"/>
    <x v="1263"/>
    <n v="16370"/>
    <n v="4506"/>
    <n v="11257"/>
  </r>
  <r>
    <x v="366"/>
    <x v="20"/>
    <n v="9683"/>
    <x v="1626"/>
    <n v="13721"/>
    <n v="3480"/>
    <n v="8924"/>
  </r>
  <r>
    <x v="366"/>
    <x v="21"/>
    <n v="8683"/>
    <x v="1812"/>
    <n v="11330"/>
    <n v="3711"/>
    <n v="7297"/>
  </r>
  <r>
    <x v="366"/>
    <x v="23"/>
    <n v="9274"/>
    <x v="1955"/>
    <n v="18235"/>
    <n v="3666"/>
    <n v="14012"/>
  </r>
  <r>
    <x v="366"/>
    <x v="24"/>
    <n v="8453"/>
    <x v="8262"/>
    <n v="17651"/>
    <n v="3412"/>
    <n v="13623"/>
  </r>
  <r>
    <x v="366"/>
    <x v="25"/>
    <n v="9683"/>
    <x v="1948"/>
    <n v="20925"/>
    <n v="2882"/>
    <n v="12246"/>
  </r>
  <r>
    <x v="366"/>
    <x v="26"/>
    <n v="8347.5"/>
    <x v="8263"/>
    <n v="18366.800800000001"/>
    <n v="2487.8000000000002"/>
    <n v="11210.9002"/>
  </r>
  <r>
    <x v="366"/>
    <x v="26"/>
    <n v="9078.2998000000007"/>
    <x v="8264"/>
    <n v="19658.400399999999"/>
    <n v="2780.2"/>
    <n v="11652.299599999998"/>
  </r>
  <r>
    <x v="366"/>
    <x v="28"/>
    <n v="7822.5"/>
    <x v="8265"/>
    <n v="15737.299800000001"/>
    <n v="2927.7"/>
    <n v="10411.499899999999"/>
  </r>
  <r>
    <x v="366"/>
    <x v="29"/>
    <n v="7915"/>
    <x v="8266"/>
    <n v="14891.5"/>
    <n v="2662.4"/>
    <n v="9906.7000000000007"/>
  </r>
  <r>
    <x v="366"/>
    <x v="30"/>
    <n v="7430.5"/>
    <x v="8267"/>
    <n v="13790.4004"/>
    <n v="2547.1"/>
    <n v="9164.4000999999989"/>
  </r>
  <r>
    <x v="367"/>
    <x v="0"/>
    <n v="5267.1319999999996"/>
    <x v="8268"/>
    <n v="4843.5309999999999"/>
    <n v="2150.087"/>
    <n v="3449.3090000000002"/>
  </r>
  <r>
    <x v="367"/>
    <x v="1"/>
    <n v="5193.1850000000004"/>
    <x v="8269"/>
    <n v="4245.0219999999999"/>
    <n v="2016.8710000000001"/>
    <n v="2745.7049999999999"/>
  </r>
  <r>
    <x v="367"/>
    <x v="2"/>
    <n v="4989.2439999999997"/>
    <x v="8270"/>
    <n v="4006.3670000000002"/>
    <n v="2018.6420000000001"/>
    <n v="2935.6880000000001"/>
  </r>
  <r>
    <x v="367"/>
    <x v="3"/>
    <n v="4825.335"/>
    <x v="8271"/>
    <n v="3644.3310000000001"/>
    <n v="2030.9"/>
    <n v="2848.288"/>
  </r>
  <r>
    <x v="367"/>
    <x v="4"/>
    <n v="3963.3130000000001"/>
    <x v="8272"/>
    <n v="2865.97"/>
    <n v="1668.222"/>
    <n v="2334.2919999999999"/>
  </r>
  <r>
    <x v="367"/>
    <x v="5"/>
    <n v="3084.37"/>
    <x v="8273"/>
    <n v="2095.0830000000001"/>
    <n v="1350.3"/>
    <n v="1634.501"/>
  </r>
  <r>
    <x v="367"/>
    <x v="6"/>
    <n v="2332.0509999999999"/>
    <x v="8274"/>
    <n v="1577.741"/>
    <n v="1053.354"/>
    <n v="1206.277"/>
  </r>
  <r>
    <x v="367"/>
    <x v="7"/>
    <n v="1834.921"/>
    <x v="8275"/>
    <n v="1157.0830000000001"/>
    <n v="816.92200000000003"/>
    <n v="878.81100000000004"/>
  </r>
  <r>
    <x v="367"/>
    <x v="8"/>
    <n v="1472.684"/>
    <x v="8276"/>
    <n v="919.21"/>
    <n v="636.43200000000002"/>
    <n v="714.15600000000006"/>
  </r>
  <r>
    <x v="367"/>
    <x v="9"/>
    <n v="1063.9269999999999"/>
    <x v="8277"/>
    <n v="675.37800000000004"/>
    <n v="496.96600000000001"/>
    <n v="512.90800000000002"/>
  </r>
  <r>
    <x v="367"/>
    <x v="10"/>
    <n v="856.41099999999994"/>
    <x v="8278"/>
    <n v="545.58799999999997"/>
    <n v="399.99700000000001"/>
    <n v="420.22"/>
  </r>
  <r>
    <x v="367"/>
    <x v="11"/>
    <n v="725.24400000000003"/>
    <x v="8279"/>
    <n v="487.55500000000001"/>
    <n v="331.09699999999998"/>
    <n v="376.68799999999999"/>
  </r>
  <r>
    <x v="367"/>
    <x v="12"/>
    <n v="606.56100000000004"/>
    <x v="549"/>
    <n v="390.613"/>
    <n v="280.48500000000001"/>
    <n v="294.81700000000001"/>
  </r>
  <r>
    <x v="367"/>
    <x v="13"/>
    <n v="430.68900000000002"/>
    <x v="8280"/>
    <n v="289.36799999999999"/>
    <n v="214.38800000000001"/>
    <n v="220.64500000000001"/>
  </r>
  <r>
    <x v="367"/>
    <x v="14"/>
    <n v="281.053"/>
    <x v="6495"/>
    <n v="203.68700000000001"/>
    <n v="150.83000000000001"/>
    <n v="159.221"/>
  </r>
  <r>
    <x v="367"/>
    <x v="15"/>
    <n v="205.18100000000001"/>
    <x v="8281"/>
    <n v="110.977"/>
    <n v="21.236999999999998"/>
    <n v="73.061999999999998"/>
  </r>
  <r>
    <x v="367"/>
    <x v="16"/>
    <n v="115.419"/>
    <x v="8282"/>
    <n v="54.725000000000001"/>
    <n v="11.865"/>
    <n v="38.581000000000003"/>
  </r>
  <r>
    <x v="368"/>
    <x v="0"/>
    <n v="5267.1319999999996"/>
    <x v="8268"/>
    <n v="4843.5309999999999"/>
    <n v="2150.087"/>
    <n v="3449.3090000000002"/>
  </r>
  <r>
    <x v="368"/>
    <x v="1"/>
    <n v="5193.1850000000004"/>
    <x v="8269"/>
    <n v="4245.0219999999999"/>
    <n v="2016.8710000000001"/>
    <n v="2745.7049999999999"/>
  </r>
  <r>
    <x v="368"/>
    <x v="2"/>
    <n v="4989.2439999999997"/>
    <x v="8270"/>
    <n v="4006.3670000000002"/>
    <n v="2018.6420000000001"/>
    <n v="2935.6880000000001"/>
  </r>
  <r>
    <x v="368"/>
    <x v="3"/>
    <n v="4825.335"/>
    <x v="8271"/>
    <n v="3644.3310000000001"/>
    <n v="2030.9"/>
    <n v="2848.288"/>
  </r>
  <r>
    <x v="368"/>
    <x v="4"/>
    <n v="3963.3130000000001"/>
    <x v="8272"/>
    <n v="2865.97"/>
    <n v="1668.222"/>
    <n v="2334.2919999999999"/>
  </r>
  <r>
    <x v="368"/>
    <x v="5"/>
    <n v="3084.37"/>
    <x v="8273"/>
    <n v="2095.0830000000001"/>
    <n v="1350.3"/>
    <n v="1634.501"/>
  </r>
  <r>
    <x v="368"/>
    <x v="6"/>
    <n v="2332.0509999999999"/>
    <x v="8274"/>
    <n v="1577.741"/>
    <n v="1053.354"/>
    <n v="1206.277"/>
  </r>
  <r>
    <x v="368"/>
    <x v="7"/>
    <n v="1834.921"/>
    <x v="8275"/>
    <n v="1157.0830000000001"/>
    <n v="816.92200000000003"/>
    <n v="878.81100000000004"/>
  </r>
  <r>
    <x v="368"/>
    <x v="8"/>
    <n v="1472.684"/>
    <x v="8276"/>
    <n v="919.21"/>
    <n v="636.43200000000002"/>
    <n v="714.15600000000006"/>
  </r>
  <r>
    <x v="368"/>
    <x v="9"/>
    <n v="1063.9269999999999"/>
    <x v="8277"/>
    <n v="675.37800000000004"/>
    <n v="496.96600000000001"/>
    <n v="512.90800000000002"/>
  </r>
  <r>
    <x v="368"/>
    <x v="10"/>
    <n v="856.41099999999994"/>
    <x v="8278"/>
    <n v="545.58799999999997"/>
    <n v="399.99700000000001"/>
    <n v="420.22"/>
  </r>
  <r>
    <x v="368"/>
    <x v="11"/>
    <n v="725.24400000000003"/>
    <x v="8279"/>
    <n v="487.55500000000001"/>
    <n v="331.09699999999998"/>
    <n v="376.68799999999999"/>
  </r>
  <r>
    <x v="368"/>
    <x v="12"/>
    <n v="606.56100000000004"/>
    <x v="549"/>
    <n v="390.613"/>
    <n v="280.48500000000001"/>
    <n v="294.81700000000001"/>
  </r>
  <r>
    <x v="368"/>
    <x v="13"/>
    <n v="430.68900000000002"/>
    <x v="8280"/>
    <n v="289.36799999999999"/>
    <n v="214.38800000000001"/>
    <n v="220.64500000000001"/>
  </r>
  <r>
    <x v="368"/>
    <x v="14"/>
    <n v="281.053"/>
    <x v="6495"/>
    <n v="203.68700000000001"/>
    <n v="150.83000000000001"/>
    <n v="159.221"/>
  </r>
  <r>
    <x v="368"/>
    <x v="15"/>
    <n v="205.18100000000001"/>
    <x v="8281"/>
    <n v="110.977"/>
    <n v="21.236999999999998"/>
    <n v="73.061999999999998"/>
  </r>
  <r>
    <x v="368"/>
    <x v="16"/>
    <n v="115.419"/>
    <x v="8282"/>
    <n v="54.725000000000001"/>
    <n v="11.865"/>
    <n v="38.581000000000003"/>
  </r>
  <r>
    <x v="369"/>
    <x v="0"/>
    <n v="43259"/>
    <x v="8283"/>
    <n v="52611"/>
    <n v="11531"/>
    <n v="31981"/>
  </r>
  <r>
    <x v="369"/>
    <x v="1"/>
    <n v="41303"/>
    <x v="8284"/>
    <n v="49024"/>
    <n v="10042"/>
    <n v="29829"/>
  </r>
  <r>
    <x v="369"/>
    <x v="2"/>
    <n v="37784"/>
    <x v="7207"/>
    <n v="42346"/>
    <n v="8734"/>
    <n v="23126"/>
  </r>
  <r>
    <x v="369"/>
    <x v="3"/>
    <n v="36556"/>
    <x v="8285"/>
    <n v="40140"/>
    <n v="8659"/>
    <n v="20364"/>
  </r>
  <r>
    <x v="369"/>
    <x v="4"/>
    <n v="37864"/>
    <x v="8286"/>
    <n v="40861"/>
    <n v="8966"/>
    <n v="20725"/>
  </r>
  <r>
    <x v="369"/>
    <x v="5"/>
    <n v="38901"/>
    <x v="2373"/>
    <n v="36595"/>
    <n v="2396"/>
    <n v="14343"/>
  </r>
  <r>
    <x v="369"/>
    <x v="6"/>
    <n v="38279"/>
    <x v="5567"/>
    <n v="36812"/>
    <n v="2984"/>
    <n v="15393"/>
  </r>
  <r>
    <x v="369"/>
    <x v="7"/>
    <n v="37152"/>
    <x v="8287"/>
    <n v="37628"/>
    <n v="481"/>
    <n v="13647"/>
  </r>
  <r>
    <x v="369"/>
    <x v="8"/>
    <n v="37110"/>
    <x v="7754"/>
    <n v="37988"/>
    <n v="1806"/>
    <n v="14541"/>
  </r>
  <r>
    <x v="369"/>
    <x v="9"/>
    <n v="23325"/>
    <x v="4084"/>
    <n v="39598"/>
    <n v="1727"/>
    <n v="16860"/>
  </r>
  <r>
    <x v="369"/>
    <x v="10"/>
    <n v="16335"/>
    <x v="8288"/>
    <n v="18684"/>
    <n v="-2811"/>
    <n v="5732"/>
  </r>
  <r>
    <x v="370"/>
    <x v="0"/>
    <n v="11378.259"/>
    <x v="8289"/>
    <n v="11668.25"/>
    <n v="5583.2039999999997"/>
    <n v="9893.8490000000002"/>
  </r>
  <r>
    <x v="370"/>
    <x v="1"/>
    <n v="10772.278"/>
    <x v="8290"/>
    <n v="11265.48"/>
    <n v="5470.085"/>
    <n v="9488.6589999999997"/>
  </r>
  <r>
    <x v="370"/>
    <x v="2"/>
    <n v="10409.865"/>
    <x v="8291"/>
    <n v="10761.828"/>
    <n v="5058.1379999999999"/>
    <n v="9119.9320000000007"/>
  </r>
  <r>
    <x v="370"/>
    <x v="3"/>
    <n v="9766.2099999999991"/>
    <x v="8292"/>
    <n v="10317.802"/>
    <n v="4606.9129999999996"/>
    <n v="8766.4840000000004"/>
  </r>
  <r>
    <x v="370"/>
    <x v="4"/>
    <n v="9043.4509999999991"/>
    <x v="8293"/>
    <n v="9615.4439999999995"/>
    <n v="4551.67"/>
    <n v="8007.9390000000003"/>
  </r>
  <r>
    <x v="370"/>
    <x v="5"/>
    <n v="8205.0879999999997"/>
    <x v="8294"/>
    <n v="8974.4429999999993"/>
    <n v="4030.6320000000001"/>
    <n v="7330.7659999999996"/>
  </r>
  <r>
    <x v="370"/>
    <x v="6"/>
    <n v="7283.8220000000001"/>
    <x v="8295"/>
    <n v="8311.723"/>
    <n v="3518.3359999999998"/>
    <n v="6834.0429999999997"/>
  </r>
  <r>
    <x v="370"/>
    <x v="7"/>
    <n v="6961.4"/>
    <x v="8296"/>
    <n v="8200.8430000000008"/>
    <n v="3000.252"/>
    <n v="6731.857"/>
  </r>
  <r>
    <x v="370"/>
    <x v="8"/>
    <n v="6760.2219999999998"/>
    <x v="8297"/>
    <n v="7665.2449999999999"/>
    <n v="2565.384"/>
    <n v="6219.2909999999993"/>
  </r>
  <r>
    <x v="370"/>
    <x v="9"/>
    <n v="5021.2759999999998"/>
    <x v="8298"/>
    <n v="7527.9359999999997"/>
    <n v="2235.5320000000002"/>
    <n v="6151.0830000000005"/>
  </r>
  <r>
    <x v="370"/>
    <x v="10"/>
    <n v="4693.7759999999998"/>
    <x v="8299"/>
    <n v="3964.4630000000002"/>
    <n v="1989.546"/>
    <n v="2948.5479999999998"/>
  </r>
  <r>
    <x v="370"/>
    <x v="11"/>
    <n v="4545.6719999999996"/>
    <x v="8300"/>
    <n v="3742.462"/>
    <n v="1770.585"/>
    <n v="2769.9539999999997"/>
  </r>
  <r>
    <x v="370"/>
    <x v="12"/>
    <n v="4272.607"/>
    <x v="8301"/>
    <n v="3608.6570000000002"/>
    <n v="1727.383"/>
    <n v="2739.2849999999999"/>
  </r>
  <r>
    <x v="370"/>
    <x v="13"/>
    <n v="3842.27"/>
    <x v="8302"/>
    <n v="3277.0419999999999"/>
    <n v="1576.5250000000001"/>
    <n v="2399.826"/>
  </r>
  <r>
    <x v="370"/>
    <x v="14"/>
    <n v="3567.422"/>
    <x v="8303"/>
    <n v="2858.7089999999998"/>
    <n v="1364.9770000000001"/>
    <n v="2007.8220000000001"/>
  </r>
  <r>
    <x v="370"/>
    <x v="15"/>
    <n v="3330.4760000000001"/>
    <x v="8304"/>
    <n v="3022.8429999999998"/>
    <n v="1407.1289999999999"/>
    <n v="2281.5070000000001"/>
  </r>
  <r>
    <x v="370"/>
    <x v="16"/>
    <n v="3379.8420000000001"/>
    <x v="8305"/>
    <n v="2772.73"/>
    <n v="1250.4760000000001"/>
    <n v="2129.913"/>
  </r>
  <r>
    <x v="370"/>
    <x v="17"/>
    <n v="3027.5360000000001"/>
    <x v="8306"/>
    <n v="2329.1370000000002"/>
    <n v="1057.7059999999999"/>
    <n v="1746.473"/>
  </r>
  <r>
    <x v="370"/>
    <x v="18"/>
    <n v="2600.4659999999999"/>
    <x v="8307"/>
    <n v="2168.5889999999999"/>
    <n v="933.81399999999996"/>
    <n v="1655.6399999999999"/>
  </r>
  <r>
    <x v="370"/>
    <x v="19"/>
    <n v="2049.819"/>
    <x v="8308"/>
    <n v="1742.377"/>
    <n v="837.36199999999997"/>
    <n v="1386.1149999999998"/>
  </r>
  <r>
    <x v="370"/>
    <x v="20"/>
    <n v="1876.241"/>
    <x v="8309"/>
    <n v="1497.973"/>
    <n v="757.24599999999998"/>
    <n v="1179.9549999999999"/>
  </r>
  <r>
    <x v="370"/>
    <x v="21"/>
    <n v="1734.961"/>
    <x v="8310"/>
    <n v="1448.095"/>
    <n v="756.43"/>
    <n v="1178.6999999999998"/>
  </r>
  <r>
    <x v="370"/>
    <x v="22"/>
    <n v="1333.8869999999999"/>
    <x v="8311"/>
    <n v="1085.3489999999999"/>
    <n v="526.60500000000002"/>
    <n v="804.726"/>
  </r>
  <r>
    <x v="370"/>
    <x v="23"/>
    <n v="1077.1959999999999"/>
    <x v="8312"/>
    <n v="965.79499999999996"/>
    <n v="452.98"/>
    <n v="735.48"/>
  </r>
  <r>
    <x v="370"/>
    <x v="24"/>
    <n v="854.221"/>
    <x v="8313"/>
    <n v="748.05100000000004"/>
    <n v="297.7"/>
    <n v="541.91100000000006"/>
  </r>
  <r>
    <x v="370"/>
    <x v="25"/>
    <n v="782.19899999999996"/>
    <x v="8314"/>
    <n v="521.49199999999996"/>
    <n v="260.62900000000002"/>
    <n v="352.99"/>
  </r>
  <r>
    <x v="370"/>
    <x v="26"/>
    <n v="761.54399999999998"/>
    <x v="8315"/>
    <n v="460.42200000000003"/>
    <n v="224.488"/>
    <n v="303.88200000000001"/>
  </r>
  <r>
    <x v="370"/>
    <x v="27"/>
    <n v="731.22699999999998"/>
    <x v="8316"/>
    <n v="472.42700000000002"/>
    <n v="202.90299999999999"/>
    <n v="321.59899999999999"/>
  </r>
  <r>
    <x v="370"/>
    <x v="28"/>
    <n v="690.94500000000005"/>
    <x v="8317"/>
    <n v="500.70600000000002"/>
    <n v="184.35300000000001"/>
    <n v="364.22500000000002"/>
  </r>
  <r>
    <x v="370"/>
    <x v="29"/>
    <n v="627.10799999999995"/>
    <x v="8318"/>
    <n v="535.04100000000005"/>
    <n v="167.41900000000001"/>
    <n v="381.42099999999999"/>
  </r>
  <r>
    <x v="370"/>
    <x v="30"/>
    <n v="587.15700000000004"/>
    <x v="8319"/>
    <n v="526.10900000000004"/>
    <n v="158.06100000000001"/>
    <n v="377.238"/>
  </r>
  <r>
    <x v="371"/>
    <x v="0"/>
    <n v="6716.6149999999998"/>
    <x v="8320"/>
    <n v="3191.172"/>
    <n v="1820.2180000000001"/>
    <n v="1820.2180000000001"/>
  </r>
  <r>
    <x v="371"/>
    <x v="1"/>
    <n v="5884.5060000000003"/>
    <x v="8321"/>
    <n v="2908.6869999999999"/>
    <n v="1774.2170000000001"/>
    <n v="1774.2170000000001"/>
  </r>
  <r>
    <x v="371"/>
    <x v="2"/>
    <n v="4854.7370000000001"/>
    <x v="8322"/>
    <n v="2551.8780000000002"/>
    <n v="1550.2180000000001"/>
    <n v="1550.2180000000001"/>
  </r>
  <r>
    <x v="371"/>
    <x v="3"/>
    <n v="3924.116"/>
    <x v="8323"/>
    <n v="2230.9180000000001"/>
    <n v="1442.886"/>
    <n v="1442.886"/>
  </r>
  <r>
    <x v="371"/>
    <x v="4"/>
    <n v="3241.3690000000001"/>
    <x v="8324"/>
    <n v="1983.17"/>
    <n v="1247.509"/>
    <n v="1247.509"/>
  </r>
  <r>
    <x v="371"/>
    <x v="5"/>
    <n v="2670.5729999999999"/>
    <x v="8325"/>
    <n v="1602.7270000000001"/>
    <n v="1003.0940000000001"/>
    <n v="1003.0940000000001"/>
  </r>
  <r>
    <x v="371"/>
    <x v="6"/>
    <n v="2220.2559999999999"/>
    <x v="8326"/>
    <n v="1275.249"/>
    <n v="786.94200000000001"/>
    <n v="786.94200000000001"/>
  </r>
  <r>
    <x v="371"/>
    <x v="7"/>
    <n v="1776.1510000000001"/>
    <x v="8327"/>
    <n v="957.21699999999998"/>
    <n v="584.70399999999995"/>
    <n v="584.70399999999995"/>
  </r>
  <r>
    <x v="371"/>
    <x v="8"/>
    <n v="1454.838"/>
    <x v="8328"/>
    <n v="730.48800000000006"/>
    <n v="402.53300000000002"/>
    <n v="402.53300000000002"/>
  </r>
  <r>
    <x v="371"/>
    <x v="9"/>
    <n v="1222.771"/>
    <x v="8329"/>
    <n v="553.63499999999999"/>
    <n v="292.608"/>
    <n v="292.608"/>
  </r>
  <r>
    <x v="371"/>
    <x v="10"/>
    <n v="1084.646"/>
    <x v="8330"/>
    <n v="568.93200000000002"/>
    <n v="244.96799999999999"/>
    <n v="351.01499999999999"/>
  </r>
  <r>
    <x v="371"/>
    <x v="11"/>
    <n v="912.14099999999996"/>
    <x v="8331"/>
    <n v="469.41300000000001"/>
    <n v="211.50299999999999"/>
    <n v="286.27299999999997"/>
  </r>
  <r>
    <x v="371"/>
    <x v="12"/>
    <n v="755.11300000000006"/>
    <x v="8332"/>
    <n v="338.59699999999998"/>
    <n v="148.76"/>
    <n v="204.28899999999999"/>
  </r>
  <r>
    <x v="371"/>
    <x v="13"/>
    <n v="579.07500000000005"/>
    <x v="8333"/>
    <n v="282.61500000000001"/>
    <n v="123.015"/>
    <n v="173.18799999999999"/>
  </r>
  <r>
    <x v="371"/>
    <x v="14"/>
    <n v="491.15199999999999"/>
    <x v="8334"/>
    <n v="253.42500000000001"/>
    <n v="105.30800000000001"/>
    <n v="105.30800000000001"/>
  </r>
  <r>
    <x v="372"/>
    <x v="0"/>
    <n v="242155"/>
    <x v="8335"/>
    <n v="173889"/>
    <n v="60436"/>
    <n v="105073"/>
  </r>
  <r>
    <x v="372"/>
    <x v="1"/>
    <n v="226247"/>
    <x v="8336"/>
    <n v="152221"/>
    <n v="54319"/>
    <n v="90873"/>
  </r>
  <r>
    <x v="372"/>
    <x v="2"/>
    <n v="201159"/>
    <x v="8337"/>
    <n v="139058"/>
    <n v="49833"/>
    <n v="81525"/>
  </r>
  <r>
    <x v="372"/>
    <x v="3"/>
    <n v="184840"/>
    <x v="8338"/>
    <n v="122810"/>
    <n v="38177"/>
    <n v="71147"/>
  </r>
  <r>
    <x v="372"/>
    <x v="4"/>
    <n v="157107"/>
    <x v="8339"/>
    <n v="111254"/>
    <n v="33725"/>
    <n v="65690"/>
  </r>
  <r>
    <x v="372"/>
    <x v="5"/>
    <n v="130474"/>
    <x v="8340"/>
    <n v="86382"/>
    <n v="32454"/>
    <n v="49860"/>
  </r>
  <r>
    <x v="372"/>
    <x v="6"/>
    <n v="122489"/>
    <x v="8341"/>
    <n v="81882"/>
    <n v="32149"/>
    <n v="49009"/>
  </r>
  <r>
    <x v="372"/>
    <x v="7"/>
    <n v="110618"/>
    <x v="8342"/>
    <n v="80885"/>
    <n v="31178"/>
    <n v="47932"/>
  </r>
  <r>
    <x v="372"/>
    <x v="8"/>
    <n v="101862"/>
    <x v="8343"/>
    <n v="67889"/>
    <n v="28292"/>
    <n v="39930"/>
  </r>
  <r>
    <x v="372"/>
    <x v="9"/>
    <n v="94155"/>
    <x v="8344"/>
    <n v="63063"/>
    <n v="25825"/>
    <n v="36967"/>
  </r>
  <r>
    <x v="372"/>
    <x v="10"/>
    <n v="87138"/>
    <x v="8345"/>
    <n v="59045"/>
    <n v="23606"/>
    <n v="34779"/>
  </r>
  <r>
    <x v="372"/>
    <x v="11"/>
    <n v="81186"/>
    <x v="8346"/>
    <n v="55815"/>
    <n v="20780"/>
    <n v="33574"/>
  </r>
  <r>
    <x v="372"/>
    <x v="12"/>
    <n v="75431"/>
    <x v="8347"/>
    <n v="50899"/>
    <n v="20063"/>
    <n v="31072"/>
  </r>
  <r>
    <x v="372"/>
    <x v="13"/>
    <n v="71542"/>
    <x v="8348"/>
    <n v="48320"/>
    <n v="20810"/>
    <n v="28266"/>
  </r>
  <r>
    <x v="372"/>
    <x v="14"/>
    <n v="46425"/>
    <x v="8349"/>
    <n v="41288"/>
    <n v="17815"/>
    <n v="24910"/>
  </r>
  <r>
    <x v="372"/>
    <x v="15"/>
    <n v="37218"/>
    <x v="1844"/>
    <n v="27879"/>
    <n v="10717"/>
    <n v="14740"/>
  </r>
  <r>
    <x v="372"/>
    <x v="16"/>
    <n v="28823"/>
    <x v="5385"/>
    <n v="17634"/>
    <n v="5128"/>
    <n v="7107"/>
  </r>
  <r>
    <x v="372"/>
    <x v="17"/>
    <n v="25020"/>
    <x v="8350"/>
    <n v="14164"/>
    <n v="4428"/>
    <n v="6189"/>
  </r>
  <r>
    <x v="372"/>
    <x v="18"/>
    <n v="23454"/>
    <x v="5657"/>
    <n v="12486"/>
    <n v="3891"/>
    <n v="5475"/>
  </r>
  <r>
    <x v="372"/>
    <x v="19"/>
    <n v="21122"/>
    <x v="2095"/>
    <n v="11053"/>
    <n v="3688"/>
    <n v="4897"/>
  </r>
  <r>
    <x v="372"/>
    <x v="20"/>
    <n v="19562"/>
    <x v="1186"/>
    <n v="10273"/>
    <n v="3863"/>
    <n v="4854"/>
  </r>
  <r>
    <x v="372"/>
    <x v="21"/>
    <n v="17355"/>
    <x v="8351"/>
    <n v="9701"/>
    <n v="4038"/>
    <n v="4746"/>
  </r>
  <r>
    <x v="372"/>
    <x v="22"/>
    <n v="11794"/>
    <x v="2737"/>
    <n v="7623"/>
    <n v="5034"/>
    <n v="5053"/>
  </r>
  <r>
    <x v="372"/>
    <x v="23"/>
    <n v="10074"/>
    <x v="13"/>
    <n v="6996.6298999999999"/>
    <n v="4323.0869000000002"/>
    <n v="4353.8479000000007"/>
  </r>
  <r>
    <x v="372"/>
    <x v="24"/>
    <n v="5670.8779999999997"/>
    <x v="8352"/>
    <n v="6160.9858000000004"/>
    <n v="3688.0201000000002"/>
    <n v="3726.9901"/>
  </r>
  <r>
    <x v="372"/>
    <x v="25"/>
    <n v="3768.8820000000001"/>
    <x v="8353"/>
    <n v="3489.4789999999998"/>
    <n v="2800.902"/>
    <n v="2800.902"/>
  </r>
  <r>
    <x v="372"/>
    <x v="26"/>
    <n v="3115.2020000000002"/>
    <x v="8354"/>
    <n v="1787.354"/>
    <n v="1089.521"/>
    <n v="1089.521"/>
  </r>
  <r>
    <x v="372"/>
    <x v="27"/>
    <n v="2200.636"/>
    <x v="8355"/>
    <n v="1102.7679000000001"/>
    <n v="720.12699999999995"/>
    <n v="720.5329999999999"/>
  </r>
  <r>
    <x v="372"/>
    <x v="28"/>
    <n v="847.13"/>
    <x v="8356"/>
    <n v="573.95600000000002"/>
    <n v="319.565"/>
    <n v="322.94600000000003"/>
  </r>
  <r>
    <x v="372"/>
    <x v="29"/>
    <n v="605.46400000000006"/>
    <x v="8357"/>
    <n v="293.27499999999998"/>
    <n v="126.699"/>
    <n v="133.66999999999999"/>
  </r>
  <r>
    <x v="372"/>
    <x v="30"/>
    <n v="412.02600000000001"/>
    <x v="8358"/>
    <n v="237.006"/>
    <n v="61.012999999999998"/>
    <n v="119.34"/>
  </r>
  <r>
    <x v="373"/>
    <x v="0"/>
    <n v="21708"/>
    <x v="8359"/>
    <n v="61673"/>
    <n v="18128"/>
    <n v="45161"/>
  </r>
  <r>
    <x v="373"/>
    <x v="1"/>
    <n v="22832"/>
    <x v="8360"/>
    <n v="59147"/>
    <n v="20423"/>
    <n v="42814"/>
  </r>
  <r>
    <x v="373"/>
    <x v="2"/>
    <n v="21240"/>
    <x v="8361"/>
    <n v="57806"/>
    <n v="24856"/>
    <n v="41800"/>
  </r>
  <r>
    <x v="373"/>
    <x v="3"/>
    <n v="19941"/>
    <x v="8362"/>
    <n v="55718"/>
    <n v="19932"/>
    <n v="34939"/>
  </r>
  <r>
    <x v="373"/>
    <x v="4"/>
    <n v="21813"/>
    <x v="8363"/>
    <n v="54600"/>
    <n v="20702"/>
    <n v="34903"/>
  </r>
  <r>
    <x v="373"/>
    <x v="5"/>
    <n v="23988"/>
    <x v="8364"/>
    <n v="52372"/>
    <n v="21189"/>
    <n v="32602"/>
  </r>
  <r>
    <x v="373"/>
    <x v="6"/>
    <n v="21963"/>
    <x v="8365"/>
    <n v="49731"/>
    <n v="21225"/>
    <n v="30802"/>
  </r>
  <r>
    <x v="373"/>
    <x v="7"/>
    <n v="20926"/>
    <x v="8366"/>
    <n v="47153"/>
    <n v="19877"/>
    <n v="28874"/>
  </r>
  <r>
    <x v="373"/>
    <x v="8"/>
    <n v="19557"/>
    <x v="8367"/>
    <n v="45096"/>
    <n v="18578"/>
    <n v="27484"/>
  </r>
  <r>
    <x v="373"/>
    <x v="9"/>
    <n v="16965"/>
    <x v="5359"/>
    <n v="43088"/>
    <n v="17763"/>
    <n v="27005"/>
  </r>
  <r>
    <x v="373"/>
    <x v="10"/>
    <n v="14143"/>
    <x v="5105"/>
    <n v="42184"/>
    <n v="16801"/>
    <n v="26649"/>
  </r>
  <r>
    <x v="373"/>
    <x v="11"/>
    <n v="17970"/>
    <x v="8368"/>
    <n v="39722"/>
    <n v="15447"/>
    <n v="24374"/>
  </r>
  <r>
    <x v="373"/>
    <x v="12"/>
    <n v="16283"/>
    <x v="3732"/>
    <n v="44640"/>
    <n v="15585"/>
    <n v="23267"/>
  </r>
  <r>
    <x v="373"/>
    <x v="13"/>
    <n v="15578"/>
    <x v="6798"/>
    <n v="36515"/>
    <n v="15312"/>
    <n v="22092"/>
  </r>
  <r>
    <x v="373"/>
    <x v="14"/>
    <n v="13578"/>
    <x v="6388"/>
    <n v="35620"/>
    <n v="13707"/>
    <n v="21123"/>
  </r>
  <r>
    <x v="373"/>
    <x v="15"/>
    <n v="12215"/>
    <x v="7715"/>
    <n v="34589"/>
    <n v="12655"/>
    <n v="20786"/>
  </r>
  <r>
    <x v="373"/>
    <x v="16"/>
    <n v="11551"/>
    <x v="1370"/>
    <n v="33460"/>
    <n v="12354"/>
    <n v="20343"/>
  </r>
  <r>
    <x v="373"/>
    <x v="17"/>
    <n v="11159"/>
    <x v="7051"/>
    <n v="32764"/>
    <n v="10651"/>
    <n v="18354"/>
  </r>
  <r>
    <x v="373"/>
    <x v="18"/>
    <n v="11973"/>
    <x v="6003"/>
    <n v="31551"/>
    <n v="11075"/>
    <n v="19155"/>
  </r>
  <r>
    <x v="373"/>
    <x v="19"/>
    <n v="11878"/>
    <x v="3874"/>
    <n v="30917"/>
    <n v="10162"/>
    <n v="18513"/>
  </r>
  <r>
    <x v="373"/>
    <x v="20"/>
    <n v="11237"/>
    <x v="7540"/>
    <n v="29888"/>
    <n v="9501"/>
    <n v="18141"/>
  </r>
  <r>
    <x v="373"/>
    <x v="21"/>
    <n v="10514"/>
    <x v="8369"/>
    <n v="29374"/>
    <n v="8893"/>
    <n v="17585"/>
  </r>
  <r>
    <x v="373"/>
    <x v="22"/>
    <n v="11079"/>
    <x v="1948"/>
    <n v="28764"/>
    <n v="8225"/>
    <n v="16743"/>
  </r>
  <r>
    <x v="373"/>
    <x v="23"/>
    <n v="8786"/>
    <x v="4619"/>
    <n v="27914"/>
    <n v="8225"/>
    <n v="16252"/>
  </r>
  <r>
    <x v="373"/>
    <x v="24"/>
    <n v="7486"/>
    <x v="1534"/>
    <n v="19446"/>
    <n v="6580"/>
    <n v="12944"/>
  </r>
  <r>
    <x v="373"/>
    <x v="25"/>
    <n v="7798"/>
    <x v="2735"/>
    <n v="15942"/>
    <n v="5131"/>
    <n v="9691"/>
  </r>
  <r>
    <x v="373"/>
    <x v="26"/>
    <n v="7561"/>
    <x v="404"/>
    <n v="15001"/>
    <n v="4885"/>
    <n v="9069"/>
  </r>
  <r>
    <x v="373"/>
    <x v="27"/>
    <n v="7294"/>
    <x v="8370"/>
    <n v="14098"/>
    <n v="4639"/>
    <n v="8738"/>
  </r>
  <r>
    <x v="373"/>
    <x v="28"/>
    <n v="7029"/>
    <x v="6326"/>
    <n v="13326"/>
    <n v="4163"/>
    <n v="8213"/>
  </r>
  <r>
    <x v="373"/>
    <x v="29"/>
    <n v="6964"/>
    <x v="401"/>
    <n v="13078"/>
    <n v="4277"/>
    <n v="8361"/>
  </r>
  <r>
    <x v="373"/>
    <x v="30"/>
    <n v="6492"/>
    <x v="1431"/>
    <n v="12459"/>
    <n v="3911"/>
    <n v="7947"/>
  </r>
  <r>
    <x v="374"/>
    <x v="0"/>
    <n v="74094"/>
    <x v="8371"/>
    <n v="57857"/>
    <n v="3283"/>
    <n v="31450"/>
  </r>
  <r>
    <x v="374"/>
    <x v="1"/>
    <n v="71861"/>
    <x v="8372"/>
    <n v="50016"/>
    <n v="3037"/>
    <n v="25773"/>
  </r>
  <r>
    <x v="374"/>
    <x v="2"/>
    <n v="66585"/>
    <x v="8373"/>
    <n v="45574"/>
    <n v="1024"/>
    <n v="25313"/>
  </r>
  <r>
    <x v="374"/>
    <x v="3"/>
    <n v="60906"/>
    <x v="8374"/>
    <n v="40377"/>
    <n v="429"/>
    <n v="16504"/>
  </r>
  <r>
    <x v="374"/>
    <x v="4"/>
    <n v="58363"/>
    <x v="8375"/>
    <n v="38311"/>
    <n v="2491"/>
    <n v="16825"/>
  </r>
  <r>
    <x v="374"/>
    <x v="5"/>
    <n v="58232"/>
    <x v="5964"/>
    <n v="35440"/>
    <n v="2158"/>
    <n v="12937"/>
  </r>
  <r>
    <x v="374"/>
    <x v="6"/>
    <n v="55438"/>
    <x v="8376"/>
    <n v="36212"/>
    <n v="6488"/>
    <n v="17399"/>
  </r>
  <r>
    <x v="374"/>
    <x v="7"/>
    <n v="54127"/>
    <x v="8377"/>
    <n v="38863"/>
    <n v="4733"/>
    <n v="17634"/>
  </r>
  <r>
    <x v="374"/>
    <x v="8"/>
    <n v="53105"/>
    <x v="8378"/>
    <n v="34701"/>
    <n v="7108"/>
    <n v="18236"/>
  </r>
  <r>
    <x v="374"/>
    <x v="9"/>
    <n v="49545"/>
    <x v="3995"/>
    <n v="33597"/>
    <n v="8047"/>
    <n v="18893"/>
  </r>
  <r>
    <x v="374"/>
    <x v="10"/>
    <n v="45297"/>
    <x v="3030"/>
    <n v="31883"/>
    <n v="7696"/>
    <n v="17323"/>
  </r>
  <r>
    <x v="374"/>
    <x v="11"/>
    <n v="51486"/>
    <x v="4900"/>
    <n v="31879"/>
    <n v="6780"/>
    <n v="16651"/>
  </r>
  <r>
    <x v="374"/>
    <x v="12"/>
    <n v="49692"/>
    <x v="406"/>
    <n v="39042"/>
    <n v="12183"/>
    <n v="23201"/>
  </r>
  <r>
    <x v="374"/>
    <x v="13"/>
    <n v="47547"/>
    <x v="8379"/>
    <n v="33210"/>
    <n v="15482"/>
    <n v="19598"/>
  </r>
  <r>
    <x v="374"/>
    <x v="14"/>
    <n v="42581"/>
    <x v="5673"/>
    <n v="34947"/>
    <n v="16884"/>
    <n v="20864"/>
  </r>
  <r>
    <x v="374"/>
    <x v="15"/>
    <n v="36582"/>
    <x v="8380"/>
    <n v="33088"/>
    <n v="16378"/>
    <n v="20826"/>
  </r>
  <r>
    <x v="374"/>
    <x v="16"/>
    <n v="33485"/>
    <x v="8381"/>
    <n v="28909"/>
    <n v="14852"/>
    <n v="18675"/>
  </r>
  <r>
    <x v="374"/>
    <x v="17"/>
    <n v="31272"/>
    <x v="8382"/>
    <n v="26357"/>
    <n v="12455"/>
    <n v="17057"/>
  </r>
  <r>
    <x v="374"/>
    <x v="18"/>
    <n v="30321"/>
    <x v="8383"/>
    <n v="24636"/>
    <n v="10248"/>
    <n v="15414"/>
  </r>
  <r>
    <x v="374"/>
    <x v="19"/>
    <n v="29771"/>
    <x v="8384"/>
    <n v="21662"/>
    <n v="9735"/>
    <n v="13339"/>
  </r>
  <r>
    <x v="374"/>
    <x v="20"/>
    <n v="27052"/>
    <x v="8385"/>
    <n v="23028"/>
    <n v="12474"/>
    <n v="14898"/>
  </r>
  <r>
    <x v="374"/>
    <x v="21"/>
    <n v="24788"/>
    <x v="8386"/>
    <n v="17067"/>
    <n v="7173"/>
    <n v="9774"/>
  </r>
  <r>
    <x v="374"/>
    <x v="22"/>
    <n v="22458"/>
    <x v="6372"/>
    <n v="15912"/>
    <n v="6087"/>
    <n v="8711"/>
  </r>
  <r>
    <x v="374"/>
    <x v="23"/>
    <n v="22368"/>
    <x v="3190"/>
    <n v="14954"/>
    <n v="5901"/>
    <n v="8474"/>
  </r>
  <r>
    <x v="374"/>
    <x v="24"/>
    <n v="21045"/>
    <x v="2831"/>
    <n v="12645"/>
    <n v="5151"/>
    <n v="6880"/>
  </r>
  <r>
    <x v="375"/>
    <x v="0"/>
    <n v="9351"/>
    <x v="5920"/>
    <n v="18970"/>
    <n v="3830"/>
    <n v="16027"/>
  </r>
  <r>
    <x v="375"/>
    <x v="1"/>
    <n v="8047"/>
    <x v="1817"/>
    <n v="18133"/>
    <n v="3403"/>
    <n v="15150"/>
  </r>
  <r>
    <x v="375"/>
    <x v="2"/>
    <n v="6641"/>
    <x v="8387"/>
    <n v="15030"/>
    <n v="3106"/>
    <n v="12546"/>
  </r>
  <r>
    <x v="375"/>
    <x v="3"/>
    <n v="5762"/>
    <x v="1329"/>
    <n v="11988"/>
    <n v="1648"/>
    <n v="9438"/>
  </r>
  <r>
    <x v="375"/>
    <x v="4"/>
    <n v="5817"/>
    <x v="3733"/>
    <n v="12083"/>
    <n v="1476"/>
    <n v="9638"/>
  </r>
  <r>
    <x v="375"/>
    <x v="5"/>
    <n v="5685"/>
    <x v="3360"/>
    <n v="12129"/>
    <n v="1798"/>
    <n v="9760"/>
  </r>
  <r>
    <x v="375"/>
    <x v="6"/>
    <n v="4955"/>
    <x v="4687"/>
    <n v="11231"/>
    <n v="1848"/>
    <n v="9021"/>
  </r>
  <r>
    <x v="375"/>
    <x v="7"/>
    <n v="4117"/>
    <x v="8388"/>
    <n v="11026"/>
    <n v="1574"/>
    <n v="8938"/>
  </r>
  <r>
    <x v="375"/>
    <x v="8"/>
    <n v="2611"/>
    <x v="8389"/>
    <n v="4143"/>
    <n v="103"/>
    <n v="3145"/>
  </r>
  <r>
    <x v="375"/>
    <x v="9"/>
    <n v="2237"/>
    <x v="8390"/>
    <n v="3693"/>
    <n v="-20"/>
    <n v="2909"/>
  </r>
  <r>
    <x v="375"/>
    <x v="10"/>
    <n v="2358"/>
    <x v="8391"/>
    <n v="3859"/>
    <n v="-19"/>
    <n v="3056"/>
  </r>
  <r>
    <x v="375"/>
    <x v="11"/>
    <n v="3267"/>
    <x v="8392"/>
    <n v="4191"/>
    <n v="-29"/>
    <n v="3316"/>
  </r>
  <r>
    <x v="375"/>
    <x v="12"/>
    <n v="3715"/>
    <x v="5570"/>
    <n v="5842"/>
    <n v="2018"/>
    <n v="4734"/>
  </r>
  <r>
    <x v="375"/>
    <x v="13"/>
    <n v="3640"/>
    <x v="1900"/>
    <n v="5366"/>
    <n v="1538"/>
    <n v="4240"/>
  </r>
  <r>
    <x v="375"/>
    <x v="14"/>
    <n v="3288"/>
    <x v="8393"/>
    <n v="5470"/>
    <n v="1229"/>
    <n v="4381"/>
  </r>
  <r>
    <x v="375"/>
    <x v="15"/>
    <n v="2835"/>
    <x v="8394"/>
    <n v="4882"/>
    <n v="1026"/>
    <n v="4193"/>
  </r>
  <r>
    <x v="375"/>
    <x v="16"/>
    <n v="2867.2359999999999"/>
    <x v="8395"/>
    <n v="4722.1409999999996"/>
    <n v="1140.875"/>
    <n v="4179.5129999999999"/>
  </r>
  <r>
    <x v="375"/>
    <x v="17"/>
    <n v="2820.989"/>
    <x v="8396"/>
    <n v="4690.5569999999998"/>
    <n v="1331.5050000000001"/>
    <n v="3844.3029999999999"/>
  </r>
  <r>
    <x v="375"/>
    <x v="18"/>
    <n v="2886.605"/>
    <x v="8397"/>
    <n v="5061.5159999999996"/>
    <n v="1625.51"/>
    <n v="4385.0320000000002"/>
  </r>
  <r>
    <x v="375"/>
    <x v="19"/>
    <n v="2918.8611000000001"/>
    <x v="8398"/>
    <n v="5123.9331000000002"/>
    <n v="1545.943"/>
    <n v="4221.3099000000002"/>
  </r>
  <r>
    <x v="375"/>
    <x v="20"/>
    <n v="2233.6279"/>
    <x v="8399"/>
    <n v="4497.7377999999999"/>
    <n v="1397.4860000000001"/>
    <n v="3663.6338999999998"/>
  </r>
  <r>
    <x v="375"/>
    <x v="21"/>
    <n v="1220.2819999999999"/>
    <x v="8400"/>
    <n v="2634.6631000000002"/>
    <n v="726.23"/>
    <n v="2040.8040000000001"/>
  </r>
  <r>
    <x v="375"/>
    <x v="22"/>
    <n v="489.83800000000002"/>
    <x v="8401"/>
    <n v="826.01"/>
    <n v="446.38740000000001"/>
    <n v="710.96039999999994"/>
  </r>
  <r>
    <x v="376"/>
    <x v="0"/>
    <n v="22977"/>
    <x v="8402"/>
    <n v="72574"/>
    <n v="34684"/>
    <n v="51413"/>
  </r>
  <r>
    <x v="376"/>
    <x v="1"/>
    <n v="20609"/>
    <x v="8403"/>
    <n v="69225"/>
    <n v="34006"/>
    <n v="50636"/>
  </r>
  <r>
    <x v="376"/>
    <x v="2"/>
    <n v="18358"/>
    <x v="8404"/>
    <n v="67977"/>
    <n v="32760"/>
    <n v="51127"/>
  </r>
  <r>
    <x v="376"/>
    <x v="3"/>
    <n v="15082"/>
    <x v="8405"/>
    <n v="64035"/>
    <n v="32912"/>
    <n v="48794"/>
  </r>
  <r>
    <x v="376"/>
    <x v="4"/>
    <n v="13880"/>
    <x v="8406"/>
    <n v="40236"/>
    <n v="29842"/>
    <n v="29842"/>
  </r>
  <r>
    <x v="376"/>
    <x v="5"/>
    <n v="12702"/>
    <x v="7622"/>
    <n v="38569"/>
    <n v="27413"/>
    <n v="27413"/>
  </r>
  <r>
    <x v="376"/>
    <x v="6"/>
    <n v="11778"/>
    <x v="8407"/>
    <n v="35956"/>
    <n v="26870"/>
    <n v="26870"/>
  </r>
  <r>
    <x v="376"/>
    <x v="7"/>
    <n v="10421"/>
    <x v="4618"/>
    <n v="40013"/>
    <n v="27630"/>
    <n v="27630"/>
  </r>
  <r>
    <x v="376"/>
    <x v="8"/>
    <n v="9188"/>
    <x v="8408"/>
    <n v="34760"/>
    <n v="26437"/>
    <n v="26437"/>
  </r>
  <r>
    <x v="376"/>
    <x v="9"/>
    <n v="8065"/>
    <x v="8409"/>
    <n v="33408"/>
    <n v="25014"/>
    <n v="25058"/>
  </r>
  <r>
    <x v="376"/>
    <x v="10"/>
    <n v="6911"/>
    <x v="8410"/>
    <n v="32281"/>
    <n v="23193"/>
    <n v="23249"/>
  </r>
  <r>
    <x v="376"/>
    <x v="11"/>
    <n v="6263"/>
    <x v="8411"/>
    <n v="34981"/>
    <n v="22277"/>
    <n v="22383"/>
  </r>
  <r>
    <x v="376"/>
    <x v="12"/>
    <n v="3589.7959999999998"/>
    <x v="8412"/>
    <n v="4390.1170000000002"/>
    <n v="-462.71699999999998"/>
    <n v="-421.43700000000001"/>
  </r>
  <r>
    <x v="376"/>
    <x v="13"/>
    <n v="2948.1260000000002"/>
    <x v="8413"/>
    <n v="2963.9180000000001"/>
    <n v="620.654"/>
    <n v="694.27300000000002"/>
  </r>
  <r>
    <x v="377"/>
    <x v="0"/>
    <n v="3225.1"/>
    <x v="8414"/>
    <n v="4101.7"/>
    <n v="1777.6"/>
    <n v="2187.6"/>
  </r>
  <r>
    <x v="377"/>
    <x v="1"/>
    <n v="2919.1"/>
    <x v="8415"/>
    <n v="3252.7"/>
    <n v="1588.7"/>
    <n v="1588.7"/>
  </r>
  <r>
    <x v="377"/>
    <x v="2"/>
    <n v="2619.3000000000002"/>
    <x v="8416"/>
    <n v="3179.4"/>
    <n v="1499.3"/>
    <n v="1849.3"/>
  </r>
  <r>
    <x v="377"/>
    <x v="3"/>
    <n v="2593.6999999999998"/>
    <x v="6281"/>
    <n v="3814.8"/>
    <n v="1754.5"/>
    <n v="2420.4"/>
  </r>
  <r>
    <x v="377"/>
    <x v="4"/>
    <n v="2490.6999999999998"/>
    <x v="8417"/>
    <n v="3578.7"/>
    <n v="1726.3"/>
    <n v="2222.1999999999998"/>
  </r>
  <r>
    <x v="377"/>
    <x v="5"/>
    <n v="3049.8"/>
    <x v="8418"/>
    <n v="3357.29"/>
    <n v="1616.42"/>
    <n v="2053.92"/>
  </r>
  <r>
    <x v="377"/>
    <x v="6"/>
    <n v="2942.8969999999999"/>
    <x v="8419"/>
    <n v="3468.4740000000002"/>
    <n v="1713.847"/>
    <n v="2220.0969999999998"/>
  </r>
  <r>
    <x v="377"/>
    <x v="7"/>
    <n v="2807.0149999999999"/>
    <x v="8420"/>
    <n v="2878.7260000000001"/>
    <n v="1509.7760000000001"/>
    <n v="1671.0260000000001"/>
  </r>
  <r>
    <x v="377"/>
    <x v="8"/>
    <n v="2596.6660000000002"/>
    <x v="8421"/>
    <n v="2498.761"/>
    <n v="1243.8910000000001"/>
    <n v="1441.4170000000001"/>
  </r>
  <r>
    <x v="377"/>
    <x v="9"/>
    <n v="2356.585"/>
    <x v="8422"/>
    <n v="2323.9520000000002"/>
    <n v="1275.367"/>
    <n v="1318.761"/>
  </r>
  <r>
    <x v="377"/>
    <x v="10"/>
    <n v="2214.06"/>
    <x v="8423"/>
    <n v="2308.248"/>
    <n v="1311.7829999999999"/>
    <n v="1348.627"/>
  </r>
  <r>
    <x v="377"/>
    <x v="11"/>
    <n v="2069.73"/>
    <x v="8424"/>
    <n v="1975.5119999999999"/>
    <n v="1027.1849999999999"/>
    <n v="1067.5709999999999"/>
  </r>
  <r>
    <x v="377"/>
    <x v="12"/>
    <n v="1755.0719999999999"/>
    <x v="8425"/>
    <n v="1684.375"/>
    <n v="821.45500000000004"/>
    <n v="911.81100000000004"/>
  </r>
  <r>
    <x v="377"/>
    <x v="13"/>
    <n v="1597.82"/>
    <x v="8426"/>
    <n v="1511.751"/>
    <n v="797.25300000000004"/>
    <n v="854.5630000000001"/>
  </r>
  <r>
    <x v="377"/>
    <x v="14"/>
    <n v="1382.557"/>
    <x v="8427"/>
    <n v="1317.402"/>
    <n v="659.02700000000004"/>
    <n v="719.03399999999999"/>
  </r>
  <r>
    <x v="377"/>
    <x v="15"/>
    <n v="1235.5229999999999"/>
    <x v="8428"/>
    <n v="1180.6400000000001"/>
    <n v="624.16200000000003"/>
    <n v="671.30100000000004"/>
  </r>
  <r>
    <x v="377"/>
    <x v="16"/>
    <n v="1041.557"/>
    <x v="8429"/>
    <n v="1053.4871000000001"/>
    <n v="563.67600000000004"/>
    <n v="622.17600000000004"/>
  </r>
  <r>
    <x v="377"/>
    <x v="17"/>
    <n v="873.09199999999998"/>
    <x v="8430"/>
    <n v="910.27700000000004"/>
    <n v="472.803"/>
    <n v="531.36099999999999"/>
  </r>
  <r>
    <x v="377"/>
    <x v="18"/>
    <n v="773.64300000000003"/>
    <x v="8431"/>
    <n v="759.19899999999996"/>
    <n v="394.39600000000002"/>
    <n v="453.07"/>
  </r>
  <r>
    <x v="377"/>
    <x v="19"/>
    <n v="689.7"/>
    <x v="8432"/>
    <n v="602.54999999999995"/>
    <n v="270.35899999999998"/>
    <n v="329.47499999999997"/>
  </r>
  <r>
    <x v="377"/>
    <x v="20"/>
    <n v="590.44000000000005"/>
    <x v="8433"/>
    <n v="539.18299999999999"/>
    <n v="184.99100000000001"/>
    <n v="279.07800000000003"/>
  </r>
  <r>
    <x v="377"/>
    <x v="21"/>
    <n v="541.46100000000001"/>
    <x v="8434"/>
    <n v="1218.2950000000001"/>
    <n v="557.54499999999996"/>
    <n v="715.47699999999998"/>
  </r>
  <r>
    <x v="377"/>
    <x v="22"/>
    <n v="1425.8240000000001"/>
    <x v="8435"/>
    <n v="1104.3330000000001"/>
    <n v="524.577"/>
    <n v="616.43100000000004"/>
  </r>
  <r>
    <x v="377"/>
    <x v="23"/>
    <n v="1599.3610000000001"/>
    <x v="8436"/>
    <n v="1018.921"/>
    <n v="467.90899999999999"/>
    <n v="532.529"/>
  </r>
  <r>
    <x v="377"/>
    <x v="24"/>
    <n v="1575.7419"/>
    <x v="8437"/>
    <n v="1003.782"/>
    <n v="394.92899999999997"/>
    <n v="486.03899999999999"/>
  </r>
  <r>
    <x v="377"/>
    <x v="25"/>
    <n v="1313.4469999999999"/>
    <x v="8438"/>
    <n v="962.423"/>
    <n v="449.45299999999997"/>
    <n v="514.66800000000001"/>
  </r>
  <r>
    <x v="377"/>
    <x v="26"/>
    <n v="1310.9839999999999"/>
    <x v="8439"/>
    <n v="878.70699999999999"/>
    <n v="414.06099999999998"/>
    <n v="497.38900000000001"/>
  </r>
  <r>
    <x v="377"/>
    <x v="27"/>
    <n v="1288.0239999999999"/>
    <x v="8440"/>
    <n v="893.03300000000002"/>
    <n v="428.04300000000001"/>
    <n v="488.06"/>
  </r>
  <r>
    <x v="377"/>
    <x v="28"/>
    <n v="1377.902"/>
    <x v="8441"/>
    <n v="884.20399999999995"/>
    <n v="434.26499999999999"/>
    <n v="511.56200000000001"/>
  </r>
  <r>
    <x v="377"/>
    <x v="29"/>
    <n v="1264.8399999999999"/>
    <x v="8442"/>
    <n v="923.57399999999996"/>
    <n v="400.21100000000001"/>
    <n v="487.07000000000005"/>
  </r>
  <r>
    <x v="377"/>
    <x v="30"/>
    <n v="1219.604"/>
    <x v="8443"/>
    <n v="931.28099999999995"/>
    <n v="427.28100000000001"/>
    <n v="535.84300000000007"/>
  </r>
  <r>
    <x v="378"/>
    <x v="0"/>
    <n v="13848.66"/>
    <x v="8444"/>
    <n v="10356.785"/>
    <n v="4298.5159999999996"/>
    <n v="7084.7179999999998"/>
  </r>
  <r>
    <x v="378"/>
    <x v="2"/>
    <n v="11811.177"/>
    <x v="8445"/>
    <n v="9958.5020000000004"/>
    <n v="3719.9"/>
    <n v="6643.2380000000003"/>
  </r>
  <r>
    <x v="378"/>
    <x v="3"/>
    <n v="10996.393"/>
    <x v="8446"/>
    <n v="9639.5419999999995"/>
    <n v="5384.8379999999997"/>
    <n v="7249.527"/>
  </r>
  <r>
    <x v="378"/>
    <x v="3"/>
    <n v="11026.147000000001"/>
    <x v="8447"/>
    <n v="9739.2870000000003"/>
    <n v="4940.9210000000003"/>
    <n v="7259.8190000000004"/>
  </r>
  <r>
    <x v="378"/>
    <x v="4"/>
    <n v="11881.73"/>
    <x v="8448"/>
    <n v="9845.2999999999993"/>
    <n v="5630.8819999999996"/>
    <n v="7070.5259999999998"/>
  </r>
  <r>
    <x v="378"/>
    <x v="6"/>
    <n v="11419.647999999999"/>
    <x v="8449"/>
    <n v="10315.442999999999"/>
    <n v="6077.0379999999996"/>
    <n v="7527.8439999999991"/>
  </r>
  <r>
    <x v="378"/>
    <x v="7"/>
    <n v="10879.855"/>
    <x v="8450"/>
    <n v="9633.0210000000006"/>
    <n v="5125.625"/>
    <n v="6970.223"/>
  </r>
  <r>
    <x v="378"/>
    <x v="8"/>
    <n v="7702.5889999999999"/>
    <x v="8451"/>
    <n v="6457.5559999999996"/>
    <n v="3861.319"/>
    <n v="4836.5140000000001"/>
  </r>
  <r>
    <x v="378"/>
    <x v="8"/>
    <n v="9459.232"/>
    <x v="8452"/>
    <n v="9313.1260000000002"/>
    <n v="4525.1750000000002"/>
    <n v="6641.3860000000004"/>
  </r>
  <r>
    <x v="378"/>
    <x v="9"/>
    <n v="7220.2860000000001"/>
    <x v="8453"/>
    <n v="6473.8630000000003"/>
    <n v="3813.2849999999999"/>
    <n v="5000.4110000000001"/>
  </r>
  <r>
    <x v="378"/>
    <x v="10"/>
    <n v="7642.6"/>
    <x v="8454"/>
    <n v="6433.8680000000004"/>
    <n v="3555.8919999999998"/>
    <n v="4754.34"/>
  </r>
  <r>
    <x v="378"/>
    <x v="12"/>
    <n v="7219.3590000000004"/>
    <x v="8455"/>
    <n v="6446.6850000000004"/>
    <n v="3576.8290000000002"/>
    <n v="4856.9870000000001"/>
  </r>
  <r>
    <x v="378"/>
    <x v="13"/>
    <n v="6215.7939999999999"/>
    <x v="8456"/>
    <n v="5465.6930000000002"/>
    <n v="3265.172"/>
    <n v="4057.8739999999998"/>
  </r>
  <r>
    <x v="378"/>
    <x v="14"/>
    <n v="6124.5879999999997"/>
    <x v="8457"/>
    <n v="5004.2780000000002"/>
    <n v="2539.2939999999999"/>
    <n v="3539.9949999999999"/>
  </r>
  <r>
    <x v="378"/>
    <x v="15"/>
    <n v="5207.4589999999998"/>
    <x v="8458"/>
    <n v="4245.5519999999997"/>
    <n v="1981.2940000000001"/>
    <n v="2972.7690000000002"/>
  </r>
  <r>
    <x v="378"/>
    <x v="16"/>
    <n v="5083.5230000000001"/>
    <x v="8459"/>
    <n v="3503.1509999999998"/>
    <n v="1694.75"/>
    <n v="2358.7330000000002"/>
  </r>
  <r>
    <x v="378"/>
    <x v="18"/>
    <n v="5220.4170000000004"/>
    <x v="8460"/>
    <n v="4103.0159999999996"/>
    <n v="2156.6469999999999"/>
    <n v="3139.2779999999998"/>
  </r>
  <r>
    <x v="378"/>
    <x v="19"/>
    <n v="5551.616"/>
    <x v="8461"/>
    <n v="4026.5140000000001"/>
    <n v="2201.0940000000001"/>
    <n v="3132.6109999999999"/>
  </r>
  <r>
    <x v="378"/>
    <x v="19"/>
    <n v="5747.8789999999999"/>
    <x v="8462"/>
    <n v="4358.1559999999999"/>
    <n v="2232.33"/>
    <n v="3398.37"/>
  </r>
  <r>
    <x v="378"/>
    <x v="20"/>
    <n v="5478.8071"/>
    <x v="8463"/>
    <n v="3836.6660000000002"/>
    <n v="2100.2530000000002"/>
    <n v="2867.7890000000002"/>
  </r>
  <r>
    <x v="378"/>
    <x v="21"/>
    <n v="5222.2461000000003"/>
    <x v="8464"/>
    <n v="3322.7820000000002"/>
    <n v="1896.835"/>
    <n v="2437.7020000000002"/>
  </r>
  <r>
    <x v="378"/>
    <x v="22"/>
    <n v="5137.1782000000003"/>
    <x v="8465"/>
    <n v="3449.5349000000001"/>
    <n v="2000.133"/>
    <n v="2538.0169999999998"/>
  </r>
  <r>
    <x v="378"/>
    <x v="24"/>
    <n v="5062.2987999999996"/>
    <x v="8466"/>
    <n v="3447.0709999999999"/>
    <n v="1795.1419000000001"/>
    <n v="2642.0189"/>
  </r>
  <r>
    <x v="378"/>
    <x v="25"/>
    <n v="4971.7129000000004"/>
    <x v="8467"/>
    <n v="3335.6079"/>
    <n v="1744.5909999999999"/>
    <n v="2585.2249999999999"/>
  </r>
  <r>
    <x v="378"/>
    <x v="26"/>
    <n v="3824.4490000000001"/>
    <x v="8468"/>
    <n v="2712.3798999999999"/>
    <n v="1165.489"/>
    <n v="2113.1469999999999"/>
  </r>
  <r>
    <x v="378"/>
    <x v="26"/>
    <n v="4320.4038"/>
    <x v="8469"/>
    <n v="2877.3479000000002"/>
    <n v="1562.9490000000001"/>
    <n v="2236.2889999999998"/>
  </r>
  <r>
    <x v="378"/>
    <x v="27"/>
    <n v="2952.4331000000002"/>
    <x v="8470"/>
    <n v="2126.9131000000002"/>
    <n v="945.83500000000004"/>
    <n v="1637.5419999999999"/>
  </r>
  <r>
    <x v="378"/>
    <x v="29"/>
    <n v="2612.6129999999998"/>
    <x v="8471"/>
    <n v="1852.829"/>
    <n v="826.60900000000004"/>
    <n v="1497.038"/>
  </r>
  <r>
    <x v="378"/>
    <x v="30"/>
    <n v="2532.7109"/>
    <x v="8472"/>
    <n v="1889.7639999999999"/>
    <n v="819.77700000000004"/>
    <n v="1554.8440000000001"/>
  </r>
  <r>
    <x v="379"/>
    <x v="0"/>
    <n v="12838"/>
    <x v="4155"/>
    <n v="23671"/>
    <n v="8761"/>
    <n v="17499"/>
  </r>
  <r>
    <x v="379"/>
    <x v="1"/>
    <n v="12943"/>
    <x v="4808"/>
    <n v="23783"/>
    <n v="7711"/>
    <n v="17793"/>
  </r>
  <r>
    <x v="379"/>
    <x v="2"/>
    <n v="13263"/>
    <x v="8473"/>
    <n v="23698"/>
    <n v="6367"/>
    <n v="17486"/>
  </r>
  <r>
    <x v="379"/>
    <x v="3"/>
    <n v="12488"/>
    <x v="1759"/>
    <n v="22508"/>
    <n v="4541"/>
    <n v="16454"/>
  </r>
  <r>
    <x v="379"/>
    <x v="4"/>
    <n v="13268"/>
    <x v="8474"/>
    <n v="22143"/>
    <n v="3818"/>
    <n v="16103"/>
  </r>
  <r>
    <x v="379"/>
    <x v="5"/>
    <n v="13783"/>
    <x v="8475"/>
    <n v="23047"/>
    <n v="3963"/>
    <n v="16662"/>
  </r>
  <r>
    <x v="379"/>
    <x v="6"/>
    <n v="13794"/>
    <x v="8476"/>
    <n v="23829"/>
    <n v="5390"/>
    <n v="17275"/>
  </r>
  <r>
    <x v="379"/>
    <x v="7"/>
    <n v="13887"/>
    <x v="8477"/>
    <n v="22250"/>
    <n v="7618"/>
    <n v="15767"/>
  </r>
  <r>
    <x v="379"/>
    <x v="8"/>
    <n v="14914"/>
    <x v="3035"/>
    <n v="22801"/>
    <n v="8785"/>
    <n v="16150"/>
  </r>
  <r>
    <x v="379"/>
    <x v="10"/>
    <n v="13257"/>
    <x v="4806"/>
    <n v="21900"/>
    <n v="8845"/>
    <n v="15618"/>
  </r>
  <r>
    <x v="379"/>
    <x v="11"/>
    <n v="14625"/>
    <x v="8478"/>
    <n v="22487"/>
    <n v="7071"/>
    <n v="15073"/>
  </r>
  <r>
    <x v="379"/>
    <x v="12"/>
    <n v="13423.0996"/>
    <x v="8479"/>
    <n v="22904.099600000001"/>
    <n v="7147.9"/>
    <n v="15394"/>
  </r>
  <r>
    <x v="379"/>
    <x v="13"/>
    <n v="11361.0996"/>
    <x v="8480"/>
    <n v="21796.699199999999"/>
    <n v="7193.2001"/>
    <n v="14841.1001"/>
  </r>
  <r>
    <x v="379"/>
    <x v="14"/>
    <n v="9609.6"/>
    <x v="8481"/>
    <n v="19115.599999999999"/>
    <n v="7790.3"/>
    <n v="13548.2"/>
  </r>
  <r>
    <x v="379"/>
    <x v="15"/>
    <n v="8132.2002000000002"/>
    <x v="8482"/>
    <n v="18440.800800000001"/>
    <n v="13476.600200000001"/>
    <n v="13821.700200000001"/>
  </r>
  <r>
    <x v="379"/>
    <x v="16"/>
    <n v="7304.3999000000003"/>
    <x v="8483"/>
    <n v="22304.400399999999"/>
    <n v="16440.9002"/>
    <n v="16643.100200000001"/>
  </r>
  <r>
    <x v="380"/>
    <x v="0"/>
    <n v="102729"/>
    <x v="8484"/>
    <n v="53864"/>
    <n v="22536"/>
    <n v="33498"/>
  </r>
  <r>
    <x v="380"/>
    <x v="1"/>
    <n v="111407"/>
    <x v="8485"/>
    <n v="50155"/>
    <n v="22731"/>
    <n v="31840"/>
  </r>
  <r>
    <x v="380"/>
    <x v="2"/>
    <n v="88407"/>
    <x v="8486"/>
    <n v="50158"/>
    <n v="22900"/>
    <n v="31772"/>
  </r>
  <r>
    <x v="380"/>
    <x v="3"/>
    <n v="70166"/>
    <x v="8487"/>
    <n v="46173"/>
    <n v="20854"/>
    <n v="28855"/>
  </r>
  <r>
    <x v="380"/>
    <x v="4"/>
    <n v="81824"/>
    <x v="8488"/>
    <n v="44227"/>
    <n v="21354"/>
    <n v="28689"/>
  </r>
  <r>
    <x v="380"/>
    <x v="5"/>
    <n v="124943"/>
    <x v="8489"/>
    <n v="45550"/>
    <n v="21244"/>
    <n v="27630"/>
  </r>
  <r>
    <x v="380"/>
    <x v="6"/>
    <n v="132615"/>
    <x v="8490"/>
    <n v="47260"/>
    <n v="19946"/>
    <n v="26510"/>
  </r>
  <r>
    <x v="380"/>
    <x v="7"/>
    <n v="138286"/>
    <x v="4158"/>
    <n v="44477"/>
    <n v="18095"/>
    <n v="25144"/>
  </r>
  <r>
    <x v="380"/>
    <x v="8"/>
    <n v="125095"/>
    <x v="8491"/>
    <n v="42783"/>
    <n v="16445"/>
    <n v="24186"/>
  </r>
  <r>
    <x v="380"/>
    <x v="9"/>
    <n v="81342"/>
    <x v="1911"/>
    <n v="37621"/>
    <n v="15025"/>
    <n v="23362"/>
  </r>
  <r>
    <x v="380"/>
    <x v="10"/>
    <n v="63726"/>
    <x v="8492"/>
    <n v="35572"/>
    <n v="14725"/>
    <n v="22125"/>
  </r>
  <r>
    <x v="380"/>
    <x v="11"/>
    <n v="112335"/>
    <x v="8493"/>
    <n v="34417"/>
    <n v="15620"/>
    <n v="22196"/>
  </r>
  <r>
    <x v="380"/>
    <x v="12"/>
    <n v="94527"/>
    <x v="5963"/>
    <n v="42722"/>
    <n v="18507"/>
    <n v="25369"/>
  </r>
  <r>
    <x v="380"/>
    <x v="13"/>
    <n v="86840"/>
    <x v="8494"/>
    <n v="37753"/>
    <n v="18605"/>
    <n v="23699"/>
  </r>
  <r>
    <x v="380"/>
    <x v="14"/>
    <n v="82162"/>
    <x v="8495"/>
    <n v="32728"/>
    <n v="15050"/>
    <n v="20428"/>
  </r>
  <r>
    <x v="380"/>
    <x v="15"/>
    <n v="53918.6"/>
    <x v="8496"/>
    <n v="19391.599999999999"/>
    <n v="7798"/>
    <n v="12110.8"/>
  </r>
  <r>
    <x v="380"/>
    <x v="16"/>
    <n v="37968.6"/>
    <x v="8497"/>
    <n v="15664.2"/>
    <n v="5735.2"/>
    <n v="9980.2999999999993"/>
  </r>
  <r>
    <x v="380"/>
    <x v="17"/>
    <n v="29047.9"/>
    <x v="8498"/>
    <n v="14465.2"/>
    <n v="4424.3"/>
    <n v="9767.6"/>
  </r>
  <r>
    <x v="380"/>
    <x v="18"/>
    <n v="14988.3"/>
    <x v="8499"/>
    <n v="14399.8"/>
    <n v="4318.2"/>
    <n v="8001.7"/>
  </r>
  <r>
    <x v="380"/>
    <x v="19"/>
    <n v="14671.09"/>
    <x v="8500"/>
    <n v="4307.7039999999997"/>
    <n v="1699.5550000000001"/>
    <n v="2768.9719999999998"/>
  </r>
  <r>
    <x v="380"/>
    <x v="20"/>
    <n v="7961.1679999999997"/>
    <x v="8501"/>
    <n v="2979.2719999999999"/>
    <n v="1084.769"/>
    <n v="1870.241"/>
  </r>
  <r>
    <x v="380"/>
    <x v="21"/>
    <n v="5539.3462"/>
    <x v="8502"/>
    <n v="2725.6641"/>
    <n v="1085.2869000000001"/>
    <n v="2067.6219000000001"/>
  </r>
  <r>
    <x v="380"/>
    <x v="22"/>
    <n v="5756.2201999999997"/>
    <x v="8503"/>
    <n v="2493.0430000000001"/>
    <n v="1158.8409999999999"/>
    <n v="1711.0239999999999"/>
  </r>
  <r>
    <x v="380"/>
    <x v="23"/>
    <n v="2757.8530000000001"/>
    <x v="8504"/>
    <n v="1985.6310000000001"/>
    <n v="1076.9749999999999"/>
    <n v="1514.047"/>
  </r>
  <r>
    <x v="381"/>
    <x v="0"/>
    <n v="4929.1030000000001"/>
    <x v="8505"/>
    <n v="10648.793"/>
    <n v="5621.857"/>
    <n v="8824.2099999999991"/>
  </r>
  <r>
    <x v="381"/>
    <x v="1"/>
    <n v="4382.8689999999997"/>
    <x v="8506"/>
    <n v="9832.1299999999992"/>
    <n v="5202.9030000000002"/>
    <n v="8115.2830000000004"/>
  </r>
  <r>
    <x v="381"/>
    <x v="2"/>
    <n v="3890.2959999999998"/>
    <x v="8507"/>
    <n v="9504.8909999999996"/>
    <n v="4968.893"/>
    <n v="7823.7579999999998"/>
  </r>
  <r>
    <x v="381"/>
    <x v="3"/>
    <n v="3592.6669999999999"/>
    <x v="8508"/>
    <n v="8471.4750000000004"/>
    <n v="4572.4759999999997"/>
    <n v="6555.3649999999998"/>
  </r>
  <r>
    <x v="381"/>
    <x v="4"/>
    <n v="3422.181"/>
    <x v="8509"/>
    <n v="8301.6319999999996"/>
    <n v="4454.1880000000001"/>
    <n v="6434.652"/>
  </r>
  <r>
    <x v="381"/>
    <x v="5"/>
    <n v="2994.1689999999999"/>
    <x v="8510"/>
    <n v="8041.0969999999998"/>
    <n v="4176.6989999999996"/>
    <n v="6161.4779999999992"/>
  </r>
  <r>
    <x v="381"/>
    <x v="6"/>
    <n v="2770.7089999999998"/>
    <x v="8511"/>
    <n v="8259.143"/>
    <n v="3938.1060000000002"/>
    <n v="6460.5190000000002"/>
  </r>
  <r>
    <x v="381"/>
    <x v="7"/>
    <n v="2567.31"/>
    <x v="8512"/>
    <n v="8126.5990000000002"/>
    <n v="3761.0619999999999"/>
    <n v="6438.0649999999996"/>
  </r>
  <r>
    <x v="381"/>
    <x v="8"/>
    <n v="2564.5500000000002"/>
    <x v="8513"/>
    <n v="8229.3140000000003"/>
    <n v="3791.6170000000002"/>
    <n v="6607.0560000000005"/>
  </r>
  <r>
    <x v="381"/>
    <x v="9"/>
    <n v="2558.8620000000001"/>
    <x v="8514"/>
    <n v="8337.8909999999996"/>
    <n v="3964.98"/>
    <n v="6683.2420000000002"/>
  </r>
  <r>
    <x v="381"/>
    <x v="10"/>
    <n v="2690.49"/>
    <x v="8515"/>
    <n v="8524.8709999999992"/>
    <n v="4037.2370000000001"/>
    <n v="6775.25"/>
  </r>
  <r>
    <x v="381"/>
    <x v="11"/>
    <n v="3651.4380000000001"/>
    <x v="8516"/>
    <n v="8914.1689999999999"/>
    <n v="3523.145"/>
    <n v="7070.9179999999997"/>
  </r>
  <r>
    <x v="381"/>
    <x v="12"/>
    <n v="3327.7869999999998"/>
    <x v="8517"/>
    <n v="8936.3700000000008"/>
    <n v="3760.01"/>
    <n v="7416.5190000000002"/>
  </r>
  <r>
    <x v="381"/>
    <x v="13"/>
    <n v="3342.4749999999999"/>
    <x v="8518"/>
    <n v="3427.8339999999998"/>
    <n v="2010.8989999999999"/>
    <n v="2532.4929999999999"/>
  </r>
  <r>
    <x v="381"/>
    <x v="14"/>
    <n v="2895.3270000000002"/>
    <x v="8519"/>
    <n v="3588.884"/>
    <n v="2126.5410000000002"/>
    <n v="2722"/>
  </r>
  <r>
    <x v="381"/>
    <x v="15"/>
    <n v="2454.335"/>
    <x v="8520"/>
    <n v="3665.1329999999998"/>
    <n v="2013.9749999999999"/>
    <n v="2621.723"/>
  </r>
  <r>
    <x v="381"/>
    <x v="16"/>
    <n v="2892.1860000000001"/>
    <x v="8521"/>
    <n v="3636.86"/>
    <n v="1894.8230000000001"/>
    <n v="2781.1980000000003"/>
  </r>
  <r>
    <x v="381"/>
    <x v="17"/>
    <n v="2648.0509999999999"/>
    <x v="8522"/>
    <n v="3448.2208999999998"/>
    <n v="1789.6439"/>
    <n v="2726.3398999999999"/>
  </r>
  <r>
    <x v="381"/>
    <x v="18"/>
    <n v="3019.99"/>
    <x v="8523"/>
    <n v="3413.2561000000001"/>
    <n v="1699.4179999999999"/>
    <n v="2666.8599999999997"/>
  </r>
  <r>
    <x v="381"/>
    <x v="19"/>
    <n v="2744.5940000000001"/>
    <x v="8524"/>
    <n v="3228.5740000000001"/>
    <n v="1575.1220000000001"/>
    <n v="2537.5700000000002"/>
  </r>
  <r>
    <x v="381"/>
    <x v="20"/>
    <n v="2607.7710000000002"/>
    <x v="8525"/>
    <n v="2839.4929000000002"/>
    <n v="1391.6320000000001"/>
    <n v="2198.364"/>
  </r>
  <r>
    <x v="381"/>
    <x v="21"/>
    <n v="1776.434"/>
    <x v="8526"/>
    <n v="1658.6110000000001"/>
    <n v="1153.7"/>
    <n v="1238.018"/>
  </r>
  <r>
    <x v="381"/>
    <x v="22"/>
    <n v="1678.5811000000001"/>
    <x v="8527"/>
    <n v="1449.2460000000001"/>
    <n v="991.49699999999996"/>
    <n v="1082.49"/>
  </r>
  <r>
    <x v="381"/>
    <x v="23"/>
    <n v="1568.9449"/>
    <x v="8528"/>
    <n v="1320.645"/>
    <n v="883.66399999999999"/>
    <n v="977.50900000000001"/>
  </r>
  <r>
    <x v="381"/>
    <x v="24"/>
    <n v="1460.9739999999999"/>
    <x v="8529"/>
    <n v="1215.7938999999999"/>
    <n v="796.63800000000003"/>
    <n v="897.55500000000006"/>
  </r>
  <r>
    <x v="381"/>
    <x v="25"/>
    <n v="1253.3599999999999"/>
    <x v="8530"/>
    <n v="1181.144"/>
    <n v="731.62900000000002"/>
    <n v="876.47500000000002"/>
  </r>
  <r>
    <x v="381"/>
    <x v="26"/>
    <n v="1133.489"/>
    <x v="8531"/>
    <n v="1078.5509999999999"/>
    <n v="702.96299999999997"/>
    <n v="806.66899999999998"/>
  </r>
  <r>
    <x v="381"/>
    <x v="27"/>
    <n v="1078.0350000000001"/>
    <x v="8532"/>
    <n v="1083.915"/>
    <n v="700.11199999999997"/>
    <n v="808.48599999999999"/>
  </r>
  <r>
    <x v="381"/>
    <x v="28"/>
    <n v="1007.478"/>
    <x v="8533"/>
    <n v="1073.1110000000001"/>
    <n v="682.928"/>
    <n v="807.28399999999999"/>
  </r>
  <r>
    <x v="381"/>
    <x v="29"/>
    <n v="1105.3100999999999"/>
    <x v="8534"/>
    <n v="1117.9969000000001"/>
    <n v="680.19200000000001"/>
    <n v="836.84500000000003"/>
  </r>
  <r>
    <x v="381"/>
    <x v="30"/>
    <n v="1076.204"/>
    <x v="8535"/>
    <n v="1002.539"/>
    <n v="663.54499999999996"/>
    <n v="729.70999999999992"/>
  </r>
  <r>
    <x v="382"/>
    <x v="0"/>
    <n v="2607.1"/>
    <x v="8536"/>
    <n v="7055.2"/>
    <n v="2260.8000000000002"/>
    <n v="5660.5"/>
  </r>
  <r>
    <x v="382"/>
    <x v="1"/>
    <n v="2395.1"/>
    <x v="8537"/>
    <n v="5900.3"/>
    <n v="2070.6"/>
    <n v="4793.8999999999996"/>
  </r>
  <r>
    <x v="382"/>
    <x v="2"/>
    <n v="2145.1999999999998"/>
    <x v="8538"/>
    <n v="6020.3"/>
    <n v="1925.4"/>
    <n v="4934.2000000000007"/>
  </r>
  <r>
    <x v="382"/>
    <x v="3"/>
    <n v="1995.2"/>
    <x v="8539"/>
    <n v="4631.2"/>
    <n v="1332.4"/>
    <n v="3719.4"/>
  </r>
  <r>
    <x v="382"/>
    <x v="4"/>
    <n v="1760.7"/>
    <x v="8540"/>
    <n v="5593.7"/>
    <n v="1372"/>
    <n v="4517.7"/>
  </r>
  <r>
    <x v="382"/>
    <x v="5"/>
    <n v="1431.1"/>
    <x v="5574"/>
    <n v="2345.33"/>
    <n v="211.04300000000001"/>
    <n v="1647.9749999999999"/>
  </r>
  <r>
    <x v="382"/>
    <x v="6"/>
    <n v="1595.703"/>
    <x v="8541"/>
    <n v="2504.451"/>
    <n v="547.58900000000006"/>
    <n v="1823.4760000000001"/>
  </r>
  <r>
    <x v="382"/>
    <x v="7"/>
    <n v="1407.848"/>
    <x v="8542"/>
    <n v="2360.3359999999998"/>
    <n v="255.59100000000001"/>
    <n v="1717.0160000000001"/>
  </r>
  <r>
    <x v="382"/>
    <x v="8"/>
    <n v="1191.393"/>
    <x v="8543"/>
    <n v="1541.106"/>
    <n v="-98.49"/>
    <n v="1007.3960000000002"/>
  </r>
  <r>
    <x v="382"/>
    <x v="9"/>
    <n v="1138.3430000000001"/>
    <x v="8544"/>
    <n v="1217.0899999999999"/>
    <n v="-114.44199999999999"/>
    <n v="725.101"/>
  </r>
  <r>
    <x v="382"/>
    <x v="10"/>
    <n v="1027.104"/>
    <x v="8545"/>
    <n v="996.95299999999997"/>
    <n v="-34.948999999999998"/>
    <n v="559.22"/>
  </r>
  <r>
    <x v="382"/>
    <x v="11"/>
    <n v="893.55"/>
    <x v="8546"/>
    <n v="928.87699999999995"/>
    <n v="-260.28399999999999"/>
    <n v="409.47"/>
  </r>
  <r>
    <x v="382"/>
    <x v="12"/>
    <n v="802.19500000000005"/>
    <x v="8547"/>
    <n v="830.04100000000005"/>
    <n v="-32.159999999999997"/>
    <n v="406.16999999999996"/>
  </r>
  <r>
    <x v="383"/>
    <x v="0"/>
    <n v="1231.6610000000001"/>
    <x v="8548"/>
    <n v="1854.009"/>
    <n v="-1490.1"/>
    <n v="306.66000000000008"/>
  </r>
  <r>
    <x v="383"/>
    <x v="1"/>
    <n v="1214.9690000000001"/>
    <x v="8549"/>
    <n v="1914.5039999999999"/>
    <n v="-1385.4739999999999"/>
    <n v="399.57300000000009"/>
  </r>
  <r>
    <x v="383"/>
    <x v="2"/>
    <n v="1165.095"/>
    <x v="8550"/>
    <n v="2941.1880000000001"/>
    <n v="-1260.271"/>
    <n v="1149.874"/>
  </r>
  <r>
    <x v="383"/>
    <x v="3"/>
    <n v="1142.1669999999999"/>
    <x v="8551"/>
    <n v="2334.5720000000001"/>
    <n v="-1200.595"/>
    <n v="666.35799999999995"/>
  </r>
  <r>
    <x v="383"/>
    <x v="4"/>
    <n v="1059.366"/>
    <x v="8552"/>
    <n v="2357.7370000000001"/>
    <n v="-1070.4469999999999"/>
    <n v="799.23300000000017"/>
  </r>
  <r>
    <x v="383"/>
    <x v="5"/>
    <n v="1010.117"/>
    <x v="8553"/>
    <n v="1901.15"/>
    <n v="-883.46600000000001"/>
    <n v="477.32900000000006"/>
  </r>
  <r>
    <x v="383"/>
    <x v="6"/>
    <n v="965.08699999999999"/>
    <x v="8554"/>
    <n v="2660.7669999999998"/>
    <n v="-423.55799999999999"/>
    <n v="950.49800000000005"/>
  </r>
  <r>
    <x v="383"/>
    <x v="7"/>
    <n v="873.59199999999998"/>
    <x v="8555"/>
    <n v="2062.4760000000001"/>
    <n v="-9.3230000000000004"/>
    <n v="688.29100000000005"/>
  </r>
  <r>
    <x v="383"/>
    <x v="8"/>
    <n v="771.97799999999995"/>
    <x v="8556"/>
    <n v="1856.1790000000001"/>
    <n v="-88.106999999999999"/>
    <n v="601.97900000000004"/>
  </r>
  <r>
    <x v="383"/>
    <x v="9"/>
    <n v="680.57799999999997"/>
    <x v="8557"/>
    <n v="2444.0059999999999"/>
    <n v="676.43"/>
    <n v="1258.056"/>
  </r>
  <r>
    <x v="383"/>
    <x v="10"/>
    <n v="615.947"/>
    <x v="8558"/>
    <n v="2470.1439999999998"/>
    <n v="598.66399999999999"/>
    <n v="1173.0419999999999"/>
  </r>
  <r>
    <x v="383"/>
    <x v="11"/>
    <n v="964.74800000000005"/>
    <x v="8559"/>
    <n v="2366.8719999999998"/>
    <n v="518.42100000000005"/>
    <n v="1087.133"/>
  </r>
  <r>
    <x v="383"/>
    <x v="12"/>
    <n v="847.45699999999999"/>
    <x v="8560"/>
    <n v="4036.9549999999999"/>
    <n v="1551.0840000000001"/>
    <n v="2816.38"/>
  </r>
  <r>
    <x v="383"/>
    <x v="13"/>
    <n v="1562.998"/>
    <x v="8561"/>
    <n v="3974.2530000000002"/>
    <n v="2424.576"/>
    <n v="2623.576"/>
  </r>
  <r>
    <x v="383"/>
    <x v="14"/>
    <n v="1612.5740000000001"/>
    <x v="8562"/>
    <n v="3180.721"/>
    <n v="2064.9270000000001"/>
    <n v="2064.9270000000001"/>
  </r>
  <r>
    <x v="383"/>
    <x v="15"/>
    <n v="1118.306"/>
    <x v="8563"/>
    <n v="2592.8739999999998"/>
    <n v="1728.2739999999999"/>
    <n v="1728.2739999999999"/>
  </r>
  <r>
    <x v="383"/>
    <x v="16"/>
    <n v="1054.78"/>
    <x v="8564"/>
    <n v="2100.2170000000001"/>
    <n v="1412.4892"/>
    <n v="1412.4892"/>
  </r>
  <r>
    <x v="383"/>
    <x v="17"/>
    <n v="1221.6679999999999"/>
    <x v="8565"/>
    <n v="2391.3181"/>
    <n v="1579.4199000000001"/>
    <n v="1579.4199000000001"/>
  </r>
  <r>
    <x v="383"/>
    <x v="18"/>
    <n v="983.56399999999996"/>
    <x v="8566"/>
    <n v="7537.5078000000003"/>
    <n v="6506.0684000000001"/>
    <n v="6506.0684000000001"/>
  </r>
  <r>
    <x v="383"/>
    <x v="19"/>
    <n v="474.76600000000002"/>
    <x v="8567"/>
    <n v="19195.220700000002"/>
    <n v="18470.6116"/>
    <n v="18470.6116"/>
  </r>
  <r>
    <x v="383"/>
    <x v="20"/>
    <n v="84.775999999999996"/>
    <x v="8568"/>
    <n v="341.166"/>
    <n v="298.48700000000002"/>
    <n v="298.48700000000002"/>
  </r>
  <r>
    <x v="383"/>
    <x v="21"/>
    <n v="38.93"/>
    <x v="8569"/>
    <n v="64.295000000000002"/>
    <n v="41.692"/>
    <n v="41.692"/>
  </r>
  <r>
    <x v="383"/>
    <x v="22"/>
    <n v="9.3819999999999997"/>
    <x v="8570"/>
    <n v="24.405999999999999"/>
    <n v="14.715"/>
    <n v="14.715"/>
  </r>
  <r>
    <x v="383"/>
    <x v="23"/>
    <n v="1.351"/>
    <x v="8571"/>
    <n v="36.503"/>
    <n v="29.806000000000001"/>
    <n v="30.064"/>
  </r>
  <r>
    <x v="384"/>
    <x v="0"/>
    <n v="4162.8209999999999"/>
    <x v="8572"/>
    <n v="8318.4650000000001"/>
    <n v="6085.2439999999997"/>
    <n v="6758.4110000000001"/>
  </r>
  <r>
    <x v="384"/>
    <x v="1"/>
    <n v="3047.5970000000002"/>
    <x v="8573"/>
    <n v="6245.8980000000001"/>
    <n v="4435.2030000000004"/>
    <n v="5022.0240000000003"/>
  </r>
  <r>
    <x v="384"/>
    <x v="2"/>
    <n v="2488.652"/>
    <x v="8574"/>
    <n v="3546.0140000000001"/>
    <n v="2042.306"/>
    <n v="2085.3330000000001"/>
  </r>
  <r>
    <x v="384"/>
    <x v="3"/>
    <n v="1702.1769999999999"/>
    <x v="8575"/>
    <n v="2896.7869999999998"/>
    <n v="1338.191"/>
    <n v="1692.5930000000001"/>
  </r>
  <r>
    <x v="384"/>
    <x v="4"/>
    <n v="1032.336"/>
    <x v="8576"/>
    <n v="2498.587"/>
    <n v="1093.6279999999999"/>
    <n v="1375.9589999999998"/>
  </r>
  <r>
    <x v="384"/>
    <x v="5"/>
    <n v="580.41499999999996"/>
    <x v="8577"/>
    <n v="2334.6790000000001"/>
    <n v="1096.183"/>
    <n v="1433.8510000000001"/>
  </r>
  <r>
    <x v="384"/>
    <x v="6"/>
    <n v="1211.9749999999999"/>
    <x v="8578"/>
    <n v="2319.0410000000002"/>
    <n v="1356.405"/>
    <n v="1422.0519999999999"/>
  </r>
  <r>
    <x v="384"/>
    <x v="7"/>
    <n v="1527.0419999999999"/>
    <x v="8579"/>
    <n v="2759.288"/>
    <n v="1234.3820000000001"/>
    <n v="1663.259"/>
  </r>
  <r>
    <x v="384"/>
    <x v="8"/>
    <n v="1410.626"/>
    <x v="8580"/>
    <n v="2204.2800000000002"/>
    <n v="965.51199999999994"/>
    <n v="1365.5119999999999"/>
  </r>
  <r>
    <x v="384"/>
    <x v="9"/>
    <n v="143.37"/>
    <x v="8581"/>
    <n v="1725.4459999999999"/>
    <n v="503.97300000000001"/>
    <n v="1028.875"/>
  </r>
  <r>
    <x v="384"/>
    <x v="10"/>
    <n v="101.889"/>
    <x v="8582"/>
    <n v="1955.4880000000001"/>
    <n v="1096.346"/>
    <n v="1239.73"/>
  </r>
  <r>
    <x v="384"/>
    <x v="11"/>
    <n v="175.50399999999999"/>
    <x v="8583"/>
    <n v="980.47900000000004"/>
    <n v="238.874"/>
    <n v="526.37400000000002"/>
  </r>
  <r>
    <x v="384"/>
    <x v="12"/>
    <n v="199.012"/>
    <x v="8584"/>
    <n v="601.47699999999998"/>
    <n v="271.29500000000002"/>
    <n v="291.29200000000003"/>
  </r>
  <r>
    <x v="384"/>
    <x v="13"/>
    <n v="216.35599999999999"/>
    <x v="8585"/>
    <n v="921.57899999999995"/>
    <n v="505.935"/>
    <n v="627.68200000000002"/>
  </r>
  <r>
    <x v="384"/>
    <x v="14"/>
    <n v="160.88999999999999"/>
    <x v="8586"/>
    <n v="548.99800000000005"/>
    <n v="239.17599999999999"/>
    <n v="419.27300000000002"/>
  </r>
  <r>
    <x v="384"/>
    <x v="15"/>
    <n v="102.717"/>
    <x v="8587"/>
    <n v="545.45299999999997"/>
    <n v="35.441000000000003"/>
    <n v="370.43799999999999"/>
  </r>
  <r>
    <x v="384"/>
    <x v="16"/>
    <n v="69.141000000000005"/>
    <x v="8588"/>
    <n v="724.41099999999994"/>
    <n v="192.845"/>
    <n v="540.41800000000001"/>
  </r>
  <r>
    <x v="384"/>
    <x v="17"/>
    <n v="161.08500000000001"/>
    <x v="8589"/>
    <n v="815.72"/>
    <n v="378.58100000000002"/>
    <n v="706.72"/>
  </r>
  <r>
    <x v="384"/>
    <x v="18"/>
    <n v="167.49"/>
    <x v="8590"/>
    <n v="925.13099999999997"/>
    <n v="475.351"/>
    <n v="802.95600000000002"/>
  </r>
  <r>
    <x v="384"/>
    <x v="19"/>
    <n v="78.126999999999995"/>
    <x v="8591"/>
    <n v="772.88099999999997"/>
    <n v="386.89699999999999"/>
    <n v="736.58699999999999"/>
  </r>
  <r>
    <x v="384"/>
    <x v="20"/>
    <n v="50.56"/>
    <x v="8592"/>
    <n v="232.44499999999999"/>
    <n v="209.23400000000001"/>
    <n v="216.29300000000001"/>
  </r>
  <r>
    <x v="384"/>
    <x v="21"/>
    <n v="29.055"/>
    <x v="8593"/>
    <n v="266.346"/>
    <n v="246.21199999999999"/>
    <n v="255.99599999999998"/>
  </r>
  <r>
    <x v="384"/>
    <x v="22"/>
    <n v="29.925999999999998"/>
    <x v="8594"/>
    <n v="295.60399999999998"/>
    <n v="276.00099999999998"/>
    <n v="284.416"/>
  </r>
  <r>
    <x v="384"/>
    <x v="23"/>
    <n v="13.340999999999999"/>
    <x v="8595"/>
    <n v="143.499"/>
    <n v="130.82599999999999"/>
    <n v="139.35300000000001"/>
  </r>
  <r>
    <x v="384"/>
    <x v="24"/>
    <n v="22.081"/>
    <x v="1320"/>
    <n v="98.980999999999995"/>
    <n v="85.272000000000006"/>
    <n v="92.259"/>
  </r>
  <r>
    <x v="384"/>
    <x v="25"/>
    <n v="19.571000000000002"/>
    <x v="8596"/>
    <n v="116.175"/>
    <n v="105.47799999999999"/>
    <n v="111.86999999999999"/>
  </r>
  <r>
    <x v="384"/>
    <x v="26"/>
    <n v="27.885000000000002"/>
    <x v="8597"/>
    <n v="60.991999999999997"/>
    <n v="49.52"/>
    <n v="55.494"/>
  </r>
  <r>
    <x v="384"/>
    <x v="27"/>
    <n v="3.7669999999999999"/>
    <x v="8598"/>
    <n v="51.042999999999999"/>
    <n v="43.85"/>
    <n v="49.018000000000001"/>
  </r>
  <r>
    <x v="384"/>
    <x v="28"/>
    <n v="3.2330000000000001"/>
    <x v="8599"/>
    <n v="57.084000000000003"/>
    <n v="52.207000000000001"/>
    <n v="55.532000000000004"/>
  </r>
  <r>
    <x v="384"/>
    <x v="29"/>
    <n v="2.0830000000000002"/>
    <x v="8600"/>
    <n v="9.4030000000000005"/>
    <n v="5.4119999999999999"/>
    <n v="8.6430000000000007"/>
  </r>
  <r>
    <x v="385"/>
    <x v="0"/>
    <n v="131868"/>
    <x v="8601"/>
    <n v="291727"/>
    <n v="62835"/>
    <n v="195978"/>
  </r>
  <r>
    <x v="385"/>
    <x v="1"/>
    <n v="130863"/>
    <x v="8602"/>
    <n v="264829"/>
    <n v="54710"/>
    <n v="167773"/>
  </r>
  <r>
    <x v="385"/>
    <x v="2"/>
    <n v="126034"/>
    <x v="8603"/>
    <n v="257143"/>
    <n v="44687"/>
    <n v="161782"/>
  </r>
  <r>
    <x v="385"/>
    <x v="3"/>
    <n v="125980"/>
    <x v="8604"/>
    <n v="244180"/>
    <n v="24032"/>
    <n v="132110"/>
  </r>
  <r>
    <x v="385"/>
    <x v="4"/>
    <n v="131620"/>
    <x v="8605"/>
    <n v="244175"/>
    <n v="17842"/>
    <n v="127571"/>
  </r>
  <r>
    <x v="385"/>
    <x v="5"/>
    <n v="127079"/>
    <x v="8606"/>
    <n v="232616"/>
    <n v="13676"/>
    <n v="126947"/>
  </r>
  <r>
    <x v="385"/>
    <x v="6"/>
    <n v="120550"/>
    <x v="8607"/>
    <n v="274098"/>
    <n v="95416"/>
    <n v="189007"/>
  </r>
  <r>
    <x v="385"/>
    <x v="7"/>
    <n v="115846"/>
    <x v="2834"/>
    <n v="225222"/>
    <n v="85533"/>
    <n v="137520"/>
  </r>
  <r>
    <x v="385"/>
    <x v="8"/>
    <n v="110875"/>
    <x v="8608"/>
    <n v="230461"/>
    <n v="85908"/>
    <n v="141060"/>
  </r>
  <r>
    <x v="385"/>
    <x v="9"/>
    <n v="106565"/>
    <x v="8609"/>
    <n v="220005"/>
    <n v="86912"/>
    <n v="139706"/>
  </r>
  <r>
    <x v="385"/>
    <x v="10"/>
    <n v="107808"/>
    <x v="8610"/>
    <n v="226907"/>
    <n v="84143"/>
    <n v="146399"/>
  </r>
  <r>
    <x v="385"/>
    <x v="11"/>
    <n v="97354"/>
    <x v="8611"/>
    <n v="202352"/>
    <n v="78905"/>
    <n v="130857"/>
  </r>
  <r>
    <x v="385"/>
    <x v="12"/>
    <n v="93469"/>
    <x v="6636"/>
    <n v="186959"/>
    <n v="82869"/>
    <n v="114026"/>
  </r>
  <r>
    <x v="385"/>
    <x v="13"/>
    <n v="88182"/>
    <x v="8612"/>
    <n v="188804"/>
    <n v="76872"/>
    <n v="113233"/>
  </r>
  <r>
    <x v="385"/>
    <x v="14"/>
    <n v="69518"/>
    <x v="8613"/>
    <n v="168130"/>
    <n v="66113"/>
    <n v="104370"/>
  </r>
  <r>
    <x v="385"/>
    <x v="15"/>
    <n v="71283"/>
    <x v="8614"/>
    <n v="165958"/>
    <n v="62613"/>
    <n v="101880"/>
  </r>
  <r>
    <x v="385"/>
    <x v="16"/>
    <n v="67468"/>
    <x v="8615"/>
    <n v="165968"/>
    <n v="57814"/>
    <n v="103194"/>
  </r>
  <r>
    <x v="385"/>
    <x v="17"/>
    <n v="67304"/>
    <x v="8616"/>
    <n v="167468"/>
    <n v="56673"/>
    <n v="109943"/>
  </r>
  <r>
    <x v="385"/>
    <x v="18"/>
    <n v="67190"/>
    <x v="1258"/>
    <n v="170795"/>
    <n v="54688"/>
    <n v="119014"/>
  </r>
  <r>
    <x v="385"/>
    <x v="19"/>
    <n v="64707"/>
    <x v="5084"/>
    <n v="164735"/>
    <n v="56408"/>
    <n v="113737"/>
  </r>
  <r>
    <x v="385"/>
    <x v="20"/>
    <n v="58194"/>
    <x v="8617"/>
    <n v="112830"/>
    <n v="28276"/>
    <n v="75758"/>
  </r>
  <r>
    <x v="385"/>
    <x v="21"/>
    <n v="31565.900399999999"/>
    <x v="8618"/>
    <n v="55143.898399999998"/>
    <n v="13555.5996"/>
    <n v="34189.600099999996"/>
  </r>
  <r>
    <x v="385"/>
    <x v="22"/>
    <n v="30193.900399999999"/>
    <x v="8619"/>
    <n v="53964.101600000002"/>
    <n v="13900.8035"/>
    <n v="33508.803500000002"/>
  </r>
  <r>
    <x v="385"/>
    <x v="23"/>
    <n v="29155.199199999999"/>
    <x v="8620"/>
    <n v="53361.101600000002"/>
    <n v="15135.600200000001"/>
    <n v="33305.800199999998"/>
  </r>
  <r>
    <x v="385"/>
    <x v="24"/>
    <n v="13429.5"/>
    <x v="8621"/>
    <n v="24156.800800000001"/>
    <n v="6828.6001999999999"/>
    <n v="15166.000400000001"/>
  </r>
  <r>
    <x v="385"/>
    <x v="25"/>
    <n v="13791.4004"/>
    <x v="8622"/>
    <n v="24271.800800000001"/>
    <n v="6166.2999"/>
    <n v="15059.600200000001"/>
  </r>
  <r>
    <x v="385"/>
    <x v="26"/>
    <n v="12990.200199999999"/>
    <x v="8623"/>
    <n v="29544.199199999999"/>
    <n v="8224.3999000000003"/>
    <n v="18107.900099999999"/>
  </r>
  <r>
    <x v="385"/>
    <x v="27"/>
    <n v="12647"/>
    <x v="8624"/>
    <n v="28099.5"/>
    <n v="7816.2997999999998"/>
    <n v="17868"/>
  </r>
  <r>
    <x v="385"/>
    <x v="28"/>
    <n v="12498.299800000001"/>
    <x v="2086"/>
    <n v="28305.800800000001"/>
    <n v="7367.5999000000002"/>
    <n v="18183.7"/>
  </r>
  <r>
    <x v="385"/>
    <x v="29"/>
    <n v="12298"/>
    <x v="8625"/>
    <n v="27998.5"/>
    <n v="8930"/>
    <n v="19698.1001"/>
  </r>
  <r>
    <x v="385"/>
    <x v="30"/>
    <n v="11448.5996"/>
    <x v="8626"/>
    <n v="26219.699199999999"/>
    <n v="8590.5998999999993"/>
    <n v="18042.400000000001"/>
  </r>
  <r>
    <x v="386"/>
    <x v="0"/>
    <n v="8200"/>
    <x v="8627"/>
    <n v="18944.2"/>
    <n v="9993.6"/>
    <n v="14696"/>
  </r>
  <r>
    <x v="386"/>
    <x v="1"/>
    <n v="4363.5469999999996"/>
    <x v="8628"/>
    <n v="8649.2340000000004"/>
    <n v="2869.0749999999998"/>
    <n v="6725.9480000000003"/>
  </r>
  <r>
    <x v="386"/>
    <x v="2"/>
    <n v="3881.7559999999999"/>
    <x v="8629"/>
    <n v="6579.98"/>
    <n v="2828.5320000000002"/>
    <n v="4699.0600000000004"/>
  </r>
  <r>
    <x v="386"/>
    <x v="3"/>
    <n v="2931.1880000000001"/>
    <x v="8630"/>
    <n v="6581.018"/>
    <n v="2976.8249999999998"/>
    <n v="4869.6009999999997"/>
  </r>
  <r>
    <x v="386"/>
    <x v="4"/>
    <n v="3307.998"/>
    <x v="8631"/>
    <n v="3229.5129999999999"/>
    <n v="1701.3389999999999"/>
    <n v="2393.5769999999998"/>
  </r>
  <r>
    <x v="386"/>
    <x v="5"/>
    <n v="3044.4540000000002"/>
    <x v="8632"/>
    <n v="3303.8409999999999"/>
    <n v="1808.298"/>
    <n v="2329.4929999999999"/>
  </r>
  <r>
    <x v="386"/>
    <x v="6"/>
    <n v="2566.3919999999998"/>
    <x v="8633"/>
    <n v="2821.9969999999998"/>
    <n v="1587.1669999999999"/>
    <n v="2037.876"/>
  </r>
  <r>
    <x v="386"/>
    <x v="7"/>
    <n v="2391.1219999999998"/>
    <x v="8634"/>
    <n v="2351.5419999999999"/>
    <n v="1282.0170000000001"/>
    <n v="1599.913"/>
  </r>
  <r>
    <x v="386"/>
    <x v="8"/>
    <n v="1967.6369999999999"/>
    <x v="8635"/>
    <n v="2158.953"/>
    <n v="1047.644"/>
    <n v="1443.5170000000001"/>
  </r>
  <r>
    <x v="386"/>
    <x v="9"/>
    <n v="1507.0119999999999"/>
    <x v="8636"/>
    <n v="1803.0809999999999"/>
    <n v="903.38699999999994"/>
    <n v="1325.462"/>
  </r>
  <r>
    <x v="386"/>
    <x v="10"/>
    <n v="1401.616"/>
    <x v="8637"/>
    <n v="1585.835"/>
    <n v="778.91300000000001"/>
    <n v="1170.693"/>
  </r>
  <r>
    <x v="386"/>
    <x v="11"/>
    <n v="1574.749"/>
    <x v="8638"/>
    <n v="1507.52"/>
    <n v="645.37099999999998"/>
    <n v="1032.451"/>
  </r>
  <r>
    <x v="386"/>
    <x v="12"/>
    <n v="1360.088"/>
    <x v="8639"/>
    <n v="1158.702"/>
    <n v="617.26800000000003"/>
    <n v="767.44500000000005"/>
  </r>
  <r>
    <x v="386"/>
    <x v="13"/>
    <n v="1087.6199999999999"/>
    <x v="8640"/>
    <n v="972.84199999999998"/>
    <n v="469.88900000000001"/>
    <n v="619.88900000000001"/>
  </r>
  <r>
    <x v="386"/>
    <x v="14"/>
    <n v="1034.0239999999999"/>
    <x v="8641"/>
    <n v="836.35699999999997"/>
    <n v="379.20699999999999"/>
    <n v="529.20699999999999"/>
  </r>
  <r>
    <x v="386"/>
    <x v="15"/>
    <n v="822.01800000000003"/>
    <x v="8642"/>
    <n v="713.39599999999996"/>
    <n v="312.42599999999999"/>
    <n v="463.02"/>
  </r>
  <r>
    <x v="386"/>
    <x v="16"/>
    <n v="717.92399999999998"/>
    <x v="8643"/>
    <n v="656.30499999999995"/>
    <n v="248.29300000000001"/>
    <n v="438.51800000000003"/>
  </r>
  <r>
    <x v="386"/>
    <x v="17"/>
    <n v="696.19500000000005"/>
    <x v="8644"/>
    <n v="588.86500000000001"/>
    <n v="199.262"/>
    <n v="394.41300000000001"/>
  </r>
  <r>
    <x v="386"/>
    <x v="18"/>
    <n v="783.69799999999998"/>
    <x v="8645"/>
    <n v="729.952"/>
    <n v="245.27099999999999"/>
    <n v="487.14099999999996"/>
  </r>
  <r>
    <x v="386"/>
    <x v="19"/>
    <n v="811.178"/>
    <x v="8646"/>
    <n v="984.04700000000003"/>
    <n v="196.37100000000001"/>
    <n v="736.56799999999998"/>
  </r>
  <r>
    <x v="386"/>
    <x v="20"/>
    <n v="1121.068"/>
    <x v="8647"/>
    <n v="996.67600000000004"/>
    <n v="181.87799999999999"/>
    <n v="750.46500000000015"/>
  </r>
  <r>
    <x v="386"/>
    <x v="21"/>
    <n v="1036.127"/>
    <x v="8648"/>
    <n v="967.38199999999995"/>
    <n v="144.07599999999999"/>
    <n v="717.69100000000003"/>
  </r>
  <r>
    <x v="386"/>
    <x v="22"/>
    <n v="564.44100000000003"/>
    <x v="8649"/>
    <n v="410.87900000000002"/>
    <n v="-79.263000000000005"/>
    <n v="285.67100000000005"/>
  </r>
  <r>
    <x v="386"/>
    <x v="23"/>
    <n v="453.512"/>
    <x v="8650"/>
    <n v="363.23599999999999"/>
    <n v="-76.194999999999993"/>
    <n v="265.495"/>
  </r>
  <r>
    <x v="386"/>
    <x v="24"/>
    <n v="424.959"/>
    <x v="8651"/>
    <n v="263.40699999999998"/>
    <n v="-108.69799999999999"/>
    <n v="197.23700000000002"/>
  </r>
  <r>
    <x v="386"/>
    <x v="25"/>
    <n v="347.46899999999999"/>
    <x v="8652"/>
    <n v="187.72800000000001"/>
    <n v="46.796999999999997"/>
    <n v="124.857"/>
  </r>
  <r>
    <x v="386"/>
    <x v="26"/>
    <n v="285.274"/>
    <x v="8653"/>
    <n v="175.625"/>
    <n v="11.007999999999999"/>
    <n v="118.87799999999999"/>
  </r>
  <r>
    <x v="387"/>
    <x v="0"/>
    <n v="2406.596"/>
    <x v="8654"/>
    <n v="2557.0549999999998"/>
    <n v="-216.28100000000001"/>
    <n v="1558.8880000000001"/>
  </r>
  <r>
    <x v="387"/>
    <x v="1"/>
    <n v="2419.9290000000001"/>
    <x v="8655"/>
    <n v="3727.4259999999999"/>
    <n v="1567.258"/>
    <n v="2715.6080000000002"/>
  </r>
  <r>
    <x v="387"/>
    <x v="2"/>
    <n v="2309.078"/>
    <x v="8656"/>
    <n v="5324.3540000000003"/>
    <n v="2233.788"/>
    <n v="4231.5619999999999"/>
  </r>
  <r>
    <x v="387"/>
    <x v="3"/>
    <n v="2167.4229999999998"/>
    <x v="8657"/>
    <n v="4662.0590000000002"/>
    <n v="2301.9490000000001"/>
    <n v="4129.2119999999995"/>
  </r>
  <r>
    <x v="387"/>
    <x v="4"/>
    <n v="2042.3320000000001"/>
    <x v="8658"/>
    <n v="4268.6769999999997"/>
    <n v="2058.8510000000001"/>
    <n v="3727.1869999999999"/>
  </r>
  <r>
    <x v="387"/>
    <x v="5"/>
    <n v="1989.3440000000001"/>
    <x v="8659"/>
    <n v="3874.69"/>
    <n v="1894.6659999999999"/>
    <n v="3357.3589999999999"/>
  </r>
  <r>
    <x v="387"/>
    <x v="6"/>
    <n v="1904.2180000000001"/>
    <x v="8660"/>
    <n v="3582.6289999999999"/>
    <n v="1763.173"/>
    <n v="3086.5190000000002"/>
  </r>
  <r>
    <x v="387"/>
    <x v="7"/>
    <n v="1843.6410000000001"/>
    <x v="8661"/>
    <n v="3168.15"/>
    <n v="1467.357"/>
    <n v="2645.1379999999999"/>
  </r>
  <r>
    <x v="387"/>
    <x v="8"/>
    <n v="1851.184"/>
    <x v="8662"/>
    <n v="2723.2339999999999"/>
    <n v="1226.578"/>
    <n v="2217.41"/>
  </r>
  <r>
    <x v="387"/>
    <x v="9"/>
    <n v="1643.3710000000001"/>
    <x v="8663"/>
    <n v="2327.67"/>
    <n v="1068.797"/>
    <n v="1834.8520000000001"/>
  </r>
  <r>
    <x v="387"/>
    <x v="10"/>
    <n v="1498.7"/>
    <x v="8664"/>
    <n v="1907.931"/>
    <n v="848.94899999999996"/>
    <n v="1480.721"/>
  </r>
  <r>
    <x v="387"/>
    <x v="11"/>
    <n v="1575.124"/>
    <x v="8665"/>
    <n v="1622.8979999999999"/>
    <n v="661.005"/>
    <n v="1197.125"/>
  </r>
  <r>
    <x v="387"/>
    <x v="12"/>
    <n v="1473.048"/>
    <x v="8666"/>
    <n v="1881.0550000000001"/>
    <n v="586.07600000000002"/>
    <n v="1470.252"/>
  </r>
  <r>
    <x v="387"/>
    <x v="13"/>
    <n v="1280.229"/>
    <x v="8667"/>
    <n v="1617.3130000000001"/>
    <n v="362.38299999999998"/>
    <n v="1265.8440000000001"/>
  </r>
  <r>
    <x v="387"/>
    <x v="14"/>
    <n v="1158.2360000000001"/>
    <x v="8668"/>
    <n v="1428.931"/>
    <n v="283.63200000000001"/>
    <n v="1109.9180000000001"/>
  </r>
  <r>
    <x v="387"/>
    <x v="15"/>
    <n v="1104.5360000000001"/>
    <x v="8669"/>
    <n v="1460.4259999999999"/>
    <n v="678.68600000000004"/>
    <n v="1135.3490000000002"/>
  </r>
  <r>
    <x v="387"/>
    <x v="16"/>
    <n v="958.20500000000004"/>
    <x v="8670"/>
    <n v="1130.8610000000001"/>
    <n v="590.47699999999998"/>
    <n v="836.78599999999994"/>
  </r>
  <r>
    <x v="387"/>
    <x v="17"/>
    <n v="889.96699999999998"/>
    <x v="8671"/>
    <n v="1015.24"/>
    <n v="665.31"/>
    <n v="672.79599999999994"/>
  </r>
  <r>
    <x v="387"/>
    <x v="18"/>
    <n v="859.20799999999997"/>
    <x v="8672"/>
    <n v="886.91099999999994"/>
    <n v="581.745"/>
    <n v="582.88499999999999"/>
  </r>
  <r>
    <x v="387"/>
    <x v="19"/>
    <n v="795.07100000000003"/>
    <x v="8673"/>
    <n v="692.34500000000003"/>
    <n v="451.78100000000001"/>
    <n v="456.66"/>
  </r>
  <r>
    <x v="387"/>
    <x v="20"/>
    <n v="704.4"/>
    <x v="8674"/>
    <n v="584.43700000000001"/>
    <n v="292.16199999999998"/>
    <n v="387.43099999999998"/>
  </r>
  <r>
    <x v="387"/>
    <x v="21"/>
    <n v="618.81299999999999"/>
    <x v="8675"/>
    <n v="577.70100000000002"/>
    <n v="159.17699999999999"/>
    <n v="381.68600000000004"/>
  </r>
  <r>
    <x v="387"/>
    <x v="22"/>
    <n v="465.47"/>
    <x v="8676"/>
    <n v="552.05899999999997"/>
    <n v="70.393000000000001"/>
    <n v="383.12699999999995"/>
  </r>
  <r>
    <x v="387"/>
    <x v="23"/>
    <n v="391.113"/>
    <x v="8677"/>
    <n v="365.50200000000001"/>
    <n v="64.933000000000007"/>
    <n v="277.13900000000001"/>
  </r>
  <r>
    <x v="387"/>
    <x v="24"/>
    <n v="332.97199999999998"/>
    <x v="8678"/>
    <n v="299.81599999999997"/>
    <n v="64.349999999999994"/>
    <n v="224.78299999999999"/>
  </r>
  <r>
    <x v="387"/>
    <x v="25"/>
    <n v="307.154"/>
    <x v="8679"/>
    <n v="331.59800000000001"/>
    <n v="-17.34"/>
    <n v="258.67700000000002"/>
  </r>
  <r>
    <x v="388"/>
    <x v="0"/>
    <n v="136866"/>
    <x v="8680"/>
    <n v="67598"/>
    <n v="24151"/>
    <n v="40987"/>
  </r>
  <r>
    <x v="388"/>
    <x v="1"/>
    <n v="131537"/>
    <x v="8681"/>
    <n v="68124"/>
    <n v="26689"/>
    <n v="41086"/>
  </r>
  <r>
    <x v="388"/>
    <x v="2"/>
    <n v="118214"/>
    <x v="8682"/>
    <n v="66009"/>
    <n v="28274"/>
    <n v="41209"/>
  </r>
  <r>
    <x v="388"/>
    <x v="3"/>
    <n v="117351"/>
    <x v="8683"/>
    <n v="72688"/>
    <n v="30281"/>
    <n v="49309"/>
  </r>
  <r>
    <x v="388"/>
    <x v="4"/>
    <n v="103444"/>
    <x v="8684"/>
    <n v="68782"/>
    <n v="31300"/>
    <n v="45683"/>
  </r>
  <r>
    <x v="388"/>
    <x v="5"/>
    <n v="76392"/>
    <x v="8685"/>
    <n v="37250"/>
    <n v="20617"/>
    <n v="25107"/>
  </r>
  <r>
    <x v="388"/>
    <x v="6"/>
    <n v="72217"/>
    <x v="6696"/>
    <n v="35481"/>
    <n v="19454"/>
    <n v="24501"/>
  </r>
  <r>
    <x v="388"/>
    <x v="7"/>
    <n v="71633"/>
    <x v="8686"/>
    <n v="33462"/>
    <n v="18236"/>
    <n v="23628"/>
  </r>
  <r>
    <x v="388"/>
    <x v="8"/>
    <n v="72184"/>
    <x v="8687"/>
    <n v="27454"/>
    <n v="14847"/>
    <n v="17256"/>
  </r>
  <r>
    <x v="388"/>
    <x v="9"/>
    <n v="67420"/>
    <x v="8688"/>
    <n v="26275"/>
    <n v="14400"/>
    <n v="16801"/>
  </r>
  <r>
    <x v="388"/>
    <x v="10"/>
    <n v="63335"/>
    <x v="4904"/>
    <n v="25142"/>
    <n v="14376"/>
    <n v="16727"/>
  </r>
  <r>
    <x v="388"/>
    <x v="11"/>
    <n v="59034"/>
    <x v="2384"/>
    <n v="22410"/>
    <n v="12869"/>
    <n v="14289"/>
  </r>
  <r>
    <x v="388"/>
    <x v="12"/>
    <n v="53762"/>
    <x v="8689"/>
    <n v="19313.599999999999"/>
    <n v="11104.3"/>
    <n v="12004.8"/>
  </r>
  <r>
    <x v="388"/>
    <x v="13"/>
    <n v="47409"/>
    <x v="8690"/>
    <n v="17131.099999999999"/>
    <n v="10115.799999999999"/>
    <n v="10115.799999999999"/>
  </r>
  <r>
    <x v="388"/>
    <x v="14"/>
    <n v="42201.599999999999"/>
    <x v="8691"/>
    <n v="14608.8"/>
    <n v="8889.7000000000007"/>
    <n v="8889.7000000000007"/>
  </r>
  <r>
    <x v="388"/>
    <x v="15"/>
    <n v="37508.199999999997"/>
    <x v="8692"/>
    <n v="13342.1"/>
    <n v="8139.7"/>
    <n v="8141.7"/>
  </r>
  <r>
    <x v="388"/>
    <x v="16"/>
    <n v="32505.4"/>
    <x v="8693"/>
    <n v="11656.8"/>
    <n v="7195.7"/>
    <n v="7197.0999999999995"/>
  </r>
  <r>
    <x v="388"/>
    <x v="17"/>
    <n v="28681.099600000001"/>
    <x v="8694"/>
    <n v="9878.7998000000007"/>
    <n v="6230.2002000000002"/>
    <n v="6230.2002000000002"/>
  </r>
  <r>
    <x v="388"/>
    <x v="18"/>
    <n v="24623"/>
    <x v="8695"/>
    <n v="8833.7998000000007"/>
    <n v="5207.1998999999996"/>
    <n v="5647.8998999999994"/>
  </r>
  <r>
    <x v="388"/>
    <x v="19"/>
    <n v="21206.900399999999"/>
    <x v="8696"/>
    <n v="7103.7002000000002"/>
    <n v="4234.0001000000002"/>
    <n v="4234.0001000000002"/>
  </r>
  <r>
    <x v="388"/>
    <x v="20"/>
    <n v="17838.800800000001"/>
    <x v="8697"/>
    <n v="5906.7002000000002"/>
    <n v="3484.3"/>
    <n v="3484.3"/>
  </r>
  <r>
    <x v="388"/>
    <x v="21"/>
    <n v="15307"/>
    <x v="7751"/>
    <n v="4902"/>
    <n v="2849"/>
    <n v="2849"/>
  </r>
  <r>
    <x v="388"/>
    <x v="22"/>
    <n v="13363"/>
    <x v="1185"/>
    <n v="4207"/>
    <n v="2373"/>
    <n v="2373"/>
  </r>
  <r>
    <x v="388"/>
    <x v="23"/>
    <n v="11778.4082"/>
    <x v="8698"/>
    <n v="3633.6460000000002"/>
    <n v="2043.105"/>
    <n v="2043.105"/>
  </r>
  <r>
    <x v="388"/>
    <x v="24"/>
    <n v="10395.0957"/>
    <x v="8699"/>
    <n v="3252.6069000000002"/>
    <n v="1792.586"/>
    <n v="1792.586"/>
  </r>
  <r>
    <x v="388"/>
    <x v="25"/>
    <n v="9234.9775000000009"/>
    <x v="8700"/>
    <n v="2908.7489999999998"/>
    <n v="1573.6398999999999"/>
    <n v="1573.6398999999999"/>
  </r>
  <r>
    <x v="388"/>
    <x v="26"/>
    <n v="8294.8397999999997"/>
    <x v="8701"/>
    <n v="2535.1909000000001"/>
    <n v="1378.751"/>
    <n v="1378.751"/>
  </r>
  <r>
    <x v="388"/>
    <x v="27"/>
    <n v="7474.9609"/>
    <x v="8702"/>
    <n v="2373.5500000000002"/>
    <n v="1233.31"/>
    <n v="1356.269"/>
  </r>
  <r>
    <x v="388"/>
    <x v="28"/>
    <n v="6733.0438999999997"/>
    <x v="8703"/>
    <n v="2094.6370000000002"/>
    <n v="1081.1569999999999"/>
    <n v="1208.2939999999999"/>
  </r>
  <r>
    <x v="388"/>
    <x v="29"/>
    <n v="6047.4940999999999"/>
    <x v="8704"/>
    <n v="1913.5840000000001"/>
    <n v="947.24900000000002"/>
    <n v="1097.229"/>
  </r>
  <r>
    <x v="388"/>
    <x v="30"/>
    <n v="5380.1328000000003"/>
    <x v="8705"/>
    <n v="1681.079"/>
    <n v="823.40099999999995"/>
    <n v="976.375"/>
  </r>
  <r>
    <x v="389"/>
    <x v="0"/>
    <n v="16569"/>
    <x v="8706"/>
    <n v="26370"/>
    <n v="9967"/>
    <n v="20489"/>
  </r>
  <r>
    <x v="389"/>
    <x v="1"/>
    <n v="20647"/>
    <x v="8707"/>
    <n v="29235"/>
    <n v="11531"/>
    <n v="22703"/>
  </r>
  <r>
    <x v="389"/>
    <x v="2"/>
    <n v="19093"/>
    <x v="8708"/>
    <n v="29860"/>
    <n v="11418"/>
    <n v="24569"/>
  </r>
  <r>
    <x v="389"/>
    <x v="3"/>
    <n v="12994"/>
    <x v="8257"/>
    <n v="32862"/>
    <n v="11145"/>
    <n v="28139"/>
  </r>
  <r>
    <x v="389"/>
    <x v="4"/>
    <n v="14572"/>
    <x v="8709"/>
    <n v="15170"/>
    <n v="9219"/>
    <n v="11775"/>
  </r>
  <r>
    <x v="389"/>
    <x v="5"/>
    <n v="15130"/>
    <x v="8710"/>
    <n v="15499"/>
    <n v="8842"/>
    <n v="11280"/>
  </r>
  <r>
    <x v="389"/>
    <x v="6"/>
    <n v="15351"/>
    <x v="4814"/>
    <n v="14036"/>
    <n v="7893"/>
    <n v="9848"/>
  </r>
  <r>
    <x v="389"/>
    <x v="7"/>
    <n v="12478"/>
    <x v="2438"/>
    <n v="14206"/>
    <n v="7669"/>
    <n v="9854"/>
  </r>
  <r>
    <x v="389"/>
    <x v="8"/>
    <n v="9526"/>
    <x v="4503"/>
    <n v="8118"/>
    <n v="5488"/>
    <n v="5782"/>
  </r>
  <r>
    <x v="389"/>
    <x v="9"/>
    <n v="9850"/>
    <x v="2912"/>
    <n v="7328"/>
    <n v="4709"/>
    <n v="5109"/>
  </r>
  <r>
    <x v="389"/>
    <x v="10"/>
    <n v="7453"/>
    <x v="1333"/>
    <n v="5291"/>
    <n v="3192"/>
    <n v="3674"/>
  </r>
  <r>
    <x v="389"/>
    <x v="11"/>
    <n v="8074"/>
    <x v="5127"/>
    <n v="4875"/>
    <n v="2696"/>
    <n v="3205"/>
  </r>
  <r>
    <x v="389"/>
    <x v="12"/>
    <n v="5468"/>
    <x v="4928"/>
    <n v="2901"/>
    <n v="1716"/>
    <n v="1738"/>
  </r>
  <r>
    <x v="389"/>
    <x v="13"/>
    <n v="4341.3"/>
    <x v="8711"/>
    <n v="2086"/>
    <n v="1157"/>
    <n v="1201"/>
  </r>
  <r>
    <x v="389"/>
    <x v="14"/>
    <n v="3638.8"/>
    <x v="8712"/>
    <n v="1588.6"/>
    <n v="702.1"/>
    <n v="754.80000000000007"/>
  </r>
  <r>
    <x v="389"/>
    <x v="15"/>
    <n v="3046.7"/>
    <x v="8713"/>
    <n v="1159.2"/>
    <n v="487.6"/>
    <n v="555.5"/>
  </r>
  <r>
    <x v="389"/>
    <x v="16"/>
    <n v="2718.5171"/>
    <x v="8714"/>
    <n v="866.15200000000004"/>
    <n v="327.392"/>
    <n v="327.392"/>
  </r>
  <r>
    <x v="389"/>
    <x v="17"/>
    <n v="2151.1520999999998"/>
    <x v="8715"/>
    <n v="636.67999999999995"/>
    <n v="102.86199999999999"/>
    <n v="189.06599999999997"/>
  </r>
  <r>
    <x v="389"/>
    <x v="18"/>
    <n v="1953.3920000000001"/>
    <x v="8716"/>
    <n v="507.65199999999999"/>
    <n v="16.186"/>
    <n v="128.67699999999999"/>
  </r>
  <r>
    <x v="389"/>
    <x v="19"/>
    <n v="1957.1990000000001"/>
    <x v="8717"/>
    <n v="612.952"/>
    <n v="-99.834000000000003"/>
    <n v="125.66200000000001"/>
  </r>
  <r>
    <x v="389"/>
    <x v="20"/>
    <n v="2767.2060999999999"/>
    <x v="8718"/>
    <n v="1022.402"/>
    <n v="-153.79"/>
    <n v="390.35400000000004"/>
  </r>
  <r>
    <x v="389"/>
    <x v="21"/>
    <n v="3541.5248999999999"/>
    <x v="8719"/>
    <n v="1442.6880000000001"/>
    <n v="317.75799999999998"/>
    <n v="836.94599999999991"/>
  </r>
  <r>
    <x v="389"/>
    <x v="22"/>
    <n v="4177.8568999999998"/>
    <x v="8720"/>
    <n v="1307.1219000000001"/>
    <n v="619.98699999999997"/>
    <n v="619.98699999999997"/>
  </r>
  <r>
    <x v="389"/>
    <x v="23"/>
    <n v="2865.2190000000001"/>
    <x v="8721"/>
    <n v="984.14300000000003"/>
    <n v="453.892"/>
    <n v="453.892"/>
  </r>
  <r>
    <x v="389"/>
    <x v="24"/>
    <n v="2130.8669"/>
    <x v="8722"/>
    <n v="858.84"/>
    <n v="473.42599999999999"/>
    <n v="473.42599999999999"/>
  </r>
  <r>
    <x v="389"/>
    <x v="25"/>
    <n v="1539.6801"/>
    <x v="8723"/>
    <n v="640.51300000000003"/>
    <n v="288.23899999999998"/>
    <n v="346.88499999999999"/>
  </r>
  <r>
    <x v="389"/>
    <x v="26"/>
    <n v="1225.231"/>
    <x v="8724"/>
    <n v="531.17100000000005"/>
    <n v="130.94999999999999"/>
    <n v="336.971"/>
  </r>
  <r>
    <x v="389"/>
    <x v="27"/>
    <n v="938.33199999999999"/>
    <x v="8725"/>
    <n v="532.54300000000001"/>
    <n v="112.25700000000001"/>
    <n v="382.36899999999997"/>
  </r>
  <r>
    <x v="389"/>
    <x v="28"/>
    <n v="986.20100000000002"/>
    <x v="8726"/>
    <n v="620.44000000000005"/>
    <n v="185.102"/>
    <n v="433.97199999999998"/>
  </r>
  <r>
    <x v="389"/>
    <x v="29"/>
    <n v="1070.511"/>
    <x v="8727"/>
    <n v="637.55999999999995"/>
    <n v="322.04199999999997"/>
    <n v="479.21799999999996"/>
  </r>
  <r>
    <x v="389"/>
    <x v="30"/>
    <n v="992.06500000000005"/>
    <x v="8728"/>
    <n v="588.923"/>
    <n v="302.06799999999998"/>
    <n v="472.18899999999996"/>
  </r>
  <r>
    <x v="390"/>
    <x v="0"/>
    <n v="7523.1"/>
    <x v="2728"/>
    <n v="34951.800000000003"/>
    <n v="10254.6"/>
    <n v="23031"/>
  </r>
  <r>
    <x v="390"/>
    <x v="1"/>
    <n v="7679.5"/>
    <x v="8729"/>
    <n v="33475.800000000003"/>
    <n v="9842.7000000000007"/>
    <n v="21641.800000000003"/>
  </r>
  <r>
    <x v="390"/>
    <x v="2"/>
    <n v="7648.5"/>
    <x v="8730"/>
    <n v="31590.5"/>
    <n v="9491.7999999999993"/>
    <n v="20525.099999999999"/>
  </r>
  <r>
    <x v="390"/>
    <x v="3"/>
    <n v="7472.3"/>
    <x v="8731"/>
    <n v="30123.200000000001"/>
    <n v="8960.2000000000007"/>
    <n v="19135.800000000003"/>
  </r>
  <r>
    <x v="390"/>
    <x v="4"/>
    <n v="5926.1"/>
    <x v="8732"/>
    <n v="29355.200000000001"/>
    <n v="8685.2000000000007"/>
    <n v="19062"/>
  </r>
  <r>
    <x v="390"/>
    <x v="5"/>
    <n v="4997.1000000000004"/>
    <x v="8733"/>
    <n v="14905"/>
    <n v="4450.1000000000004"/>
    <n v="9662.5"/>
  </r>
  <r>
    <x v="390"/>
    <x v="6"/>
    <n v="4519"/>
    <x v="8734"/>
    <n v="14769.4"/>
    <n v="4263.3999999999996"/>
    <n v="9506.2000000000007"/>
  </r>
  <r>
    <x v="390"/>
    <x v="7"/>
    <n v="4246.3999999999996"/>
    <x v="8735"/>
    <n v="14285"/>
    <n v="4165.5"/>
    <n v="9426"/>
  </r>
  <r>
    <x v="390"/>
    <x v="8"/>
    <n v="4486.3999999999996"/>
    <x v="8736"/>
    <n v="13862.1"/>
    <n v="3993.7"/>
    <n v="9310.5"/>
  </r>
  <r>
    <x v="390"/>
    <x v="9"/>
    <n v="4202.5"/>
    <x v="8737"/>
    <n v="13059.8"/>
    <n v="3832.5"/>
    <n v="8895.7999999999993"/>
  </r>
  <r>
    <x v="390"/>
    <x v="10"/>
    <n v="4100.8999999999996"/>
    <x v="5584"/>
    <n v="12697.9"/>
    <n v="3597.3"/>
    <n v="8593.9000000000015"/>
  </r>
  <r>
    <x v="390"/>
    <x v="11"/>
    <n v="4427.8"/>
    <x v="8738"/>
    <n v="12617.8"/>
    <n v="3367.3"/>
    <n v="8106.1"/>
  </r>
  <r>
    <x v="390"/>
    <x v="12"/>
    <n v="4237.8"/>
    <x v="8739"/>
    <n v="11720.3"/>
    <n v="3129.6"/>
    <n v="7555.6"/>
  </r>
  <r>
    <x v="390"/>
    <x v="13"/>
    <n v="3996.4"/>
    <x v="8740"/>
    <n v="11130.2"/>
    <n v="2919.4"/>
    <n v="7201.4"/>
  </r>
  <r>
    <x v="390"/>
    <x v="14"/>
    <n v="3815.5"/>
    <x v="8741"/>
    <n v="10462"/>
    <n v="2710.5"/>
    <n v="6693.8"/>
  </r>
  <r>
    <x v="390"/>
    <x v="15"/>
    <n v="3406.1"/>
    <x v="8742"/>
    <n v="9565.4"/>
    <n v="2522.8000000000002"/>
    <n v="6201.3"/>
  </r>
  <r>
    <x v="390"/>
    <x v="16"/>
    <n v="4054.3"/>
    <x v="7547"/>
    <n v="10025.700000000001"/>
    <n v="2389"/>
    <n v="6740.4000000000005"/>
  </r>
  <r>
    <x v="390"/>
    <x v="17"/>
    <n v="3736.2"/>
    <x v="6051"/>
    <n v="8364.9"/>
    <n v="2169.8000000000002"/>
    <n v="6393.7"/>
  </r>
  <r>
    <x v="390"/>
    <x v="18"/>
    <n v="3928.5"/>
    <x v="2053"/>
    <n v="8328.7000000000007"/>
    <n v="2086.5"/>
    <n v="6558.5"/>
  </r>
  <r>
    <x v="390"/>
    <x v="19"/>
    <n v="3362.7"/>
    <x v="8743"/>
    <n v="8406.1"/>
    <n v="2047.2"/>
    <n v="6421.4"/>
  </r>
  <r>
    <x v="390"/>
    <x v="20"/>
    <n v="2272.6001000000001"/>
    <x v="8744"/>
    <n v="6233.1201000000001"/>
    <n v="2038.1968999999999"/>
    <n v="4949.4328999999998"/>
  </r>
  <r>
    <x v="390"/>
    <x v="21"/>
    <n v="2039.433"/>
    <x v="8745"/>
    <n v="5361.7568000000001"/>
    <n v="1933.5550000000001"/>
    <n v="4088.5780000000004"/>
  </r>
  <r>
    <x v="390"/>
    <x v="22"/>
    <n v="1789.6021000000001"/>
    <x v="8746"/>
    <n v="5037.6841000000004"/>
    <n v="1893.3821"/>
    <n v="3835.7440999999999"/>
  </r>
  <r>
    <x v="390"/>
    <x v="23"/>
    <n v="1773.8199"/>
    <x v="8747"/>
    <n v="4810.8379000000004"/>
    <n v="1975.7940000000001"/>
    <n v="3651.33"/>
  </r>
  <r>
    <x v="390"/>
    <x v="24"/>
    <n v="1770.4839999999999"/>
    <x v="8748"/>
    <n v="4560.7349000000004"/>
    <n v="1901.7161000000001"/>
    <n v="3478.1331"/>
  </r>
  <r>
    <x v="390"/>
    <x v="25"/>
    <n v="1742.192"/>
    <x v="8749"/>
    <n v="4408.2587999999996"/>
    <n v="1775.0170000000001"/>
    <n v="3343.2889999999998"/>
  </r>
  <r>
    <x v="390"/>
    <x v="26"/>
    <n v="1693.2349999999999"/>
    <x v="8750"/>
    <n v="4270.5918000000001"/>
    <n v="1699.6130000000001"/>
    <n v="3224.7020000000002"/>
  </r>
  <r>
    <x v="390"/>
    <x v="27"/>
    <n v="1551.807"/>
    <x v="8751"/>
    <n v="3744.5859"/>
    <n v="1641.818"/>
    <n v="2990.7269999999999"/>
  </r>
  <r>
    <x v="390"/>
    <x v="28"/>
    <n v="1538.915"/>
    <x v="8752"/>
    <n v="3495.9829"/>
    <n v="1550.4"/>
    <n v="2763.8519999999999"/>
  </r>
  <r>
    <x v="390"/>
    <x v="29"/>
    <n v="1442.502"/>
    <x v="8753"/>
    <n v="3361.0291000000002"/>
    <n v="1484.6949999999999"/>
    <n v="2603.8509999999997"/>
  </r>
  <r>
    <x v="391"/>
    <x v="0"/>
    <n v="20419"/>
    <x v="3369"/>
    <n v="18881"/>
    <n v="4118"/>
    <n v="10055"/>
  </r>
  <r>
    <x v="391"/>
    <x v="1"/>
    <n v="21037"/>
    <x v="1739"/>
    <n v="18347"/>
    <n v="3205"/>
    <n v="9232"/>
  </r>
  <r>
    <x v="391"/>
    <x v="2"/>
    <n v="21253"/>
    <x v="1894"/>
    <n v="20038"/>
    <n v="5128"/>
    <n v="10346"/>
  </r>
  <r>
    <x v="391"/>
    <x v="3"/>
    <n v="20718"/>
    <x v="8754"/>
    <n v="19153"/>
    <n v="5728"/>
    <n v="10198"/>
  </r>
  <r>
    <x v="391"/>
    <x v="4"/>
    <n v="20891"/>
    <x v="1473"/>
    <n v="19010"/>
    <n v="5674"/>
    <n v="9672"/>
  </r>
  <r>
    <x v="391"/>
    <x v="5"/>
    <n v="19872"/>
    <x v="8755"/>
    <n v="20002"/>
    <n v="5796"/>
    <n v="10143"/>
  </r>
  <r>
    <x v="391"/>
    <x v="6"/>
    <n v="18769"/>
    <x v="7173"/>
    <n v="15544"/>
    <n v="5034"/>
    <n v="7497"/>
  </r>
  <r>
    <x v="391"/>
    <x v="7"/>
    <n v="18143"/>
    <x v="4"/>
    <n v="15396"/>
    <n v="4367"/>
    <n v="6828"/>
  </r>
  <r>
    <x v="391"/>
    <x v="8"/>
    <n v="18666"/>
    <x v="5573"/>
    <n v="15181"/>
    <n v="4280"/>
    <n v="6771"/>
  </r>
  <r>
    <x v="391"/>
    <x v="9"/>
    <n v="18366"/>
    <x v="8756"/>
    <n v="15584"/>
    <n v="4320"/>
    <n v="6829"/>
  </r>
  <r>
    <x v="391"/>
    <x v="10"/>
    <n v="17099"/>
    <x v="6237"/>
    <n v="15094"/>
    <n v="3760"/>
    <n v="6663"/>
  </r>
  <r>
    <x v="391"/>
    <x v="11"/>
    <n v="18907"/>
    <x v="6700"/>
    <n v="13532"/>
    <n v="3073"/>
    <n v="5670"/>
  </r>
  <r>
    <x v="391"/>
    <x v="12"/>
    <n v="19408"/>
    <x v="4374"/>
    <n v="14009"/>
    <n v="3980"/>
    <n v="6073"/>
  </r>
  <r>
    <x v="391"/>
    <x v="13"/>
    <n v="18080"/>
    <x v="2736"/>
    <n v="14295"/>
    <n v="3331"/>
    <n v="5667"/>
  </r>
  <r>
    <x v="391"/>
    <x v="14"/>
    <n v="14317"/>
    <x v="8757"/>
    <n v="8248"/>
    <n v="1837"/>
    <n v="3078"/>
  </r>
  <r>
    <x v="391"/>
    <x v="15"/>
    <n v="13220"/>
    <x v="3230"/>
    <n v="8181"/>
    <n v="1674"/>
    <n v="3085"/>
  </r>
  <r>
    <x v="391"/>
    <x v="16"/>
    <n v="12176"/>
    <x v="8758"/>
    <n v="7361"/>
    <n v="1364"/>
    <n v="2777"/>
  </r>
  <r>
    <x v="391"/>
    <x v="17"/>
    <n v="11016"/>
    <x v="8759"/>
    <n v="6631"/>
    <n v="817"/>
    <n v="2341"/>
  </r>
  <r>
    <x v="391"/>
    <x v="18"/>
    <n v="10343"/>
    <x v="8760"/>
    <n v="6967"/>
    <n v="1585"/>
    <n v="3047"/>
  </r>
  <r>
    <x v="391"/>
    <x v="19"/>
    <n v="10325"/>
    <x v="8761"/>
    <n v="6902"/>
    <n v="1831"/>
    <n v="3616"/>
  </r>
  <r>
    <x v="391"/>
    <x v="20"/>
    <n v="10511"/>
    <x v="1403"/>
    <n v="6826"/>
    <n v="2283"/>
    <n v="3666"/>
  </r>
  <r>
    <x v="391"/>
    <x v="21"/>
    <n v="10323"/>
    <x v="8762"/>
    <n v="7935"/>
    <n v="2615"/>
    <n v="4632"/>
  </r>
  <r>
    <x v="391"/>
    <x v="22"/>
    <n v="8617"/>
    <x v="8763"/>
    <n v="8270"/>
    <n v="2544"/>
    <n v="4972"/>
  </r>
  <r>
    <x v="391"/>
    <x v="23"/>
    <n v="8523"/>
    <x v="8764"/>
    <n v="8015"/>
    <n v="2108"/>
    <n v="5220"/>
  </r>
  <r>
    <x v="391"/>
    <x v="24"/>
    <n v="8347"/>
    <x v="8744"/>
    <n v="7800"/>
    <n v="2056"/>
    <n v="5037"/>
  </r>
  <r>
    <x v="391"/>
    <x v="25"/>
    <n v="8104"/>
    <x v="8765"/>
    <n v="6655"/>
    <n v="1818"/>
    <n v="3904"/>
  </r>
  <r>
    <x v="391"/>
    <x v="26"/>
    <n v="7533"/>
    <x v="8766"/>
    <n v="6047"/>
    <n v="1740"/>
    <n v="3740"/>
  </r>
  <r>
    <x v="391"/>
    <x v="27"/>
    <n v="7301"/>
    <x v="8767"/>
    <n v="6118"/>
    <n v="1600"/>
    <n v="4268"/>
  </r>
  <r>
    <x v="391"/>
    <x v="28"/>
    <n v="6770"/>
    <x v="3016"/>
    <n v="6445"/>
    <n v="1517"/>
    <n v="4541"/>
  </r>
  <r>
    <x v="391"/>
    <x v="29"/>
    <n v="6623"/>
    <x v="4686"/>
    <n v="5614"/>
    <n v="1600"/>
    <n v="3864"/>
  </r>
  <r>
    <x v="391"/>
    <x v="30"/>
    <n v="6288.6000999999997"/>
    <x v="8768"/>
    <n v="5353.5"/>
    <n v="1641.8"/>
    <n v="3764.8"/>
  </r>
  <r>
    <x v="392"/>
    <x v="0"/>
    <n v="15455"/>
    <x v="5500"/>
    <n v="27743"/>
    <n v="7070"/>
    <n v="21013"/>
  </r>
  <r>
    <x v="392"/>
    <x v="1"/>
    <n v="14914"/>
    <x v="901"/>
    <n v="22650"/>
    <n v="6276"/>
    <n v="16302"/>
  </r>
  <r>
    <x v="392"/>
    <x v="2"/>
    <n v="14485"/>
    <x v="8769"/>
    <n v="21829"/>
    <n v="6042"/>
    <n v="15533"/>
  </r>
  <r>
    <x v="392"/>
    <x v="3"/>
    <n v="13609"/>
    <x v="7747"/>
    <n v="20859"/>
    <n v="5320"/>
    <n v="14630"/>
  </r>
  <r>
    <x v="392"/>
    <x v="4"/>
    <n v="12961"/>
    <x v="5186"/>
    <n v="20367"/>
    <n v="5367"/>
    <n v="14296"/>
  </r>
  <r>
    <x v="392"/>
    <x v="5"/>
    <n v="13996"/>
    <x v="1552"/>
    <n v="21297"/>
    <n v="5889"/>
    <n v="15324"/>
  </r>
  <r>
    <x v="392"/>
    <x v="6"/>
    <n v="13983"/>
    <x v="2835"/>
    <n v="22603"/>
    <n v="6002"/>
    <n v="16228"/>
  </r>
  <r>
    <x v="392"/>
    <x v="7"/>
    <n v="13649"/>
    <x v="1029"/>
    <n v="23097"/>
    <n v="6675"/>
    <n v="16591"/>
  </r>
  <r>
    <x v="392"/>
    <x v="8"/>
    <n v="13378"/>
    <x v="4957"/>
    <n v="22569"/>
    <n v="6390"/>
    <n v="16146"/>
  </r>
  <r>
    <x v="392"/>
    <x v="9"/>
    <n v="12515"/>
    <x v="5998"/>
    <n v="21476"/>
    <n v="6591"/>
    <n v="15498"/>
  </r>
  <r>
    <x v="392"/>
    <x v="10"/>
    <n v="11791"/>
    <x v="3120"/>
    <n v="21154"/>
    <n v="6591"/>
    <n v="15464"/>
  </r>
  <r>
    <x v="392"/>
    <x v="11"/>
    <n v="13388"/>
    <x v="8770"/>
    <n v="20227"/>
    <n v="6185"/>
    <n v="14511"/>
  </r>
  <r>
    <x v="392"/>
    <x v="12"/>
    <n v="13310"/>
    <x v="8771"/>
    <n v="20175"/>
    <n v="6102"/>
    <n v="14439"/>
  </r>
  <r>
    <x v="392"/>
    <x v="13"/>
    <n v="13363"/>
    <x v="6797"/>
    <n v="20600"/>
    <n v="6497"/>
    <n v="14814"/>
  </r>
  <r>
    <x v="392"/>
    <x v="14"/>
    <n v="13074"/>
    <x v="7747"/>
    <n v="21135"/>
    <n v="6402"/>
    <n v="15089"/>
  </r>
  <r>
    <x v="392"/>
    <x v="15"/>
    <n v="12516"/>
    <x v="8731"/>
    <n v="20905"/>
    <n v="6253"/>
    <n v="14819"/>
  </r>
  <r>
    <x v="392"/>
    <x v="16"/>
    <n v="11574"/>
    <x v="393"/>
    <n v="20656"/>
    <n v="5813"/>
    <n v="14324"/>
  </r>
  <r>
    <x v="392"/>
    <x v="17"/>
    <n v="11142"/>
    <x v="8772"/>
    <n v="19856"/>
    <n v="5327"/>
    <n v="13620"/>
  </r>
  <r>
    <x v="392"/>
    <x v="18"/>
    <n v="11322"/>
    <x v="8773"/>
    <n v="19490"/>
    <n v="5405"/>
    <n v="13629"/>
  </r>
  <r>
    <x v="392"/>
    <x v="19"/>
    <n v="12492"/>
    <x v="8774"/>
    <n v="18565"/>
    <n v="4816"/>
    <n v="13301"/>
  </r>
  <r>
    <x v="392"/>
    <x v="20"/>
    <n v="13126.92"/>
    <x v="8775"/>
    <n v="22681.423999999999"/>
    <n v="4410.2860000000001"/>
    <n v="15908.374"/>
  </r>
  <r>
    <x v="392"/>
    <x v="21"/>
    <n v="12625.769"/>
    <x v="8776"/>
    <n v="22715.198"/>
    <n v="4484.5720000000001"/>
    <n v="16182.514999999999"/>
  </r>
  <r>
    <x v="392"/>
    <x v="22"/>
    <n v="11972.498"/>
    <x v="8777"/>
    <n v="6622.8450000000003"/>
    <n v="2628.9760000000001"/>
    <n v="5392.7049999999999"/>
  </r>
  <r>
    <x v="392"/>
    <x v="23"/>
    <n v="1313.3879999999999"/>
    <x v="8778"/>
    <n v="2830.5050000000001"/>
    <n v="1155.2760000000001"/>
    <n v="2342.2759999999998"/>
  </r>
  <r>
    <x v="392"/>
    <x v="24"/>
    <n v="457.09899999999999"/>
    <x v="8779"/>
    <n v="908.03700000000003"/>
    <n v="402.84899999999999"/>
    <n v="776.63400000000001"/>
  </r>
  <r>
    <x v="393"/>
    <x v="0"/>
    <n v="8201"/>
    <x v="8780"/>
    <n v="46040"/>
    <n v="16364"/>
    <n v="38861"/>
  </r>
  <r>
    <x v="393"/>
    <x v="1"/>
    <n v="8686"/>
    <x v="8781"/>
    <n v="45302"/>
    <n v="15997"/>
    <n v="38411"/>
  </r>
  <r>
    <x v="393"/>
    <x v="2"/>
    <n v="8031"/>
    <x v="8782"/>
    <n v="46352"/>
    <n v="16175"/>
    <n v="37110"/>
  </r>
  <r>
    <x v="393"/>
    <x v="3"/>
    <n v="7499"/>
    <x v="8783"/>
    <n v="46835"/>
    <n v="14046"/>
    <n v="37548"/>
  </r>
  <r>
    <x v="393"/>
    <x v="4"/>
    <n v="7360"/>
    <x v="8784"/>
    <n v="49020"/>
    <n v="16225"/>
    <n v="40712"/>
  </r>
  <r>
    <x v="393"/>
    <x v="5"/>
    <n v="7637"/>
    <x v="8785"/>
    <n v="50455"/>
    <n v="20172"/>
    <n v="41754"/>
  </r>
  <r>
    <x v="393"/>
    <x v="6"/>
    <n v="6860"/>
    <x v="3578"/>
    <n v="27142"/>
    <n v="8921"/>
    <n v="20500"/>
  </r>
  <r>
    <x v="393"/>
    <x v="7"/>
    <n v="7486"/>
    <x v="5125"/>
    <n v="24327"/>
    <n v="7427"/>
    <n v="18163"/>
  </r>
  <r>
    <x v="393"/>
    <x v="8"/>
    <n v="7930"/>
    <x v="8786"/>
    <n v="16502"/>
    <n v="2586"/>
    <n v="11312"/>
  </r>
  <r>
    <x v="393"/>
    <x v="9"/>
    <n v="9616"/>
    <x v="8787"/>
    <n v="24972"/>
    <n v="8619"/>
    <n v="17731"/>
  </r>
  <r>
    <x v="393"/>
    <x v="10"/>
    <n v="5278"/>
    <x v="1920"/>
    <n v="25280"/>
    <n v="9019"/>
    <n v="17298"/>
  </r>
  <r>
    <x v="393"/>
    <x v="11"/>
    <n v="11890"/>
    <x v="8788"/>
    <n v="26006"/>
    <n v="9054"/>
    <n v="16760"/>
  </r>
  <r>
    <x v="393"/>
    <x v="12"/>
    <n v="10486"/>
    <x v="985"/>
    <n v="25061"/>
    <n v="7805"/>
    <n v="15705"/>
  </r>
  <r>
    <x v="393"/>
    <x v="13"/>
    <n v="9376"/>
    <x v="86"/>
    <n v="25402"/>
    <n v="7154"/>
    <n v="15168"/>
  </r>
  <r>
    <x v="393"/>
    <x v="14"/>
    <n v="12583.6"/>
    <x v="8789"/>
    <n v="29442.6"/>
    <n v="5641.6"/>
    <n v="13354.7"/>
  </r>
  <r>
    <x v="393"/>
    <x v="15"/>
    <n v="12461.3"/>
    <x v="8790"/>
    <n v="23993"/>
    <n v="5055.6000000000004"/>
    <n v="13017.6"/>
  </r>
  <r>
    <x v="393"/>
    <x v="16"/>
    <n v="16651"/>
    <x v="8791"/>
    <n v="27021.8"/>
    <n v="4186.2"/>
    <n v="16165.7"/>
  </r>
  <r>
    <x v="393"/>
    <x v="17"/>
    <n v="3716.6"/>
    <x v="8792"/>
    <n v="34988.5"/>
    <n v="5472.7"/>
    <n v="19386.7"/>
  </r>
  <r>
    <x v="393"/>
    <x v="18"/>
    <n v="7032.1"/>
    <x v="8793"/>
    <n v="38614.199999999997"/>
    <n v="7182.6"/>
    <n v="18299.2"/>
  </r>
  <r>
    <x v="393"/>
    <x v="19"/>
    <n v="9304.2999999999993"/>
    <x v="8794"/>
    <n v="34776.6"/>
    <n v="7057.9"/>
    <n v="17559.199999999997"/>
  </r>
  <r>
    <x v="393"/>
    <x v="20"/>
    <n v="6942.6"/>
    <x v="8795"/>
    <n v="24975.3"/>
    <n v="6614.5"/>
    <n v="17417.099999999999"/>
  </r>
  <r>
    <x v="393"/>
    <x v="21"/>
    <n v="7465.4"/>
    <x v="8796"/>
    <n v="18647.3"/>
    <n v="4765.7"/>
    <n v="12575.4"/>
  </r>
  <r>
    <x v="393"/>
    <x v="22"/>
    <n v="8038.2997999999998"/>
    <x v="8797"/>
    <n v="16277.5996"/>
    <n v="4377.3999999999996"/>
    <n v="10502.2"/>
  </r>
  <r>
    <x v="393"/>
    <x v="23"/>
    <n v="3531.2"/>
    <x v="8798"/>
    <n v="12418.799800000001"/>
    <n v="3421.0001000000002"/>
    <n v="8127.0000000000009"/>
  </r>
  <r>
    <x v="393"/>
    <x v="24"/>
    <n v="2855.7"/>
    <x v="8799"/>
    <n v="10494.799800000001"/>
    <n v="3187.1"/>
    <n v="6381"/>
  </r>
  <r>
    <x v="393"/>
    <x v="25"/>
    <n v="1751.1"/>
    <x v="5304"/>
    <n v="5226.1000999999997"/>
    <n v="1505.5"/>
    <n v="3703.3"/>
  </r>
  <r>
    <x v="393"/>
    <x v="26"/>
    <n v="1793.4"/>
    <x v="5189"/>
    <n v="5020.3999000000003"/>
    <n v="1723.9999"/>
    <n v="3382.7999"/>
  </r>
  <r>
    <x v="393"/>
    <x v="27"/>
    <n v="2461.3000000000002"/>
    <x v="8800"/>
    <n v="4982.2997999999998"/>
    <n v="1518.3"/>
    <n v="3366.5"/>
  </r>
  <r>
    <x v="393"/>
    <x v="28"/>
    <n v="2104.6999999999998"/>
    <x v="8801"/>
    <n v="4247.3999000000003"/>
    <n v="1220"/>
    <n v="2806"/>
  </r>
  <r>
    <x v="393"/>
    <x v="29"/>
    <n v="1822.1"/>
    <x v="5236"/>
    <n v="4034.3998999999999"/>
    <n v="1166.5"/>
    <n v="2609"/>
  </r>
  <r>
    <x v="393"/>
    <x v="30"/>
    <n v="1679.1"/>
    <x v="8802"/>
    <n v="3548.8998999999999"/>
    <n v="929.9"/>
    <n v="2137.6999999999998"/>
  </r>
  <r>
    <x v="393"/>
    <x v="30"/>
    <n v="1717.4"/>
    <x v="8803"/>
    <n v="3900.2"/>
    <n v="1167.2"/>
    <n v="2529.5"/>
  </r>
  <r>
    <x v="394"/>
    <x v="0"/>
    <n v="514405"/>
    <x v="8804"/>
    <n v="219295"/>
    <n v="79634"/>
    <n v="133804"/>
  </r>
  <r>
    <x v="394"/>
    <x v="1"/>
    <n v="500343"/>
    <x v="8805"/>
    <n v="204522"/>
    <n v="80822"/>
    <n v="123268"/>
  </r>
  <r>
    <x v="394"/>
    <x v="2"/>
    <n v="485873"/>
    <x v="8806"/>
    <n v="198825"/>
    <n v="80535"/>
    <n v="123264"/>
  </r>
  <r>
    <x v="394"/>
    <x v="3"/>
    <n v="482130"/>
    <x v="8807"/>
    <n v="199581"/>
    <n v="83611"/>
    <n v="130001"/>
  </r>
  <r>
    <x v="394"/>
    <x v="4"/>
    <n v="485651"/>
    <x v="8808"/>
    <n v="203490"/>
    <n v="85937"/>
    <n v="131486"/>
  </r>
  <r>
    <x v="394"/>
    <x v="5"/>
    <n v="476294"/>
    <x v="8809"/>
    <n v="204751"/>
    <n v="81339"/>
    <n v="131912"/>
  </r>
  <r>
    <x v="394"/>
    <x v="6"/>
    <n v="468651"/>
    <x v="8810"/>
    <n v="203105"/>
    <n v="81738"/>
    <n v="128911"/>
  </r>
  <r>
    <x v="394"/>
    <x v="7"/>
    <n v="446509"/>
    <x v="8811"/>
    <n v="193406"/>
    <n v="75761"/>
    <n v="120857"/>
  </r>
  <r>
    <x v="394"/>
    <x v="8"/>
    <n v="421849"/>
    <x v="8812"/>
    <n v="180782"/>
    <n v="71247"/>
    <n v="120844"/>
  </r>
  <r>
    <x v="394"/>
    <x v="9"/>
    <n v="408085"/>
    <x v="8813"/>
    <n v="170407"/>
    <n v="72648"/>
    <n v="113708"/>
  </r>
  <r>
    <x v="394"/>
    <x v="10"/>
    <n v="404254"/>
    <x v="8814"/>
    <n v="163429"/>
    <n v="67079"/>
    <n v="108976"/>
  </r>
  <r>
    <x v="394"/>
    <x v="11"/>
    <n v="378476"/>
    <x v="8815"/>
    <n v="163514"/>
    <n v="66547"/>
    <n v="111218"/>
  </r>
  <r>
    <x v="394"/>
    <x v="12"/>
    <n v="348650"/>
    <x v="8816"/>
    <n v="151587"/>
    <n v="63733"/>
    <n v="102751"/>
  </r>
  <r>
    <x v="394"/>
    <x v="13"/>
    <n v="312101"/>
    <x v="8817"/>
    <n v="138187"/>
    <n v="54636"/>
    <n v="93365"/>
  </r>
  <r>
    <x v="394"/>
    <x v="14"/>
    <n v="287989"/>
    <x v="8818"/>
    <n v="120154"/>
    <n v="50736"/>
    <n v="81788"/>
  </r>
  <r>
    <x v="394"/>
    <x v="15"/>
    <n v="256329"/>
    <x v="8819"/>
    <n v="104912"/>
    <n v="45107"/>
    <n v="71573"/>
  </r>
  <r>
    <x v="394"/>
    <x v="16"/>
    <n v="229616"/>
    <x v="8820"/>
    <n v="94808"/>
    <n v="40823"/>
    <n v="66211"/>
  </r>
  <r>
    <x v="394"/>
    <x v="17"/>
    <n v="217799"/>
    <x v="8821"/>
    <n v="83451"/>
    <n v="36309"/>
    <n v="58189"/>
  </r>
  <r>
    <x v="394"/>
    <x v="18"/>
    <n v="191329"/>
    <x v="8822"/>
    <n v="78130"/>
    <n v="32483"/>
    <n v="54799"/>
  </r>
  <r>
    <x v="394"/>
    <x v="19"/>
    <n v="165013"/>
    <x v="8823"/>
    <n v="70349"/>
    <n v="27113"/>
    <n v="49195"/>
  </r>
  <r>
    <x v="394"/>
    <x v="20"/>
    <n v="137634"/>
    <x v="8824"/>
    <n v="49996"/>
    <n v="22911"/>
    <n v="33524"/>
  </r>
  <r>
    <x v="394"/>
    <x v="21"/>
    <n v="117958"/>
    <x v="8825"/>
    <n v="45384"/>
    <n v="20441"/>
    <n v="31256"/>
  </r>
  <r>
    <x v="394"/>
    <x v="22"/>
    <n v="104859"/>
    <x v="2802"/>
    <n v="39604"/>
    <n v="18168"/>
    <n v="28802"/>
  </r>
  <r>
    <x v="394"/>
    <x v="23"/>
    <n v="93627"/>
    <x v="8826"/>
    <n v="37541"/>
    <n v="14756"/>
    <n v="28154"/>
  </r>
  <r>
    <x v="394"/>
    <x v="24"/>
    <n v="82494"/>
    <x v="6639"/>
    <n v="32819"/>
    <n v="12726"/>
    <n v="24317"/>
  </r>
  <r>
    <x v="394"/>
    <x v="25"/>
    <n v="67344.570300000007"/>
    <x v="8827"/>
    <n v="26440.7637"/>
    <n v="10752.437900000001"/>
    <n v="20358.7477"/>
  </r>
  <r>
    <x v="394"/>
    <x v="26"/>
    <n v="55483.769500000002"/>
    <x v="8828"/>
    <n v="20565.087899999999"/>
    <n v="8759.1798999999992"/>
    <n v="15252.393799999998"/>
  </r>
  <r>
    <x v="394"/>
    <x v="27"/>
    <n v="43886.902300000002"/>
    <x v="8829"/>
    <n v="15443.3887"/>
    <n v="6989.7102000000004"/>
    <n v="10761.644200000001"/>
  </r>
  <r>
    <x v="394"/>
    <x v="28"/>
    <n v="32601.593799999999"/>
    <x v="8830"/>
    <n v="11388.915000000001"/>
    <n v="5365.5240000000003"/>
    <n v="7690.4310000000005"/>
  </r>
  <r>
    <x v="394"/>
    <x v="29"/>
    <n v="25810.656299999999"/>
    <x v="8831"/>
    <n v="8198.4843999999994"/>
    <n v="3965.5608999999999"/>
    <n v="5446.7690000000002"/>
  </r>
  <r>
    <x v="394"/>
    <x v="30"/>
    <n v="20649.002"/>
    <x v="8832"/>
    <n v="6359.6679999999997"/>
    <n v="3007.9090000000001"/>
    <n v="4241.7430000000004"/>
  </r>
  <r>
    <x v="395"/>
    <x v="0"/>
    <n v="18289"/>
    <x v="8833"/>
    <n v="30156.7"/>
    <n v="11684.2"/>
    <n v="21747.599999999999"/>
  </r>
  <r>
    <x v="395"/>
    <x v="1"/>
    <n v="16285.1"/>
    <x v="8834"/>
    <n v="25360.5"/>
    <n v="11486.6"/>
    <n v="17901.8"/>
  </r>
  <r>
    <x v="395"/>
    <x v="2"/>
    <n v="14859.7"/>
    <x v="8835"/>
    <n v="25089"/>
    <n v="10390.799999999999"/>
    <n v="16945.599999999999"/>
  </r>
  <r>
    <x v="395"/>
    <x v="3"/>
    <n v="14171.8"/>
    <x v="8836"/>
    <n v="23038.2"/>
    <n v="9843.7000000000007"/>
    <n v="15632.900000000001"/>
  </r>
  <r>
    <x v="395"/>
    <x v="4"/>
    <n v="11124.8"/>
    <x v="8837"/>
    <n v="25372.400000000001"/>
    <n v="11798.1"/>
    <n v="17420"/>
  </r>
  <r>
    <x v="395"/>
    <x v="5"/>
    <n v="9895.1"/>
    <x v="8838"/>
    <n v="11039.7"/>
    <n v="4307.3999999999996"/>
    <n v="7292.0999999999995"/>
  </r>
  <r>
    <x v="395"/>
    <x v="6"/>
    <n v="9545.4"/>
    <x v="8839"/>
    <n v="10733.4"/>
    <n v="4312.8"/>
    <n v="7157.6"/>
  </r>
  <r>
    <x v="395"/>
    <x v="7"/>
    <n v="9207.6"/>
    <x v="8840"/>
    <n v="10687.1"/>
    <n v="3406.2"/>
    <n v="6818.7"/>
  </r>
  <r>
    <x v="395"/>
    <x v="8"/>
    <n v="5399.6"/>
    <x v="8841"/>
    <n v="10566"/>
    <n v="3372.3"/>
    <n v="6818.1"/>
  </r>
  <r>
    <x v="395"/>
    <x v="9"/>
    <n v="3001.4"/>
    <x v="8842"/>
    <n v="2914.9"/>
    <n v="1017.4"/>
    <n v="2146.2999999999997"/>
  </r>
  <r>
    <x v="395"/>
    <x v="10"/>
    <n v="2812.3"/>
    <x v="8843"/>
    <n v="2884.4"/>
    <n v="794.6"/>
    <n v="2140.1999999999998"/>
  </r>
  <r>
    <x v="395"/>
    <x v="11"/>
    <n v="2838.9"/>
    <x v="362"/>
    <n v="3013.1"/>
    <n v="658.1"/>
    <n v="2350.4"/>
  </r>
  <r>
    <x v="395"/>
    <x v="12"/>
    <n v="2315.8000000000002"/>
    <x v="7655"/>
    <n v="1800.7"/>
    <n v="598.9"/>
    <n v="1312.6999999999998"/>
  </r>
  <r>
    <x v="395"/>
    <x v="13"/>
    <n v="2138.1001000000001"/>
    <x v="8844"/>
    <n v="1784"/>
    <n v="527.4"/>
    <n v="1323.1"/>
  </r>
  <r>
    <x v="395"/>
    <x v="14"/>
    <n v="1733.481"/>
    <x v="8845"/>
    <n v="1798.434"/>
    <n v="472.82600000000002"/>
    <n v="1375.652"/>
  </r>
  <r>
    <x v="395"/>
    <x v="15"/>
    <n v="1581.261"/>
    <x v="8846"/>
    <n v="1283.8130000000001"/>
    <n v="437.601"/>
    <n v="921.66200000000003"/>
  </r>
  <r>
    <x v="395"/>
    <x v="16"/>
    <n v="1433.346"/>
    <x v="8847"/>
    <n v="1287.788"/>
    <n v="422.036"/>
    <n v="924"/>
  </r>
  <r>
    <x v="395"/>
    <x v="17"/>
    <n v="1369.05"/>
    <x v="8848"/>
    <n v="1173.0509999999999"/>
    <n v="405.14699999999999"/>
    <n v="858.38699999999994"/>
  </r>
  <r>
    <x v="395"/>
    <x v="18"/>
    <n v="1441.6320000000001"/>
    <x v="8849"/>
    <n v="1164.413"/>
    <n v="420.08300000000003"/>
    <n v="914.32500000000005"/>
  </r>
  <r>
    <x v="395"/>
    <x v="19"/>
    <n v="1463.288"/>
    <x v="8850"/>
    <n v="1158.963"/>
    <n v="402.71199999999999"/>
    <n v="937.53199999999993"/>
  </r>
  <r>
    <x v="395"/>
    <x v="20"/>
    <n v="1310.3679999999999"/>
    <x v="8851"/>
    <n v="1161.47"/>
    <n v="449.51900000000001"/>
    <n v="948.36400000000003"/>
  </r>
  <r>
    <x v="395"/>
    <x v="21"/>
    <n v="1293.606"/>
    <x v="8852"/>
    <n v="1111.481"/>
    <n v="411.87700000000001"/>
    <n v="920.21499999999992"/>
  </r>
  <r>
    <x v="395"/>
    <x v="22"/>
    <n v="1109.693"/>
    <x v="8853"/>
    <n v="1113.6859999999999"/>
    <n v="384.61700000000002"/>
    <n v="918.23900000000003"/>
  </r>
  <r>
    <x v="395"/>
    <x v="23"/>
    <n v="876.11099999999999"/>
    <x v="8854"/>
    <n v="581.68799999999999"/>
    <n v="349.15499999999997"/>
    <n v="495.75899999999996"/>
  </r>
  <r>
    <x v="395"/>
    <x v="24"/>
    <n v="902.87800000000004"/>
    <x v="8855"/>
    <n v="555.25400000000002"/>
    <n v="307.89800000000002"/>
    <n v="469.98500000000001"/>
  </r>
  <r>
    <x v="395"/>
    <x v="25"/>
    <n v="705.84900000000005"/>
    <x v="8856"/>
    <n v="413.74799999999999"/>
    <n v="281.959"/>
    <n v="343.16899999999998"/>
  </r>
  <r>
    <x v="395"/>
    <x v="26"/>
    <n v="650.673"/>
    <x v="8857"/>
    <n v="355.09199999999998"/>
    <n v="235.03"/>
    <n v="289.90199999999999"/>
  </r>
  <r>
    <x v="395"/>
    <x v="27"/>
    <n v="655.46799999999996"/>
    <x v="8858"/>
    <n v="312.06099999999998"/>
    <n v="209.524"/>
    <n v="248.839"/>
  </r>
  <r>
    <x v="396"/>
    <x v="0"/>
    <n v="5292.1"/>
    <x v="8859"/>
    <n v="8758.5"/>
    <n v="-39.5"/>
    <n v="3389.5"/>
  </r>
  <r>
    <x v="396"/>
    <x v="1"/>
    <n v="5589.9"/>
    <x v="8860"/>
    <n v="8996.7999999999993"/>
    <n v="-309.8"/>
    <n v="3123.8999999999996"/>
  </r>
  <r>
    <x v="396"/>
    <x v="2"/>
    <n v="5524.3"/>
    <x v="8861"/>
    <n v="9231.4"/>
    <n v="-491.4"/>
    <n v="2542.1999999999998"/>
  </r>
  <r>
    <x v="396"/>
    <x v="3"/>
    <n v="5422.9"/>
    <x v="8862"/>
    <n v="9419.6"/>
    <n v="902.2"/>
    <n v="3688.3"/>
  </r>
  <r>
    <x v="396"/>
    <x v="4"/>
    <n v="5483.7"/>
    <x v="8863"/>
    <n v="9449.2000000000007"/>
    <n v="1404.9"/>
    <n v="4620.8"/>
  </r>
  <r>
    <x v="396"/>
    <x v="5"/>
    <n v="5607.2"/>
    <x v="8864"/>
    <n v="9890.4"/>
    <n v="1300.4000000000001"/>
    <n v="5020.8"/>
  </r>
  <r>
    <x v="396"/>
    <x v="6"/>
    <n v="5542"/>
    <x v="8865"/>
    <n v="10121.299999999999"/>
    <n v="1104.7"/>
    <n v="5317.7"/>
  </r>
  <r>
    <x v="396"/>
    <x v="7"/>
    <n v="5664.8"/>
    <x v="8866"/>
    <n v="9465.7000000000007"/>
    <n v="940.6"/>
    <n v="4969.8"/>
  </r>
  <r>
    <x v="396"/>
    <x v="8"/>
    <n v="5491.4"/>
    <x v="8867"/>
    <n v="9069.9"/>
    <n v="894.8"/>
    <n v="4478"/>
  </r>
  <r>
    <x v="396"/>
    <x v="9"/>
    <n v="5192.7"/>
    <x v="8868"/>
    <n v="7929.2"/>
    <n v="582.70000000000005"/>
    <n v="3872.6000000000004"/>
  </r>
  <r>
    <x v="396"/>
    <x v="10"/>
    <n v="5083.6000000000004"/>
    <x v="8869"/>
    <n v="7353.4"/>
    <n v="353.5"/>
    <n v="3402"/>
  </r>
  <r>
    <x v="396"/>
    <x v="11"/>
    <n v="5282"/>
    <x v="8870"/>
    <n v="5578.3"/>
    <n v="-8.1"/>
    <n v="3135.4"/>
  </r>
  <r>
    <x v="396"/>
    <x v="12"/>
    <n v="4900.2"/>
    <x v="8871"/>
    <n v="5784.2"/>
    <n v="50.7"/>
    <n v="3388.7"/>
  </r>
  <r>
    <x v="396"/>
    <x v="13"/>
    <n v="4470.2"/>
    <x v="4029"/>
    <n v="5321.1"/>
    <n v="-314.8"/>
    <n v="3008.7"/>
  </r>
  <r>
    <x v="396"/>
    <x v="14"/>
    <n v="3987.9"/>
    <x v="8872"/>
    <n v="4606.3999999999996"/>
    <n v="2811.8"/>
    <n v="2975.3"/>
  </r>
  <r>
    <x v="396"/>
    <x v="15"/>
    <n v="3547.6"/>
    <x v="8873"/>
    <n v="3330.2"/>
    <n v="1934.5"/>
    <n v="1944.4"/>
  </r>
  <r>
    <x v="397"/>
    <x v="0"/>
    <n v="6611.0990000000002"/>
    <x v="8874"/>
    <n v="13871.281000000001"/>
    <n v="1541.472"/>
    <n v="12123.570000000002"/>
  </r>
  <r>
    <x v="397"/>
    <x v="1"/>
    <n v="6717.66"/>
    <x v="8875"/>
    <n v="13216.269"/>
    <n v="1814.789"/>
    <n v="11237.888999999999"/>
  </r>
  <r>
    <x v="397"/>
    <x v="2"/>
    <n v="6070.16"/>
    <x v="8876"/>
    <n v="12681.739"/>
    <n v="1078.3499999999999"/>
    <n v="10706.976000000001"/>
  </r>
  <r>
    <x v="397"/>
    <x v="3"/>
    <n v="4466.2969999999996"/>
    <x v="8877"/>
    <n v="11953.557000000001"/>
    <n v="257.88099999999997"/>
    <n v="10383.233"/>
  </r>
  <r>
    <x v="397"/>
    <x v="4"/>
    <n v="4075.8829999999998"/>
    <x v="8878"/>
    <n v="10522.259"/>
    <n v="21.844999999999999"/>
    <n v="9250.6099999999988"/>
  </r>
  <r>
    <x v="397"/>
    <x v="5"/>
    <n v="5433.6610000000001"/>
    <x v="8879"/>
    <n v="9062.8610000000008"/>
    <n v="211.09100000000001"/>
    <n v="7587.1670000000004"/>
  </r>
  <r>
    <x v="397"/>
    <x v="6"/>
    <n v="5620.9359999999997"/>
    <x v="8880"/>
    <n v="8377.0300000000007"/>
    <n v="132.351"/>
    <n v="6749.2599999999993"/>
  </r>
  <r>
    <x v="397"/>
    <x v="7"/>
    <n v="5154.2839999999997"/>
    <x v="8881"/>
    <n v="7276.5940000000001"/>
    <n v="103.932"/>
    <n v="5914.6890000000003"/>
  </r>
  <r>
    <x v="397"/>
    <x v="8"/>
    <n v="5269.7920000000004"/>
    <x v="8882"/>
    <n v="6899.4960000000001"/>
    <n v="2223.4540000000002"/>
    <n v="5454.598"/>
  </r>
  <r>
    <x v="397"/>
    <x v="9"/>
    <n v="4184.6980000000003"/>
    <x v="8883"/>
    <n v="6674.4970000000003"/>
    <n v="2380.585"/>
    <n v="5648.1139999999996"/>
  </r>
  <r>
    <x v="397"/>
    <x v="10"/>
    <n v="3045.6109999999999"/>
    <x v="8884"/>
    <n v="7581.7690000000002"/>
    <n v="3160.3629999999998"/>
    <n v="6729.4660000000003"/>
  </r>
  <r>
    <x v="397"/>
    <x v="11"/>
    <n v="2987.3240000000001"/>
    <x v="8885"/>
    <n v="6755.7879999999996"/>
    <n v="1601.595"/>
    <n v="5900.7719999999999"/>
  </r>
  <r>
    <x v="397"/>
    <x v="12"/>
    <n v="2687.5189999999998"/>
    <x v="8886"/>
    <n v="6299.2820000000002"/>
    <n v="1948.1590000000001"/>
    <n v="5496.5380000000005"/>
  </r>
  <r>
    <x v="397"/>
    <x v="13"/>
    <n v="1432.2570000000001"/>
    <x v="8887"/>
    <n v="4660.18"/>
    <n v="1645.585"/>
    <n v="4051.4789999999998"/>
  </r>
  <r>
    <x v="397"/>
    <x v="14"/>
    <n v="721.98099999999999"/>
    <x v="8888"/>
    <n v="3945.2829999999999"/>
    <n v="1562.895"/>
    <n v="3697.4319999999998"/>
  </r>
  <r>
    <x v="397"/>
    <x v="15"/>
    <n v="0.19500000000000001"/>
    <x v="8889"/>
    <n v="3464.413"/>
    <n v="1644.492"/>
    <n v="3282.6610000000001"/>
  </r>
  <r>
    <x v="397"/>
    <x v="16"/>
    <n v="1.018"/>
    <x v="8890"/>
    <n v="1733.3230000000001"/>
    <n v="1002.869"/>
    <n v="1638.3420000000001"/>
  </r>
  <r>
    <x v="397"/>
    <x v="17"/>
    <n v="1.159"/>
    <x v="8891"/>
    <n v="1398.6010000000001"/>
    <n v="995.79600000000005"/>
    <n v="1377.9870000000001"/>
  </r>
  <r>
    <x v="397"/>
    <x v="18"/>
    <n v="1.157"/>
    <x v="8892"/>
    <n v="388.54300000000001"/>
    <n v="384.23"/>
    <n v="384.55600000000004"/>
  </r>
  <r>
    <x v="398"/>
    <x v="0"/>
    <n v="11529"/>
    <x v="3570"/>
    <n v="50448"/>
    <n v="13239"/>
    <n v="33767"/>
  </r>
  <r>
    <x v="398"/>
    <x v="1"/>
    <n v="11537"/>
    <x v="3431"/>
    <n v="45987"/>
    <n v="12222"/>
    <n v="29469"/>
  </r>
  <r>
    <x v="398"/>
    <x v="2"/>
    <n v="11404"/>
    <x v="4958"/>
    <n v="43030"/>
    <n v="11455"/>
    <n v="27246"/>
  </r>
  <r>
    <x v="398"/>
    <x v="3"/>
    <n v="11107"/>
    <x v="8893"/>
    <n v="41155"/>
    <n v="11021"/>
    <n v="25863"/>
  </r>
  <r>
    <x v="398"/>
    <x v="4"/>
    <n v="11024"/>
    <x v="1202"/>
    <n v="38821.476999999999"/>
    <n v="10600.92"/>
    <n v="24502.821"/>
  </r>
  <r>
    <x v="398"/>
    <x v="5"/>
    <n v="11686.135"/>
    <x v="8894"/>
    <n v="36957.883999999998"/>
    <n v="10214.482"/>
    <n v="22991.342000000001"/>
  </r>
  <r>
    <x v="398"/>
    <x v="6"/>
    <n v="10914.922"/>
    <x v="8895"/>
    <n v="33907.49"/>
    <n v="9565.9500000000007"/>
    <n v="21516.467000000001"/>
  </r>
  <r>
    <x v="398"/>
    <x v="7"/>
    <n v="10128.223"/>
    <x v="8896"/>
    <n v="31140.686000000002"/>
    <n v="8874.0769999999993"/>
    <n v="19878.137000000002"/>
  </r>
  <r>
    <x v="398"/>
    <x v="8"/>
    <n v="10654.77"/>
    <x v="8897"/>
    <n v="29497.267"/>
    <n v="8482.1980000000003"/>
    <n v="18609.633000000002"/>
  </r>
  <r>
    <x v="398"/>
    <x v="9"/>
    <n v="10310.947"/>
    <x v="8898"/>
    <n v="27387.69"/>
    <n v="8188.4989999999998"/>
    <n v="17973.457999999999"/>
  </r>
  <r>
    <x v="398"/>
    <x v="10"/>
    <n v="9644.3029999999999"/>
    <x v="8899"/>
    <n v="25305.960999999999"/>
    <n v="7388.2250000000004"/>
    <n v="16279.666999999999"/>
  </r>
  <r>
    <x v="398"/>
    <x v="11"/>
    <n v="11203.156000000001"/>
    <x v="8900"/>
    <n v="24958.494999999999"/>
    <n v="7068.7209999999995"/>
    <n v="15814.431"/>
  </r>
  <r>
    <x v="398"/>
    <x v="12"/>
    <n v="10034.17"/>
    <x v="8901"/>
    <n v="23184.726999999999"/>
    <n v="6405.982"/>
    <n v="14474.237000000001"/>
  </r>
  <r>
    <x v="398"/>
    <x v="13"/>
    <n v="9840.3040000000001"/>
    <x v="8902"/>
    <n v="21958.346000000001"/>
    <n v="5923.3620000000001"/>
    <n v="13335.710999999999"/>
  </r>
  <r>
    <x v="398"/>
    <x v="14"/>
    <n v="9625.4770000000008"/>
    <x v="8903"/>
    <n v="21648.315999999999"/>
    <n v="5503.7820000000002"/>
    <n v="12983.186"/>
  </r>
  <r>
    <x v="398"/>
    <x v="15"/>
    <n v="8345.259"/>
    <x v="8904"/>
    <n v="20304.843000000001"/>
    <n v="5311.1180000000004"/>
    <n v="12340.093000000001"/>
  </r>
  <r>
    <x v="398"/>
    <x v="16"/>
    <n v="7859.0050000000001"/>
    <x v="8905"/>
    <n v="20205.38"/>
    <n v="5271.701"/>
    <n v="11984.072"/>
  </r>
  <r>
    <x v="398"/>
    <x v="17"/>
    <n v="9452.8104999999996"/>
    <x v="8906"/>
    <n v="27257.839800000002"/>
    <n v="4805.0659999999998"/>
    <n v="21147.5376"/>
  </r>
  <r>
    <x v="398"/>
    <x v="18"/>
    <n v="11116.3496"/>
    <x v="8907"/>
    <n v="28754.109400000001"/>
    <n v="7408.5470999999998"/>
    <n v="21581.886899999998"/>
  </r>
  <r>
    <x v="398"/>
    <x v="19"/>
    <n v="9040.7520000000004"/>
    <x v="8908"/>
    <n v="21768.849600000001"/>
    <n v="6438.4391999999998"/>
    <n v="16100.563200000001"/>
  </r>
  <r>
    <x v="398"/>
    <x v="20"/>
    <n v="7703.4188999999997"/>
    <x v="8909"/>
    <n v="18070.359400000001"/>
    <n v="5904.2560000000003"/>
    <n v="13595.475900000001"/>
  </r>
  <r>
    <x v="398"/>
    <x v="21"/>
    <n v="2819.1741000000002"/>
    <x v="8910"/>
    <n v="7396.2959000000001"/>
    <n v="2786.5859999999998"/>
    <n v="5246.7619999999997"/>
  </r>
  <r>
    <x v="398"/>
    <x v="22"/>
    <n v="2733.7460999999998"/>
    <x v="8911"/>
    <n v="7144.0658999999996"/>
    <n v="2772.0679"/>
    <n v="5075.7148999999999"/>
  </r>
  <r>
    <x v="398"/>
    <x v="23"/>
    <n v="2654.2060999999999"/>
    <x v="8912"/>
    <n v="6636.8999000000003"/>
    <n v="2376.3489"/>
    <n v="4598.5019000000002"/>
  </r>
  <r>
    <x v="398"/>
    <x v="24"/>
    <n v="2568.5839999999998"/>
    <x v="8913"/>
    <n v="6228.585"/>
    <n v="2267.86"/>
    <n v="4193.7000000000007"/>
  </r>
  <r>
    <x v="398"/>
    <x v="25"/>
    <n v="2486.5470999999998"/>
    <x v="8914"/>
    <n v="5953.5708000000004"/>
    <n v="2137.4360000000001"/>
    <n v="3996.9350000000004"/>
  </r>
  <r>
    <x v="398"/>
    <x v="26"/>
    <n v="2403.9919"/>
    <x v="8915"/>
    <n v="5587.7178000000004"/>
    <n v="2067.9229999999998"/>
    <n v="3698.2078999999999"/>
  </r>
  <r>
    <x v="398"/>
    <x v="27"/>
    <n v="2159.5219999999999"/>
    <x v="8916"/>
    <n v="4977.7212"/>
    <n v="1897.5909999999999"/>
    <n v="3418.0279999999998"/>
  </r>
  <r>
    <x v="398"/>
    <x v="28"/>
    <n v="2201.1579999999999"/>
    <x v="8917"/>
    <n v="4752.5571"/>
    <n v="1877.3389999999999"/>
    <n v="3180.4709999999995"/>
  </r>
  <r>
    <x v="398"/>
    <x v="29"/>
    <n v="2064.5481"/>
    <x v="8918"/>
    <n v="4762.2987999999996"/>
    <n v="1827.5989999999999"/>
    <n v="3096.58"/>
  </r>
  <r>
    <x v="398"/>
    <x v="30"/>
    <n v="1989.7139999999999"/>
    <x v="8919"/>
    <n v="4592.8109999999997"/>
    <n v="1786.4760000000001"/>
    <n v="3095.2660000000001"/>
  </r>
  <r>
    <x v="399"/>
    <x v="0"/>
    <n v="3059.04"/>
    <x v="8920"/>
    <n v="5151.348"/>
    <n v="2861.509"/>
    <n v="4096.3159999999998"/>
  </r>
  <r>
    <x v="399"/>
    <x v="1"/>
    <n v="2467.0230000000001"/>
    <x v="8921"/>
    <n v="5060.5469999999996"/>
    <n v="2360.3530000000001"/>
    <n v="4073.9790000000003"/>
  </r>
  <r>
    <x v="399"/>
    <x v="2"/>
    <n v="2349.33"/>
    <x v="8922"/>
    <n v="4740.5320000000002"/>
    <n v="2509.0390000000002"/>
    <n v="3960.614"/>
  </r>
  <r>
    <x v="399"/>
    <x v="3"/>
    <n v="2213.8809999999999"/>
    <x v="8923"/>
    <n v="4819.2690000000002"/>
    <n v="2589.893"/>
    <n v="4168.9490000000005"/>
  </r>
  <r>
    <x v="399"/>
    <x v="4"/>
    <n v="2377.3440000000001"/>
    <x v="8924"/>
    <n v="4898.0649999999996"/>
    <n v="2611.5940000000001"/>
    <n v="4182.4859999999999"/>
  </r>
  <r>
    <x v="399"/>
    <x v="5"/>
    <n v="2382.5309999999999"/>
    <x v="8925"/>
    <n v="5037.3490000000002"/>
    <n v="2752.6819999999998"/>
    <n v="4311.5529999999999"/>
  </r>
  <r>
    <x v="399"/>
    <x v="6"/>
    <n v="2168.652"/>
    <x v="8926"/>
    <n v="4729.451"/>
    <n v="2963.2959999999998"/>
    <n v="3885.962"/>
  </r>
  <r>
    <x v="399"/>
    <x v="7"/>
    <n v="2240.7359999999999"/>
    <x v="8927"/>
    <n v="4464.1220000000003"/>
    <n v="2707.6849999999999"/>
    <n v="3614.2539999999999"/>
  </r>
  <r>
    <x v="399"/>
    <x v="8"/>
    <n v="2369.4450000000002"/>
    <x v="8928"/>
    <n v="4140.8500000000004"/>
    <n v="2414.6170000000002"/>
    <n v="3305.5970000000002"/>
  </r>
  <r>
    <x v="399"/>
    <x v="9"/>
    <n v="1833.5540000000001"/>
    <x v="5437"/>
    <n v="3184.3180000000002"/>
    <n v="2120.4699999999998"/>
    <n v="2475.268"/>
  </r>
  <r>
    <x v="399"/>
    <x v="10"/>
    <n v="1825.184"/>
    <x v="8929"/>
    <n v="2811.9009999999998"/>
    <n v="1948.76"/>
    <n v="2300.87"/>
  </r>
  <r>
    <x v="399"/>
    <x v="11"/>
    <n v="1841.3720000000001"/>
    <x v="8930"/>
    <n v="3137.107"/>
    <n v="1671.8230000000001"/>
    <n v="2710.7960000000003"/>
  </r>
  <r>
    <x v="399"/>
    <x v="12"/>
    <n v="1842.739"/>
    <x v="8931"/>
    <n v="3179.355"/>
    <n v="1772.74"/>
    <n v="2772.337"/>
  </r>
  <r>
    <x v="399"/>
    <x v="13"/>
    <n v="1726.25"/>
    <x v="8932"/>
    <n v="3173.547"/>
    <n v="2728.8850000000002"/>
    <n v="2728.8850000000002"/>
  </r>
  <r>
    <x v="399"/>
    <x v="14"/>
    <n v="1573.2329999999999"/>
    <x v="8933"/>
    <n v="3039.1959999999999"/>
    <n v="2673.5079999999998"/>
    <n v="2673.5079999999998"/>
  </r>
  <r>
    <x v="399"/>
    <x v="15"/>
    <n v="1397.8459"/>
    <x v="8934"/>
    <n v="2937.473"/>
    <n v="2483.0619999999999"/>
    <n v="2483.0619999999999"/>
  </r>
  <r>
    <x v="399"/>
    <x v="16"/>
    <n v="1155.9770000000001"/>
    <x v="8935"/>
    <n v="2421.6759999999999"/>
    <n v="1950.739"/>
    <n v="1950.739"/>
  </r>
  <r>
    <x v="399"/>
    <x v="17"/>
    <n v="1015.579"/>
    <x v="8936"/>
    <n v="2335.36"/>
    <n v="1903.74"/>
    <n v="1903.74"/>
  </r>
  <r>
    <x v="399"/>
    <x v="18"/>
    <n v="1659.3579999999999"/>
    <x v="8937"/>
    <n v="2502.1959999999999"/>
    <n v="1918.316"/>
    <n v="1918.316"/>
  </r>
  <r>
    <x v="399"/>
    <x v="19"/>
    <n v="1020.9930000000001"/>
    <x v="8938"/>
    <n v="2348.6390000000001"/>
    <n v="1776.655"/>
    <n v="1776.655"/>
  </r>
  <r>
    <x v="399"/>
    <x v="20"/>
    <n v="661.98299999999995"/>
    <x v="8939"/>
    <n v="1070.248"/>
    <n v="879.31799999999998"/>
    <n v="879.31799999999998"/>
  </r>
  <r>
    <x v="399"/>
    <x v="21"/>
    <n v="613.59299999999996"/>
    <x v="8940"/>
    <n v="941.23800000000006"/>
    <n v="550.17499999999995"/>
    <n v="800.17499999999995"/>
  </r>
  <r>
    <x v="399"/>
    <x v="22"/>
    <n v="568.14300000000003"/>
    <x v="8941"/>
    <n v="847.69299999999998"/>
    <n v="490.68"/>
    <n v="740.68000000000006"/>
  </r>
  <r>
    <x v="399"/>
    <x v="23"/>
    <n v="560.80200000000002"/>
    <x v="8942"/>
    <n v="720.88"/>
    <n v="368.24400000000003"/>
    <n v="619.23"/>
  </r>
  <r>
    <x v="399"/>
    <x v="24"/>
    <n v="355.13"/>
    <x v="8943"/>
    <n v="320.94"/>
    <n v="243.971"/>
    <n v="246.16200000000001"/>
  </r>
  <r>
    <x v="399"/>
    <x v="25"/>
    <n v="256.44799999999998"/>
    <x v="8944"/>
    <n v="226.15600000000001"/>
    <n v="172.87799999999999"/>
    <n v="176.48999999999998"/>
  </r>
  <r>
    <x v="399"/>
    <x v="26"/>
    <n v="177.99799999999999"/>
    <x v="8945"/>
    <n v="162.899"/>
    <n v="123.29900000000001"/>
    <n v="128.97400000000002"/>
  </r>
  <r>
    <x v="399"/>
    <x v="27"/>
    <n v="135.827"/>
    <x v="8946"/>
    <n v="146.589"/>
    <n v="108.66200000000001"/>
    <n v="115.68600000000001"/>
  </r>
  <r>
    <x v="399"/>
    <x v="28"/>
    <n v="97.638000000000005"/>
    <x v="8947"/>
    <n v="111.643"/>
    <n v="83.272999999999996"/>
    <n v="88.814999999999998"/>
  </r>
  <r>
    <x v="399"/>
    <x v="29"/>
    <n v="49.9"/>
    <x v="8948"/>
    <n v="34.537999999999997"/>
    <n v="22.739000000000001"/>
    <n v="25.847000000000001"/>
  </r>
  <r>
    <x v="400"/>
    <x v="0"/>
    <n v="255583"/>
    <x v="8949"/>
    <n v="362597"/>
    <n v="198938"/>
    <n v="251566"/>
  </r>
  <r>
    <x v="400"/>
    <x v="1"/>
    <n v="279332"/>
    <x v="8950"/>
    <n v="346196"/>
    <n v="198528"/>
    <n v="236324"/>
  </r>
  <r>
    <x v="400"/>
    <x v="2"/>
    <n v="237162"/>
    <x v="8951"/>
    <n v="348691"/>
    <n v="194500"/>
    <n v="236836"/>
  </r>
  <r>
    <x v="400"/>
    <x v="3"/>
    <n v="200628"/>
    <x v="8952"/>
    <n v="330314"/>
    <n v="173830"/>
    <n v="216592"/>
  </r>
  <r>
    <x v="400"/>
    <x v="4"/>
    <n v="236810"/>
    <x v="8953"/>
    <n v="336758"/>
    <n v="176810"/>
    <n v="215497"/>
  </r>
  <r>
    <x v="400"/>
    <x v="5"/>
    <n v="364763"/>
    <x v="8954"/>
    <n v="349493"/>
    <n v="181064"/>
    <n v="210185"/>
  </r>
  <r>
    <x v="400"/>
    <x v="6"/>
    <n v="390247"/>
    <x v="8955"/>
    <n v="346808"/>
    <n v="180495"/>
    <n v="203194"/>
  </r>
  <r>
    <x v="400"/>
    <x v="7"/>
    <n v="419100"/>
    <x v="8956"/>
    <n v="333795"/>
    <n v="171660"/>
    <n v="183241"/>
  </r>
  <r>
    <x v="400"/>
    <x v="8"/>
    <n v="433526"/>
    <x v="8957"/>
    <n v="331052"/>
    <n v="160744"/>
    <n v="177777"/>
  </r>
  <r>
    <x v="400"/>
    <x v="9"/>
    <n v="341578"/>
    <x v="8958"/>
    <n v="302510"/>
    <n v="152679"/>
    <n v="167693"/>
  </r>
  <r>
    <x v="400"/>
    <x v="10"/>
    <n v="275564"/>
    <x v="8959"/>
    <n v="233323"/>
    <n v="115392"/>
    <n v="124997"/>
  </r>
  <r>
    <x v="400"/>
    <x v="11"/>
    <n v="425071"/>
    <x v="8960"/>
    <n v="228052"/>
    <n v="117523"/>
    <n v="126948"/>
  </r>
  <r>
    <x v="400"/>
    <x v="12"/>
    <n v="358600"/>
    <x v="8961"/>
    <n v="242082"/>
    <n v="126044"/>
    <n v="135610"/>
  </r>
  <r>
    <x v="400"/>
    <x v="13"/>
    <n v="335086"/>
    <x v="8962"/>
    <n v="219015"/>
    <n v="117648"/>
    <n v="125995"/>
  </r>
  <r>
    <x v="400"/>
    <x v="14"/>
    <n v="328213"/>
    <x v="8963"/>
    <n v="208335"/>
    <n v="114713"/>
    <n v="122704"/>
  </r>
  <r>
    <x v="400"/>
    <x v="15"/>
    <n v="263989"/>
    <x v="8964"/>
    <n v="195256"/>
    <n v="105708"/>
    <n v="114001"/>
  </r>
  <r>
    <x v="400"/>
    <x v="16"/>
    <n v="213199"/>
    <x v="8965"/>
    <n v="174278"/>
    <n v="93297"/>
    <n v="102842"/>
  </r>
  <r>
    <x v="400"/>
    <x v="17"/>
    <n v="178909"/>
    <x v="8966"/>
    <n v="152644"/>
    <n v="77365"/>
    <n v="88113"/>
  </r>
  <r>
    <x v="400"/>
    <x v="18"/>
    <n v="186808"/>
    <x v="8967"/>
    <n v="143174"/>
    <n v="75986"/>
    <n v="86788"/>
  </r>
  <r>
    <x v="400"/>
    <x v="19"/>
    <n v="206083"/>
    <x v="8968"/>
    <n v="149000"/>
    <n v="73987"/>
    <n v="87428"/>
  </r>
  <r>
    <x v="400"/>
    <x v="20"/>
    <n v="160883"/>
    <x v="8969"/>
    <n v="144521"/>
    <n v="67154"/>
    <n v="86126"/>
  </r>
  <r>
    <x v="400"/>
    <x v="21"/>
    <n v="144701"/>
    <x v="8970"/>
    <n v="139335"/>
    <n v="65747"/>
    <n v="82763"/>
  </r>
  <r>
    <x v="400"/>
    <x v="22"/>
    <n v="120279"/>
    <x v="8971"/>
    <n v="96064"/>
    <n v="46031"/>
    <n v="55983"/>
  </r>
  <r>
    <x v="400"/>
    <x v="23"/>
    <n v="116728"/>
    <x v="8972"/>
    <n v="95527"/>
    <n v="45456"/>
    <n v="55202"/>
  </r>
  <r>
    <x v="400"/>
    <x v="24"/>
    <n v="107893"/>
    <x v="8973"/>
    <n v="91296"/>
    <n v="42606"/>
    <n v="52631"/>
  </r>
  <r>
    <x v="400"/>
    <x v="25"/>
    <n v="99683"/>
    <x v="8974"/>
    <n v="87862"/>
    <n v="39583"/>
    <n v="52272"/>
  </r>
  <r>
    <x v="400"/>
    <x v="26"/>
    <n v="97825"/>
    <x v="8975"/>
    <n v="84145"/>
    <n v="37187"/>
    <n v="49802"/>
  </r>
  <r>
    <x v="400"/>
    <x v="27"/>
    <n v="103160"/>
    <x v="8976"/>
    <n v="85030"/>
    <n v="36751"/>
    <n v="50175"/>
  </r>
  <r>
    <x v="400"/>
    <x v="28"/>
    <n v="102847"/>
    <x v="8977"/>
    <n v="87560"/>
    <n v="37894"/>
    <n v="50936"/>
  </r>
  <r>
    <x v="400"/>
    <x v="29"/>
    <n v="105519"/>
    <x v="8978"/>
    <n v="87707"/>
    <n v="36005"/>
    <n v="49782"/>
  </r>
  <r>
    <x v="400"/>
    <x v="30"/>
    <n v="86656"/>
    <x v="5686"/>
    <n v="83219"/>
    <n v="33107"/>
    <n v="49139"/>
  </r>
  <r>
    <x v="401"/>
    <x v="0"/>
    <n v="4029.2"/>
    <x v="8979"/>
    <n v="8602.9"/>
    <n v="5094.8999999999996"/>
    <n v="6693.5"/>
  </r>
  <r>
    <x v="401"/>
    <x v="1"/>
    <n v="3986.3"/>
    <x v="8980"/>
    <n v="8687"/>
    <n v="5133"/>
    <n v="6790.3"/>
  </r>
  <r>
    <x v="401"/>
    <x v="2"/>
    <n v="3993.4"/>
    <x v="8981"/>
    <n v="10374.5"/>
    <n v="6627.9"/>
    <n v="8269.5999999999985"/>
  </r>
  <r>
    <x v="401"/>
    <x v="3"/>
    <n v="3745.3"/>
    <x v="8982"/>
    <n v="11555.8"/>
    <n v="8125.9"/>
    <n v="9658.0999999999985"/>
  </r>
  <r>
    <x v="401"/>
    <x v="4"/>
    <n v="2674.3"/>
    <x v="8983"/>
    <n v="4402.8999999999996"/>
    <n v="2339.4"/>
    <n v="3492.5"/>
  </r>
  <r>
    <x v="401"/>
    <x v="5"/>
    <n v="2922.6"/>
    <x v="8984"/>
    <n v="4646.5"/>
    <n v="2322.1999999999998"/>
    <n v="3584.0999999999995"/>
  </r>
  <r>
    <x v="401"/>
    <x v="6"/>
    <n v="2950.77"/>
    <x v="8985"/>
    <n v="5078.0469999999996"/>
    <n v="2577.9740000000002"/>
    <n v="4054.0140000000001"/>
  </r>
  <r>
    <x v="401"/>
    <x v="7"/>
    <n v="2928.4290000000001"/>
    <x v="8986"/>
    <n v="4972.2969999999996"/>
    <n v="2249.4430000000002"/>
    <n v="3770.4410000000003"/>
  </r>
  <r>
    <x v="401"/>
    <x v="8"/>
    <n v="2537.7179999999998"/>
    <x v="8987"/>
    <n v="4755.3980000000001"/>
    <n v="1884.1510000000001"/>
    <n v="3650.8620000000001"/>
  </r>
  <r>
    <x v="401"/>
    <x v="9"/>
    <n v="2221.0140000000001"/>
    <x v="8988"/>
    <n v="3257.951"/>
    <n v="1909.912"/>
    <n v="2521.681"/>
  </r>
  <r>
    <x v="401"/>
    <x v="10"/>
    <n v="2159.3780000000002"/>
    <x v="8989"/>
    <n v="3087.9319999999998"/>
    <n v="1906.9580000000001"/>
    <n v="2376.2830000000004"/>
  </r>
  <r>
    <x v="401"/>
    <x v="11"/>
    <n v="2193.723"/>
    <x v="8990"/>
    <n v="2830.4"/>
    <n v="1659.413"/>
    <n v="2108.8870000000002"/>
  </r>
  <r>
    <x v="401"/>
    <x v="12"/>
    <n v="2009.8330000000001"/>
    <x v="8991"/>
    <n v="2675.569"/>
    <n v="1516.402"/>
    <n v="1999.7090000000001"/>
  </r>
  <r>
    <x v="401"/>
    <x v="13"/>
    <n v="1810.4960000000001"/>
    <x v="8992"/>
    <n v="2181.35"/>
    <n v="1274.057"/>
    <n v="1644.213"/>
  </r>
  <r>
    <x v="401"/>
    <x v="14"/>
    <n v="1715.135"/>
    <x v="8993"/>
    <n v="2407.3290000000002"/>
    <n v="1241.768"/>
    <n v="1924.0840000000001"/>
  </r>
  <r>
    <x v="401"/>
    <x v="15"/>
    <n v="1694.232"/>
    <x v="8994"/>
    <n v="2798.145"/>
    <n v="1444.5730000000001"/>
    <n v="2297.3920000000003"/>
  </r>
  <r>
    <x v="401"/>
    <x v="16"/>
    <n v="1567.9939999999999"/>
    <x v="8995"/>
    <n v="2445.587"/>
    <n v="1122.4870000000001"/>
    <n v="1934.662"/>
  </r>
  <r>
    <x v="401"/>
    <x v="17"/>
    <n v="1417.6"/>
    <x v="8996"/>
    <n v="2087.0329999999999"/>
    <n v="837.18700000000001"/>
    <n v="1611.56"/>
  </r>
  <r>
    <x v="401"/>
    <x v="18"/>
    <n v="1129.0940000000001"/>
    <x v="8997"/>
    <n v="1798.1510000000001"/>
    <n v="609.95600000000002"/>
    <n v="1341.114"/>
  </r>
  <r>
    <x v="401"/>
    <x v="19"/>
    <n v="889.79600000000005"/>
    <x v="8998"/>
    <n v="866.61500000000001"/>
    <n v="524.93100000000004"/>
    <n v="635.22500000000002"/>
  </r>
  <r>
    <x v="401"/>
    <x v="20"/>
    <n v="830.86400000000003"/>
    <x v="8999"/>
    <n v="859.58799999999997"/>
    <n v="471.37099999999998"/>
    <n v="636.83799999999997"/>
  </r>
  <r>
    <x v="401"/>
    <x v="21"/>
    <n v="795.12199999999996"/>
    <x v="9000"/>
    <n v="895.322"/>
    <n v="416.53899999999999"/>
    <n v="650.29999999999995"/>
  </r>
  <r>
    <x v="401"/>
    <x v="22"/>
    <n v="720.76"/>
    <x v="9001"/>
    <n v="774.37599999999998"/>
    <n v="427.91640000000001"/>
    <n v="557.42640000000006"/>
  </r>
  <r>
    <x v="401"/>
    <x v="23"/>
    <n v="656.55700000000002"/>
    <x v="9002"/>
    <n v="667.66200000000003"/>
    <n v="369.887"/>
    <n v="471.70699999999999"/>
  </r>
  <r>
    <x v="401"/>
    <x v="24"/>
    <n v="572.02800000000002"/>
    <x v="9003"/>
    <n v="597.72500000000002"/>
    <n v="319.35399999999998"/>
    <n v="395.64499999999998"/>
  </r>
  <r>
    <x v="401"/>
    <x v="25"/>
    <n v="524.75800000000004"/>
    <x v="9004"/>
    <n v="474.56200000000001"/>
    <n v="299.33699999999999"/>
    <n v="321.27600000000001"/>
  </r>
  <r>
    <x v="401"/>
    <x v="26"/>
    <n v="503.82"/>
    <x v="9005"/>
    <n v="497.50700000000001"/>
    <n v="236.39599999999999"/>
    <n v="360.57099999999997"/>
  </r>
  <r>
    <x v="401"/>
    <x v="27"/>
    <n v="507.78800000000001"/>
    <x v="9006"/>
    <n v="487.22899999999998"/>
    <n v="100.285"/>
    <n v="326.31200000000001"/>
  </r>
  <r>
    <x v="402"/>
    <x v="0"/>
    <n v="9066"/>
    <x v="2377"/>
    <n v="15047"/>
    <n v="5874"/>
    <n v="10503"/>
  </r>
  <r>
    <x v="402"/>
    <x v="1"/>
    <n v="9662"/>
    <x v="1403"/>
    <n v="14874"/>
    <n v="5253"/>
    <n v="10483"/>
  </r>
  <r>
    <x v="402"/>
    <x v="2"/>
    <n v="10265"/>
    <x v="9007"/>
    <n v="15946"/>
    <n v="5507"/>
    <n v="11024"/>
  </r>
  <r>
    <x v="402"/>
    <x v="3"/>
    <n v="10771"/>
    <x v="31"/>
    <n v="18051"/>
    <n v="4961"/>
    <n v="11277"/>
  </r>
  <r>
    <x v="402"/>
    <x v="4"/>
    <n v="11465"/>
    <x v="5188"/>
    <n v="25541"/>
    <n v="9466"/>
    <n v="16745"/>
  </r>
  <r>
    <x v="402"/>
    <x v="5"/>
    <n v="12679"/>
    <x v="5019"/>
    <n v="27658"/>
    <n v="10753"/>
    <n v="18843"/>
  </r>
  <r>
    <x v="402"/>
    <x v="6"/>
    <n v="20006"/>
    <x v="2441"/>
    <n v="29036"/>
    <n v="12419"/>
    <n v="20789"/>
  </r>
  <r>
    <x v="402"/>
    <x v="7"/>
    <n v="20421"/>
    <x v="9008"/>
    <n v="30015"/>
    <n v="11664"/>
    <n v="20502"/>
  </r>
  <r>
    <x v="402"/>
    <x v="8"/>
    <n v="21900"/>
    <x v="9009"/>
    <n v="30116"/>
    <n v="12025"/>
    <n v="21007"/>
  </r>
  <r>
    <x v="402"/>
    <x v="9"/>
    <n v="21633"/>
    <x v="403"/>
    <n v="30600"/>
    <n v="12159"/>
    <n v="21115"/>
  </r>
  <r>
    <x v="402"/>
    <x v="10"/>
    <n v="15179"/>
    <x v="9010"/>
    <n v="24032"/>
    <n v="7191"/>
    <n v="16455"/>
  </r>
  <r>
    <x v="402"/>
    <x v="11"/>
    <n v="17608"/>
    <x v="9011"/>
    <n v="22447"/>
    <n v="6238"/>
    <n v="14622"/>
  </r>
  <r>
    <x v="402"/>
    <x v="12"/>
    <n v="17228"/>
    <x v="3833"/>
    <n v="23543"/>
    <n v="8588"/>
    <n v="16052"/>
  </r>
  <r>
    <x v="402"/>
    <x v="13"/>
    <n v="15895"/>
    <x v="5130"/>
    <n v="21709"/>
    <n v="7080"/>
    <n v="14225"/>
  </r>
  <r>
    <x v="402"/>
    <x v="14"/>
    <n v="15701"/>
    <x v="2594"/>
    <n v="21953"/>
    <n v="7208"/>
    <n v="14486"/>
  </r>
  <r>
    <x v="402"/>
    <x v="15"/>
    <n v="15722"/>
    <x v="84"/>
    <n v="24884"/>
    <n v="7133"/>
    <n v="17257"/>
  </r>
  <r>
    <x v="402"/>
    <x v="16"/>
    <n v="15701"/>
    <x v="395"/>
    <n v="24591"/>
    <n v="4781"/>
    <n v="15947"/>
  </r>
  <r>
    <x v="402"/>
    <x v="17"/>
    <n v="15849"/>
    <x v="5309"/>
    <n v="25458"/>
    <n v="2516"/>
    <n v="18388"/>
  </r>
  <r>
    <x v="402"/>
    <x v="18"/>
    <n v="17008"/>
    <x v="6291"/>
    <n v="27645"/>
    <n v="4027"/>
    <n v="20771"/>
  </r>
  <r>
    <x v="402"/>
    <x v="19"/>
    <n v="18751"/>
    <x v="9012"/>
    <n v="28253"/>
    <n v="2535"/>
    <n v="21856"/>
  </r>
  <r>
    <x v="402"/>
    <x v="20"/>
    <n v="19567"/>
    <x v="9013"/>
    <n v="28531"/>
    <n v="5444"/>
    <n v="21083"/>
  </r>
  <r>
    <x v="402"/>
    <x v="21"/>
    <n v="19447"/>
    <x v="2208"/>
    <n v="30024"/>
    <n v="5668"/>
    <n v="21277"/>
  </r>
  <r>
    <x v="402"/>
    <x v="22"/>
    <n v="18144"/>
    <x v="4621"/>
    <n v="27732"/>
    <n v="6454"/>
    <n v="18940"/>
  </r>
  <r>
    <x v="402"/>
    <x v="23"/>
    <n v="17378"/>
    <x v="4356"/>
    <n v="26818"/>
    <n v="5931"/>
    <n v="17891"/>
  </r>
  <r>
    <x v="402"/>
    <x v="24"/>
    <n v="16588"/>
    <x v="9014"/>
    <n v="26008"/>
    <n v="5396"/>
    <n v="16537"/>
  </r>
  <r>
    <x v="402"/>
    <x v="25"/>
    <n v="15088"/>
    <x v="2068"/>
    <n v="27278"/>
    <n v="6030"/>
    <n v="16263"/>
  </r>
  <r>
    <x v="402"/>
    <x v="26"/>
    <n v="17038"/>
    <x v="4375"/>
    <n v="38750"/>
    <n v="5882"/>
    <n v="13737"/>
  </r>
  <r>
    <x v="402"/>
    <x v="27"/>
    <n v="17387"/>
    <x v="9015"/>
    <n v="34051"/>
    <n v="5832"/>
    <n v="16470"/>
  </r>
  <r>
    <x v="402"/>
    <x v="28"/>
    <n v="17568"/>
    <x v="949"/>
    <n v="31658"/>
    <n v="6317"/>
    <n v="16203"/>
  </r>
  <r>
    <x v="402"/>
    <x v="29"/>
    <n v="17717"/>
    <x v="9016"/>
    <n v="31495"/>
    <n v="6208"/>
    <n v="16647"/>
  </r>
  <r>
    <x v="402"/>
    <x v="30"/>
    <n v="17310"/>
    <x v="9017"/>
    <n v="30088"/>
    <n v="6046"/>
    <n v="16800"/>
  </r>
  <r>
    <x v="403"/>
    <x v="0"/>
    <n v="5249"/>
    <x v="4"/>
    <n v="7710"/>
    <n v="2967"/>
    <n v="5529"/>
  </r>
  <r>
    <x v="403"/>
    <x v="1"/>
    <n v="5207"/>
    <x v="5"/>
    <n v="7222"/>
    <n v="2782"/>
    <n v="5090"/>
  </r>
  <r>
    <x v="403"/>
    <x v="2"/>
    <n v="4707"/>
    <x v="9018"/>
    <n v="6860"/>
    <n v="2519"/>
    <n v="4719"/>
  </r>
  <r>
    <x v="403"/>
    <x v="3"/>
    <n v="3771"/>
    <x v="9019"/>
    <n v="6474"/>
    <n v="2207"/>
    <n v="4575"/>
  </r>
  <r>
    <x v="403"/>
    <x v="4"/>
    <n v="3653"/>
    <x v="9020"/>
    <n v="4657"/>
    <n v="2084"/>
    <n v="3358"/>
  </r>
  <r>
    <x v="403"/>
    <x v="5"/>
    <n v="3916"/>
    <x v="695"/>
    <n v="4833"/>
    <n v="2127"/>
    <n v="3411"/>
  </r>
  <r>
    <x v="403"/>
    <x v="6"/>
    <n v="3837"/>
    <x v="460"/>
    <n v="4896"/>
    <n v="2241"/>
    <n v="3482"/>
  </r>
  <r>
    <x v="403"/>
    <x v="7"/>
    <n v="3791"/>
    <x v="2418"/>
    <n v="4679"/>
    <n v="2074"/>
    <n v="3279"/>
  </r>
  <r>
    <x v="403"/>
    <x v="8"/>
    <n v="3803"/>
    <x v="9021"/>
    <n v="4400"/>
    <n v="1831"/>
    <n v="3037"/>
  </r>
  <r>
    <x v="403"/>
    <x v="9"/>
    <n v="3202"/>
    <x v="7080"/>
    <n v="3735"/>
    <n v="2719"/>
    <n v="2723"/>
  </r>
  <r>
    <x v="404"/>
    <x v="0"/>
    <n v="5597"/>
    <x v="9022"/>
    <n v="5231"/>
    <n v="-8016"/>
    <n v="3253"/>
  </r>
  <r>
    <x v="404"/>
    <x v="1"/>
    <n v="5688"/>
    <x v="6325"/>
    <n v="4130"/>
    <n v="-7926"/>
    <n v="2146"/>
  </r>
  <r>
    <x v="404"/>
    <x v="2"/>
    <n v="5878"/>
    <x v="9023"/>
    <n v="5311"/>
    <n v="-6334"/>
    <n v="3470"/>
  </r>
  <r>
    <x v="404"/>
    <x v="3"/>
    <n v="6356"/>
    <x v="7704"/>
    <n v="5478"/>
    <n v="-5656"/>
    <n v="3471"/>
  </r>
  <r>
    <x v="404"/>
    <x v="4"/>
    <n v="6418"/>
    <x v="7496"/>
    <n v="8061"/>
    <n v="975"/>
    <n v="4903"/>
  </r>
  <r>
    <x v="404"/>
    <x v="5"/>
    <n v="6587"/>
    <x v="2918"/>
    <n v="8334"/>
    <n v="1613"/>
    <n v="4957"/>
  </r>
  <r>
    <x v="404"/>
    <x v="6"/>
    <n v="13084"/>
    <x v="9024"/>
    <n v="8695"/>
    <n v="2268"/>
    <n v="5257"/>
  </r>
  <r>
    <x v="404"/>
    <x v="7"/>
    <n v="13633"/>
    <x v="9025"/>
    <n v="9011"/>
    <n v="2312"/>
    <n v="5254"/>
  </r>
  <r>
    <x v="404"/>
    <x v="8"/>
    <n v="12626"/>
    <x v="9026"/>
    <n v="8834"/>
    <n v="1916"/>
    <n v="5233"/>
  </r>
  <r>
    <x v="404"/>
    <x v="9"/>
    <n v="11343"/>
    <x v="5182"/>
    <n v="8316"/>
    <n v="1669"/>
    <n v="5257"/>
  </r>
  <r>
    <x v="404"/>
    <x v="10"/>
    <n v="10836"/>
    <x v="0"/>
    <n v="7148"/>
    <n v="1114"/>
    <n v="4380"/>
  </r>
  <r>
    <x v="404"/>
    <x v="11"/>
    <n v="11279"/>
    <x v="9027"/>
    <n v="6527"/>
    <n v="-108"/>
    <n v="3481"/>
  </r>
  <r>
    <x v="404"/>
    <x v="12"/>
    <n v="10416"/>
    <x v="6372"/>
    <n v="7188"/>
    <n v="1139"/>
    <n v="4351"/>
  </r>
  <r>
    <x v="404"/>
    <x v="13"/>
    <n v="9561"/>
    <x v="9028"/>
    <n v="6353"/>
    <n v="1437"/>
    <n v="3709"/>
  </r>
  <r>
    <x v="404"/>
    <x v="14"/>
    <n v="9349"/>
    <x v="9029"/>
    <n v="5797"/>
    <n v="1449"/>
    <n v="3309"/>
  </r>
  <r>
    <x v="404"/>
    <x v="15"/>
    <n v="9011"/>
    <x v="1178"/>
    <n v="5696"/>
    <n v="1595"/>
    <n v="3337"/>
  </r>
  <r>
    <x v="404"/>
    <x v="16"/>
    <n v="8380"/>
    <x v="3125"/>
    <n v="5620"/>
    <n v="1120"/>
    <n v="3186"/>
  </r>
  <r>
    <x v="404"/>
    <x v="17"/>
    <n v="7757"/>
    <x v="8157"/>
    <n v="5400"/>
    <n v="594"/>
    <n v="3039"/>
  </r>
  <r>
    <x v="404"/>
    <x v="18"/>
    <n v="6953"/>
    <x v="1148"/>
    <n v="4425"/>
    <n v="104"/>
    <n v="2352"/>
  </r>
  <r>
    <x v="404"/>
    <x v="19"/>
    <n v="7093"/>
    <x v="9030"/>
    <n v="4149"/>
    <n v="-322"/>
    <n v="2165"/>
  </r>
  <r>
    <x v="404"/>
    <x v="20"/>
    <n v="7822"/>
    <x v="1477"/>
    <n v="3961"/>
    <n v="-560"/>
    <n v="1948"/>
  </r>
  <r>
    <x v="404"/>
    <x v="21"/>
    <n v="8479"/>
    <x v="7766"/>
    <n v="4531"/>
    <n v="-1163"/>
    <n v="2369"/>
  </r>
  <r>
    <x v="404"/>
    <x v="22"/>
    <n v="9681"/>
    <x v="9031"/>
    <n v="5114"/>
    <n v="-1620"/>
    <n v="3055"/>
  </r>
  <r>
    <x v="404"/>
    <x v="23"/>
    <n v="10232"/>
    <x v="9032"/>
    <n v="6520"/>
    <n v="4239"/>
    <n v="4529"/>
  </r>
  <r>
    <x v="404"/>
    <x v="24"/>
    <n v="10250"/>
    <x v="9033"/>
    <n v="6908"/>
    <n v="4575"/>
    <n v="4979"/>
  </r>
  <r>
    <x v="405"/>
    <x v="0"/>
    <n v="7982.2"/>
    <x v="9034"/>
    <n v="24638.7"/>
    <n v="12392.8"/>
    <n v="20893.900000000001"/>
  </r>
  <r>
    <x v="405"/>
    <x v="1"/>
    <n v="7932.9"/>
    <x v="9035"/>
    <n v="24126.799999999999"/>
    <n v="11276.1"/>
    <n v="20214.800000000003"/>
  </r>
  <r>
    <x v="405"/>
    <x v="2"/>
    <n v="7803.3"/>
    <x v="9036"/>
    <n v="26014"/>
    <n v="11735.5"/>
    <n v="21878"/>
  </r>
  <r>
    <x v="405"/>
    <x v="3"/>
    <n v="7668.4"/>
    <x v="5212"/>
    <n v="26684.400000000001"/>
    <n v="9669.9"/>
    <n v="20911.3"/>
  </r>
  <r>
    <x v="405"/>
    <x v="4"/>
    <n v="5997.8"/>
    <x v="9037"/>
    <n v="27160.6"/>
    <n v="9889.4"/>
    <n v="21386.799999999999"/>
  </r>
  <r>
    <x v="405"/>
    <x v="5"/>
    <n v="4673.3"/>
    <x v="9038"/>
    <n v="9658"/>
    <n v="6551.7"/>
    <n v="7977.2"/>
  </r>
  <r>
    <x v="405"/>
    <x v="6"/>
    <n v="4623.3999999999996"/>
    <x v="9039"/>
    <n v="9580.6"/>
    <n v="6300.1"/>
    <n v="7972.9000000000005"/>
  </r>
  <r>
    <x v="405"/>
    <x v="7"/>
    <n v="4471.7"/>
    <x v="1890"/>
    <n v="9012.4"/>
    <n v="5866.3"/>
    <n v="7687.2"/>
  </r>
  <r>
    <x v="405"/>
    <x v="8"/>
    <n v="4451.8"/>
    <x v="9040"/>
    <n v="8515.2999999999993"/>
    <n v="5514.8"/>
    <n v="7234.1"/>
  </r>
  <r>
    <x v="405"/>
    <x v="9"/>
    <n v="4220.2"/>
    <x v="9041"/>
    <n v="7999.9"/>
    <n v="5771.3"/>
    <n v="6913.4"/>
  </r>
  <r>
    <x v="405"/>
    <x v="10"/>
    <n v="4095.4"/>
    <x v="9042"/>
    <n v="7785.5"/>
    <n v="5638.7"/>
    <n v="6766.2999999999993"/>
  </r>
  <r>
    <x v="405"/>
    <x v="11"/>
    <n v="4121.1000000000004"/>
    <x v="9043"/>
    <n v="7239"/>
    <n v="5653.9"/>
    <n v="6114"/>
  </r>
  <r>
    <x v="405"/>
    <x v="12"/>
    <n v="3897.5"/>
    <x v="9044"/>
    <n v="6633.7"/>
    <n v="5452.4"/>
    <n v="5556.7"/>
  </r>
  <r>
    <x v="405"/>
    <x v="13"/>
    <n v="3495.4"/>
    <x v="9045"/>
    <n v="5974.4"/>
    <n v="4923.2"/>
    <n v="5022.8"/>
  </r>
  <r>
    <x v="405"/>
    <x v="14"/>
    <n v="3286.1"/>
    <x v="9046"/>
    <n v="5721.9"/>
    <n v="4685.1000000000004"/>
    <n v="4766.7000000000007"/>
  </r>
  <r>
    <x v="405"/>
    <x v="15"/>
    <n v="2980.9"/>
    <x v="9047"/>
    <n v="5695.5"/>
    <n v="3949.6"/>
    <n v="4601.1000000000004"/>
  </r>
  <r>
    <x v="405"/>
    <x v="16"/>
    <n v="1901"/>
    <x v="7092"/>
    <n v="5156"/>
    <n v="3150.2999"/>
    <n v="4259.3999000000003"/>
  </r>
  <r>
    <x v="405"/>
    <x v="17"/>
    <n v="1372.4"/>
    <x v="8267"/>
    <n v="858.9"/>
    <n v="366.3"/>
    <n v="523"/>
  </r>
  <r>
    <x v="405"/>
    <x v="18"/>
    <n v="1178.5999999999999"/>
    <x v="9048"/>
    <n v="745"/>
    <n v="78.7"/>
    <n v="442.59999999999997"/>
  </r>
  <r>
    <x v="405"/>
    <x v="19"/>
    <n v="1040.5999999999999"/>
    <x v="4371"/>
    <n v="597"/>
    <n v="261"/>
    <n v="405"/>
  </r>
  <r>
    <x v="405"/>
    <x v="20"/>
    <n v="938.9"/>
    <x v="8415"/>
    <n v="606"/>
    <n v="391"/>
    <n v="432"/>
  </r>
  <r>
    <x v="406"/>
    <x v="0"/>
    <n v="4485"/>
    <x v="2417"/>
    <n v="4711"/>
    <n v="1839"/>
    <n v="3245"/>
  </r>
  <r>
    <x v="406"/>
    <x v="1"/>
    <n v="4218"/>
    <x v="5482"/>
    <n v="4339"/>
    <n v="1335"/>
    <n v="2926"/>
  </r>
  <r>
    <x v="406"/>
    <x v="2"/>
    <n v="3722"/>
    <x v="9049"/>
    <n v="4275"/>
    <n v="834"/>
    <n v="3061"/>
  </r>
  <r>
    <x v="406"/>
    <x v="3"/>
    <n v="3574"/>
    <x v="9050"/>
    <n v="4632"/>
    <n v="792"/>
    <n v="3440"/>
  </r>
  <r>
    <x v="406"/>
    <x v="4"/>
    <n v="3650"/>
    <x v="2593"/>
    <n v="5040"/>
    <n v="893"/>
    <n v="3905"/>
  </r>
  <r>
    <x v="406"/>
    <x v="5"/>
    <n v="1671"/>
    <x v="3321"/>
    <n v="5539"/>
    <n v="1040"/>
    <n v="4200"/>
  </r>
  <r>
    <x v="406"/>
    <x v="6"/>
    <n v="1038.1590000000001"/>
    <x v="9051"/>
    <n v="1119.8119999999999"/>
    <n v="958.65800000000002"/>
    <n v="958.65800000000002"/>
  </r>
  <r>
    <x v="406"/>
    <x v="7"/>
    <n v="996.16800000000001"/>
    <x v="9052"/>
    <n v="967.74800000000005"/>
    <n v="857.00199999999995"/>
    <n v="857.00199999999995"/>
  </r>
  <r>
    <x v="406"/>
    <x v="8"/>
    <n v="983.48800000000006"/>
    <x v="9053"/>
    <n v="899.00599999999997"/>
    <n v="776.92499999999995"/>
    <n v="776.92499999999995"/>
  </r>
  <r>
    <x v="406"/>
    <x v="9"/>
    <n v="894.35900000000004"/>
    <x v="9054"/>
    <n v="878.86400000000003"/>
    <n v="730.03200000000004"/>
    <n v="730.03200000000004"/>
  </r>
  <r>
    <x v="406"/>
    <x v="10"/>
    <n v="803.58500000000004"/>
    <x v="9055"/>
    <n v="830.47900000000004"/>
    <n v="712.12900000000002"/>
    <n v="712.12900000000002"/>
  </r>
  <r>
    <x v="406"/>
    <x v="11"/>
    <n v="976.7"/>
    <x v="9056"/>
    <n v="850.87800000000004"/>
    <n v="710.73800000000006"/>
    <n v="710.73800000000006"/>
  </r>
  <r>
    <x v="406"/>
    <x v="12"/>
    <n v="868.279"/>
    <x v="9057"/>
    <n v="1034.278"/>
    <n v="902.69299999999998"/>
    <n v="902.69299999999998"/>
  </r>
  <r>
    <x v="406"/>
    <x v="13"/>
    <n v="759.524"/>
    <x v="9058"/>
    <n v="963.14200000000005"/>
    <n v="877.68100000000004"/>
    <n v="877.68100000000004"/>
  </r>
  <r>
    <x v="406"/>
    <x v="14"/>
    <n v="702.27099999999996"/>
    <x v="9059"/>
    <n v="918.41499999999996"/>
    <n v="857.97199999999998"/>
    <n v="857.97199999999998"/>
  </r>
  <r>
    <x v="406"/>
    <x v="15"/>
    <n v="663.05399999999997"/>
    <x v="9060"/>
    <n v="862.22199999999998"/>
    <n v="797.654"/>
    <n v="797.82500000000005"/>
  </r>
  <r>
    <x v="406"/>
    <x v="16"/>
    <n v="536.39700000000005"/>
    <x v="9061"/>
    <n v="701.61099999999999"/>
    <n v="651.91499999999996"/>
    <n v="652.52"/>
  </r>
  <r>
    <x v="406"/>
    <x v="17"/>
    <n v="475.61099999999999"/>
    <x v="9062"/>
    <n v="573.08799999999997"/>
    <n v="534.15499999999997"/>
    <n v="535.17999999999995"/>
  </r>
  <r>
    <x v="406"/>
    <x v="18"/>
    <n v="450.00799999999998"/>
    <x v="9063"/>
    <n v="479.55599999999998"/>
    <n v="445.00700000000001"/>
    <n v="445.71500000000003"/>
  </r>
  <r>
    <x v="406"/>
    <x v="19"/>
    <n v="481.56900000000002"/>
    <x v="9064"/>
    <n v="418.89600000000002"/>
    <n v="371.28800000000001"/>
    <n v="372.02699999999999"/>
  </r>
  <r>
    <x v="406"/>
    <x v="20"/>
    <n v="402.21300000000002"/>
    <x v="9065"/>
    <n v="394.64299999999997"/>
    <n v="349.30700000000002"/>
    <n v="350.43100000000004"/>
  </r>
  <r>
    <x v="406"/>
    <x v="21"/>
    <n v="335.983"/>
    <x v="9066"/>
    <n v="310.00200000000001"/>
    <n v="270.88170000000002"/>
    <n v="271.15170000000001"/>
  </r>
  <r>
    <x v="406"/>
    <x v="22"/>
    <n v="297.10000000000002"/>
    <x v="9067"/>
    <n v="270.447"/>
    <n v="236.22"/>
    <n v="236.73499999999999"/>
  </r>
  <r>
    <x v="406"/>
    <x v="23"/>
    <n v="163.98"/>
    <x v="9068"/>
    <n v="164.386"/>
    <n v="140.45599999999999"/>
    <n v="142.845"/>
  </r>
  <r>
    <x v="406"/>
    <x v="24"/>
    <n v="148.59299999999999"/>
    <x v="9069"/>
    <n v="131.071"/>
    <n v="108.206"/>
    <n v="110.479"/>
  </r>
  <r>
    <x v="406"/>
    <x v="25"/>
    <n v="107.10299999999999"/>
    <x v="9070"/>
    <n v="95.043000000000006"/>
    <n v="82.031999999999996"/>
    <n v="82.325000000000003"/>
  </r>
  <r>
    <x v="406"/>
    <x v="26"/>
    <n v="87.456000000000003"/>
    <x v="9071"/>
    <n v="76.697000000000003"/>
    <n v="60.634999999999998"/>
    <n v="64.981999999999999"/>
  </r>
  <r>
    <x v="406"/>
    <x v="27"/>
    <n v="58.710999999999999"/>
    <x v="9072"/>
    <n v="54.844999999999999"/>
    <n v="42.177"/>
    <n v="46.576000000000001"/>
  </r>
  <r>
    <x v="406"/>
    <x v="28"/>
    <n v="45.622999999999998"/>
    <x v="9073"/>
    <n v="48.901000000000003"/>
    <n v="30.71"/>
    <n v="31.158000000000001"/>
  </r>
  <r>
    <x v="407"/>
    <x v="0"/>
    <n v="6260"/>
    <x v="2760"/>
    <n v="11545"/>
    <n v="2708"/>
    <n v="9354"/>
  </r>
  <r>
    <x v="407"/>
    <x v="1"/>
    <n v="5825"/>
    <x v="9074"/>
    <n v="10777"/>
    <n v="2185"/>
    <n v="8637"/>
  </r>
  <r>
    <x v="407"/>
    <x v="2"/>
    <n v="5307"/>
    <x v="6607"/>
    <n v="8586"/>
    <n v="1786"/>
    <n v="6739"/>
  </r>
  <r>
    <x v="407"/>
    <x v="3"/>
    <n v="4888"/>
    <x v="9075"/>
    <n v="7649"/>
    <n v="1499"/>
    <n v="5967"/>
  </r>
  <r>
    <x v="407"/>
    <x v="4"/>
    <n v="4765"/>
    <x v="2208"/>
    <n v="7913"/>
    <n v="1091"/>
    <n v="5959"/>
  </r>
  <r>
    <x v="407"/>
    <x v="5"/>
    <n v="4785"/>
    <x v="8157"/>
    <n v="6588"/>
    <n v="1337"/>
    <n v="4968"/>
  </r>
  <r>
    <x v="407"/>
    <x v="6"/>
    <n v="4561"/>
    <x v="34"/>
    <n v="6558"/>
    <n v="962"/>
    <n v="4619"/>
  </r>
  <r>
    <x v="407"/>
    <x v="7"/>
    <n v="4336"/>
    <x v="1185"/>
    <n v="6262"/>
    <n v="4041"/>
    <n v="4623"/>
  </r>
  <r>
    <x v="407"/>
    <x v="8"/>
    <n v="4233"/>
    <x v="576"/>
    <n v="5711"/>
    <n v="3736"/>
    <n v="4311"/>
  </r>
  <r>
    <x v="407"/>
    <x v="9"/>
    <n v="3582"/>
    <x v="428"/>
    <n v="5284"/>
    <n v="3344"/>
    <n v="40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28D08D-8E8C-4A7D-89BB-F6267B16C2CA}"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11:O419" firstHeaderRow="0" firstDataRow="1" firstDataCol="1" rowPageCount="1" colPageCount="1"/>
  <pivotFields count="7">
    <pivotField axis="axisRow" showAll="0" defaultSubtotal="0">
      <items count="408">
        <item x="246"/>
        <item x="2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s>
    </pivotField>
    <pivotField axis="axisPage" showAll="0" defaultSubtotal="0">
      <items count="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numFmtId="165" showAll="0" defaultSubtotal="0"/>
    <pivotField dataField="1" numFmtId="165" showAll="0" defaultSubtotal="0">
      <items count="9076">
        <item x="898"/>
        <item x="3635"/>
        <item x="2037"/>
        <item x="3254"/>
        <item x="4207"/>
        <item x="8566"/>
        <item x="2804"/>
        <item x="4213"/>
        <item x="3256"/>
        <item x="3334"/>
        <item x="3341"/>
        <item x="4980"/>
        <item x="7618"/>
        <item x="4815"/>
        <item x="2437"/>
        <item x="3636"/>
        <item x="899"/>
        <item x="4404"/>
        <item x="6686"/>
        <item x="3268"/>
        <item x="8100"/>
        <item x="5530"/>
        <item x="6502"/>
        <item x="6294"/>
        <item x="6369"/>
        <item x="3390"/>
        <item x="4019"/>
        <item x="3638"/>
        <item x="6337"/>
        <item x="3907"/>
        <item x="5955"/>
        <item x="3737"/>
        <item x="3260"/>
        <item x="3634"/>
        <item x="470"/>
        <item x="2248"/>
        <item x="471"/>
        <item x="2301"/>
        <item x="4405"/>
        <item x="7196"/>
        <item x="8565"/>
        <item x="3056"/>
        <item x="2030"/>
        <item x="472"/>
        <item x="6009"/>
        <item x="3333"/>
        <item x="4018"/>
        <item x="1407"/>
        <item x="7090"/>
        <item x="6015"/>
        <item x="1958"/>
        <item x="3751"/>
        <item x="2080"/>
        <item x="2029"/>
        <item x="5052"/>
        <item x="1413"/>
        <item x="894"/>
        <item x="39"/>
        <item x="457"/>
        <item x="6375"/>
        <item x="705"/>
        <item x="6197"/>
        <item x="704"/>
        <item x="7753"/>
        <item x="8567"/>
        <item x="7910"/>
        <item x="4020"/>
        <item x="5529"/>
        <item x="4406"/>
        <item x="3255"/>
        <item x="2534"/>
        <item x="8181"/>
        <item x="6192"/>
        <item x="3240"/>
        <item x="6014"/>
        <item x="2810"/>
        <item x="6134"/>
        <item x="517"/>
        <item x="1541"/>
        <item x="3571"/>
        <item x="6338"/>
        <item x="7633"/>
        <item x="3269"/>
        <item x="6905"/>
        <item x="8906"/>
        <item x="4125"/>
        <item x="5957"/>
        <item x="3734"/>
        <item x="2811"/>
        <item x="5956"/>
        <item x="33"/>
        <item x="6535"/>
        <item x="5352"/>
        <item x="2980"/>
        <item x="15"/>
        <item x="1411"/>
        <item x="8492"/>
        <item x="30"/>
        <item x="5252"/>
        <item x="8493"/>
        <item x="3572"/>
        <item x="6052"/>
        <item x="29"/>
        <item x="1587"/>
        <item x="28"/>
        <item x="4809"/>
        <item x="5727"/>
        <item x="1618"/>
        <item x="40"/>
        <item x="4810"/>
        <item x="1050"/>
        <item x="2249"/>
        <item x="3389"/>
        <item x="6702"/>
        <item x="7621"/>
        <item x="7995"/>
        <item x="475"/>
        <item x="6053"/>
        <item x="2644"/>
        <item x="8981"/>
        <item x="6530"/>
        <item x="3198"/>
        <item x="6131"/>
        <item x="7620"/>
        <item x="6904"/>
        <item x="32"/>
        <item x="2389"/>
        <item x="5761"/>
        <item x="5729"/>
        <item x="3736"/>
        <item x="803"/>
        <item x="7544"/>
        <item x="897"/>
        <item x="771"/>
        <item x="2700"/>
        <item x="2762"/>
        <item x="3335"/>
        <item x="710"/>
        <item x="5878"/>
        <item x="5730"/>
        <item x="4626"/>
        <item x="6057"/>
        <item x="6324"/>
        <item x="2436"/>
        <item x="1196"/>
        <item x="38"/>
        <item x="4631"/>
        <item x="3677"/>
        <item x="700"/>
        <item x="6903"/>
        <item x="4121"/>
        <item x="444"/>
        <item x="6112"/>
        <item x="3904"/>
        <item x="445"/>
        <item x="6133"/>
        <item x="5251"/>
        <item x="9015"/>
        <item x="8787"/>
        <item x="6902"/>
        <item x="3055"/>
        <item x="2837"/>
        <item x="8412"/>
        <item x="5905"/>
        <item x="1409"/>
        <item x="1323"/>
        <item x="2803"/>
        <item x="5388"/>
        <item x="87"/>
        <item x="5580"/>
        <item x="16"/>
        <item x="1410"/>
        <item x="2858"/>
        <item x="2182"/>
        <item x="8980"/>
        <item x="4376"/>
        <item x="4918"/>
        <item x="3919"/>
        <item x="3259"/>
        <item x="6684"/>
        <item x="3917"/>
        <item x="396"/>
        <item x="6018"/>
        <item x="2300"/>
        <item x="8392"/>
        <item x="8777"/>
        <item x="2468"/>
        <item x="449"/>
        <item x="6058"/>
        <item x="1956"/>
        <item x="4222"/>
        <item x="7189"/>
        <item x="518"/>
        <item x="4630"/>
        <item x="1290"/>
        <item x="4807"/>
        <item x="1858"/>
        <item x="5731"/>
        <item x="2028"/>
        <item x="2634"/>
        <item x="8792"/>
        <item x="7175"/>
        <item x="3918"/>
        <item x="88"/>
        <item x="4788"/>
        <item x="2637"/>
        <item x="8776"/>
        <item x="6339"/>
        <item x="7499"/>
        <item x="6859"/>
        <item x="8622"/>
        <item x="8581"/>
        <item x="8706"/>
        <item x="476"/>
        <item x="1070"/>
        <item x="7188"/>
        <item x="6531"/>
        <item x="8577"/>
        <item x="8287"/>
        <item x="804"/>
        <item x="2535"/>
        <item x="4167"/>
        <item x="2386"/>
        <item x="6368"/>
        <item x="1949"/>
        <item x="1459"/>
        <item x="2349"/>
        <item x="3908"/>
        <item x="698"/>
        <item x="8288"/>
        <item x="8230"/>
        <item x="8582"/>
        <item x="7498"/>
        <item x="7167"/>
        <item x="1132"/>
        <item x="8369"/>
        <item x="6191"/>
        <item x="2523"/>
        <item x="6059"/>
        <item x="2636"/>
        <item x="1916"/>
        <item x="7770"/>
        <item x="3721"/>
        <item x="2329"/>
        <item x="6316"/>
        <item x="3135"/>
        <item x="360"/>
        <item x="3632"/>
        <item x="8229"/>
        <item x="5579"/>
        <item x="6685"/>
        <item x="8784"/>
        <item x="7078"/>
        <item x="802"/>
        <item x="359"/>
        <item x="1100"/>
        <item x="4652"/>
        <item x="8861"/>
        <item x="8576"/>
        <item x="7174"/>
        <item x="7961"/>
        <item x="3276"/>
        <item x="2533"/>
        <item x="7211"/>
        <item x="8158"/>
        <item x="5507"/>
        <item x="4653"/>
        <item x="4655"/>
        <item x="9014"/>
        <item x="4995"/>
        <item x="8791"/>
        <item x="8228"/>
        <item x="429"/>
        <item x="697"/>
        <item x="2359"/>
        <item x="1412"/>
        <item x="1927"/>
        <item x="8718"/>
        <item x="6315"/>
        <item x="6698"/>
        <item x="8793"/>
        <item x="3162"/>
        <item x="31"/>
        <item x="3906"/>
        <item x="8583"/>
        <item x="4032"/>
        <item x="8227"/>
        <item x="2838"/>
        <item x="6359"/>
        <item x="7828"/>
        <item x="2608"/>
        <item x="1917"/>
        <item x="5724"/>
        <item x="8578"/>
        <item x="483"/>
        <item x="8254"/>
        <item x="5586"/>
        <item x="1195"/>
        <item x="4245"/>
        <item x="7377"/>
        <item x="2829"/>
        <item x="8783"/>
        <item x="2967"/>
        <item x="2082"/>
        <item x="5250"/>
        <item x="1974"/>
        <item x="6313"/>
        <item x="4016"/>
        <item x="1542"/>
        <item x="456"/>
        <item x="2939"/>
        <item x="1761"/>
        <item x="8396"/>
        <item x="8775"/>
        <item x="8836"/>
        <item x="4820"/>
        <item x="6371"/>
        <item x="4035"/>
        <item x="8759"/>
        <item x="6204"/>
        <item x="8584"/>
        <item x="6189"/>
        <item x="4377"/>
        <item x="5363"/>
        <item x="5562"/>
        <item x="4126"/>
        <item x="4368"/>
        <item x="9035"/>
        <item x="8559"/>
        <item x="1617"/>
        <item x="1742"/>
        <item x="2801"/>
        <item x="8263"/>
        <item x="7100"/>
        <item x="7552"/>
        <item x="4695"/>
        <item x="5569"/>
        <item x="8247"/>
        <item x="1101"/>
        <item x="3556"/>
        <item x="4912"/>
        <item x="3614"/>
        <item x="361"/>
        <item x="1322"/>
        <item x="4017"/>
        <item x="2086"/>
        <item x="2639"/>
        <item x="6111"/>
        <item x="6054"/>
        <item x="4523"/>
        <item x="4244"/>
        <item x="9012"/>
        <item x="4821"/>
        <item x="643"/>
        <item x="1741"/>
        <item x="5457"/>
        <item x="7769"/>
        <item x="1925"/>
        <item x="2638"/>
        <item x="2043"/>
        <item x="6432"/>
        <item x="904"/>
        <item x="8719"/>
        <item x="4651"/>
        <item x="8204"/>
        <item x="4512"/>
        <item x="1665"/>
        <item x="1926"/>
        <item x="709"/>
        <item x="1849"/>
        <item x="4168"/>
        <item x="2214"/>
        <item x="1738"/>
        <item x="2155"/>
        <item x="1859"/>
        <item x="3017"/>
        <item x="4037"/>
        <item x="1420"/>
        <item x="2153"/>
        <item x="4045"/>
        <item x="6500"/>
        <item x="8564"/>
        <item x="8395"/>
        <item x="5557"/>
        <item x="1854"/>
        <item x="3094"/>
        <item x="1460"/>
        <item x="2908"/>
        <item x="6062"/>
        <item x="789"/>
        <item x="5542"/>
        <item x="1404"/>
        <item x="1743"/>
        <item x="7829"/>
        <item x="8196"/>
        <item x="1099"/>
        <item x="2154"/>
        <item x="5540"/>
        <item x="5972"/>
        <item x="1059"/>
        <item x="3735"/>
        <item x="7265"/>
        <item x="4161"/>
        <item x="4028"/>
        <item x="2635"/>
        <item x="5734"/>
        <item x="4531"/>
        <item x="6901"/>
        <item x="2807"/>
        <item x="131"/>
        <item x="8585"/>
        <item x="516"/>
        <item x="8889"/>
        <item x="5343"/>
        <item x="4116"/>
        <item x="8586"/>
        <item x="6516"/>
        <item x="8248"/>
        <item x="7688"/>
        <item x="6360"/>
        <item x="1184"/>
        <item x="1903"/>
        <item x="8588"/>
        <item x="8159"/>
        <item x="8351"/>
        <item x="7969"/>
        <item x="5508"/>
        <item x="8717"/>
        <item x="7049"/>
        <item x="4529"/>
        <item x="8213"/>
        <item x="4539"/>
        <item x="1739"/>
        <item x="6361"/>
        <item x="4532"/>
        <item x="1861"/>
        <item x="1153"/>
        <item x="3136"/>
        <item x="4613"/>
        <item x="1630"/>
        <item x="8084"/>
        <item x="8187"/>
        <item x="5726"/>
        <item x="3949"/>
        <item x="1740"/>
        <item x="2081"/>
        <item x="8068"/>
        <item x="4537"/>
        <item x="8587"/>
        <item x="706"/>
        <item x="3275"/>
        <item x="4536"/>
        <item x="8232"/>
        <item x="6148"/>
        <item x="5538"/>
        <item x="1102"/>
        <item x="3927"/>
        <item x="1058"/>
        <item x="2593"/>
        <item x="2819"/>
        <item x="8459"/>
        <item x="5658"/>
        <item x="8781"/>
        <item x="1860"/>
        <item x="6004"/>
        <item x="5292"/>
        <item x="6963"/>
        <item x="1905"/>
        <item x="4634"/>
        <item x="5725"/>
        <item x="1586"/>
        <item x="8560"/>
        <item x="649"/>
        <item x="801"/>
        <item x="6533"/>
        <item x="1862"/>
        <item x="2796"/>
        <item x="3101"/>
        <item x="3951"/>
        <item x="5468"/>
        <item x="6044"/>
        <item x="569"/>
        <item x="1962"/>
        <item x="8212"/>
        <item x="110"/>
        <item x="3323"/>
        <item x="8210"/>
        <item x="3928"/>
        <item x="9050"/>
        <item x="4538"/>
        <item x="579"/>
        <item x="8726"/>
        <item x="5917"/>
        <item x="9033"/>
        <item x="621"/>
        <item x="915"/>
        <item x="6138"/>
        <item x="5291"/>
        <item x="5545"/>
        <item x="4171"/>
        <item x="3102"/>
        <item x="3588"/>
        <item x="3129"/>
        <item x="4375"/>
        <item x="805"/>
        <item x="7274"/>
        <item x="8260"/>
        <item x="2686"/>
        <item x="1406"/>
        <item x="4922"/>
        <item x="1445"/>
        <item x="1405"/>
        <item x="585"/>
        <item x="5746"/>
        <item x="6358"/>
        <item x="6514"/>
        <item x="1324"/>
        <item x="5578"/>
        <item x="1975"/>
        <item x="3383"/>
        <item x="8936"/>
        <item x="5467"/>
        <item x="2077"/>
        <item x="8575"/>
        <item x="6701"/>
        <item x="4117"/>
        <item x="9031"/>
        <item x="7758"/>
        <item x="8207"/>
        <item x="622"/>
        <item x="568"/>
        <item x="8589"/>
        <item x="8226"/>
        <item x="7273"/>
        <item x="5906"/>
        <item x="8579"/>
        <item x="1034"/>
        <item x="6291"/>
        <item x="7269"/>
        <item x="7266"/>
        <item x="5113"/>
        <item x="714"/>
        <item x="4535"/>
        <item x="1327"/>
        <item x="6202"/>
        <item x="7270"/>
        <item x="2640"/>
        <item x="6203"/>
        <item x="1344"/>
        <item x="4077"/>
        <item x="7319"/>
        <item x="4162"/>
        <item x="8716"/>
        <item x="1454"/>
        <item x="5533"/>
        <item x="2085"/>
        <item x="8774"/>
        <item x="8514"/>
        <item x="5536"/>
        <item x="7271"/>
        <item x="453"/>
        <item x="1913"/>
        <item x="620"/>
        <item x="1995"/>
        <item x="5971"/>
        <item x="595"/>
        <item x="2723"/>
        <item x="8888"/>
        <item x="5464"/>
        <item x="713"/>
        <item x="5669"/>
        <item x="7825"/>
        <item x="1857"/>
        <item x="4533"/>
        <item x="624"/>
        <item x="8394"/>
        <item x="4527"/>
        <item x="5539"/>
        <item x="699"/>
        <item x="4606"/>
        <item x="6770"/>
        <item x="358"/>
        <item x="6336"/>
        <item x="8231"/>
        <item x="4650"/>
        <item x="7268"/>
        <item x="8067"/>
        <item x="5973"/>
        <item x="6996"/>
        <item x="7275"/>
        <item x="3565"/>
        <item x="8255"/>
        <item x="4534"/>
        <item x="623"/>
        <item x="6362"/>
        <item x="4122"/>
        <item x="8725"/>
        <item x="5123"/>
        <item x="3680"/>
        <item x="8513"/>
        <item x="587"/>
        <item x="7060"/>
        <item x="716"/>
        <item x="6061"/>
        <item x="1352"/>
        <item x="567"/>
        <item x="2614"/>
        <item x="6459"/>
        <item x="7267"/>
        <item x="1517"/>
        <item x="7140"/>
        <item x="3684"/>
        <item x="8590"/>
        <item x="4736"/>
        <item x="6132"/>
        <item x="5535"/>
        <item x="6238"/>
        <item x="6043"/>
        <item x="2461"/>
        <item x="722"/>
        <item x="4124"/>
        <item x="686"/>
        <item x="8391"/>
        <item x="711"/>
        <item x="2820"/>
        <item x="5541"/>
        <item x="3463"/>
        <item x="519"/>
        <item x="4172"/>
        <item x="6234"/>
        <item x="626"/>
        <item x="6309"/>
        <item x="3683"/>
        <item x="625"/>
        <item x="3322"/>
        <item x="4095"/>
        <item x="3488"/>
        <item x="6201"/>
        <item x="1418"/>
        <item x="1855"/>
        <item x="9032"/>
        <item x="3743"/>
        <item x="581"/>
        <item x="8512"/>
        <item x="7178"/>
        <item x="6510"/>
        <item x="7107"/>
        <item x="6008"/>
        <item x="6010"/>
        <item x="8890"/>
        <item x="4526"/>
        <item x="5662"/>
        <item x="8270"/>
        <item x="2152"/>
        <item x="8502"/>
        <item x="5534"/>
        <item x="6515"/>
        <item x="8269"/>
        <item x="2615"/>
        <item x="1915"/>
        <item x="8644"/>
        <item x="3685"/>
        <item x="4528"/>
        <item x="4612"/>
        <item x="1056"/>
        <item x="1856"/>
        <item x="586"/>
        <item x="5537"/>
        <item x="1649"/>
        <item x="7936"/>
        <item x="7804"/>
        <item x="5051"/>
        <item x="8592"/>
        <item x="144"/>
        <item x="4517"/>
        <item x="7223"/>
        <item x="8595"/>
        <item x="7283"/>
        <item x="6307"/>
        <item x="8591"/>
        <item x="791"/>
        <item x="5339"/>
        <item x="6233"/>
        <item x="9056"/>
        <item x="6363"/>
        <item x="7166"/>
        <item x="2971"/>
        <item x="6499"/>
        <item x="4694"/>
        <item x="3279"/>
        <item x="3688"/>
        <item x="8085"/>
        <item x="1439"/>
        <item x="4629"/>
        <item x="563"/>
        <item x="5074"/>
        <item x="1042"/>
        <item x="594"/>
        <item x="356"/>
        <item x="8593"/>
        <item x="696"/>
        <item x="7280"/>
        <item x="4530"/>
        <item x="8891"/>
        <item x="143"/>
        <item x="5544"/>
        <item x="560"/>
        <item x="806"/>
        <item x="9"/>
        <item x="4926"/>
        <item x="3426"/>
        <item x="5469"/>
        <item x="7282"/>
        <item x="7746"/>
        <item x="3490"/>
        <item x="4169"/>
        <item x="6365"/>
        <item x="6460"/>
        <item x="6235"/>
        <item x="4540"/>
        <item x="8206"/>
        <item x="146"/>
        <item x="4717"/>
        <item x="515"/>
        <item x="1616"/>
        <item x="7225"/>
        <item x="6310"/>
        <item x="3099"/>
        <item x="355"/>
        <item x="6301"/>
        <item x="3686"/>
        <item x="145"/>
        <item x="3795"/>
        <item x="4516"/>
        <item x="4541"/>
        <item x="4290"/>
        <item x="6357"/>
        <item x="8390"/>
        <item x="3689"/>
        <item x="64"/>
        <item x="8724"/>
        <item x="83"/>
        <item x="4518"/>
        <item x="8433"/>
        <item x="1603"/>
        <item x="5748"/>
        <item x="5073"/>
        <item x="7281"/>
        <item x="7276"/>
        <item x="7277"/>
        <item x="7187"/>
        <item x="2522"/>
        <item x="1904"/>
        <item x="3602"/>
        <item x="3687"/>
        <item x="1350"/>
        <item x="1320"/>
        <item x="150"/>
        <item x="4431"/>
        <item x="715"/>
        <item x="1899"/>
        <item x="6232"/>
        <item x="4513"/>
        <item x="4133"/>
        <item x="2304"/>
        <item x="4611"/>
        <item x="627"/>
        <item x="2470"/>
        <item x="566"/>
        <item x="5747"/>
        <item x="2806"/>
        <item x="8594"/>
        <item x="8569"/>
        <item x="8570"/>
        <item x="7284"/>
        <item x="151"/>
        <item x="142"/>
        <item x="4134"/>
        <item x="132"/>
        <item x="4519"/>
        <item x="4715"/>
        <item x="4713"/>
        <item x="4716"/>
        <item x="1677"/>
        <item x="890"/>
        <item x="149"/>
        <item x="1299"/>
        <item x="357"/>
        <item x="8892"/>
        <item x="5532"/>
        <item x="8596"/>
        <item x="1592"/>
        <item x="3745"/>
        <item x="2826"/>
        <item x="1298"/>
        <item x="7685"/>
        <item x="4714"/>
        <item x="7224"/>
        <item x="8850"/>
        <item x="1906"/>
        <item x="1321"/>
        <item x="7834"/>
        <item x="1296"/>
        <item x="570"/>
        <item x="583"/>
        <item x="4430"/>
        <item x="8763"/>
        <item x="3744"/>
        <item x="3922"/>
        <item x="6938"/>
        <item x="5171"/>
        <item x="3690"/>
        <item x="1595"/>
        <item x="5012"/>
        <item x="4923"/>
        <item x="893"/>
        <item x="274"/>
        <item x="2484"/>
        <item x="1602"/>
        <item x="1301"/>
        <item x="2641"/>
        <item x="6651"/>
        <item x="5293"/>
        <item x="5118"/>
        <item x="984"/>
        <item x="4609"/>
        <item x="1455"/>
        <item x="1187"/>
        <item x="5543"/>
        <item x="4111"/>
        <item x="5514"/>
        <item x="141"/>
        <item x="7279"/>
        <item x="2156"/>
        <item x="4546"/>
        <item x="354"/>
        <item x="5222"/>
        <item x="2012"/>
        <item x="2843"/>
        <item x="6236"/>
        <item x="3181"/>
        <item x="5013"/>
        <item x="152"/>
        <item x="4927"/>
        <item x="8571"/>
        <item x="8033"/>
        <item x="4545"/>
        <item x="1944"/>
        <item x="2396"/>
        <item x="2164"/>
        <item x="4712"/>
        <item x="1216"/>
        <item x="2797"/>
        <item x="148"/>
        <item x="6352"/>
        <item x="5075"/>
        <item x="8676"/>
        <item x="7165"/>
        <item x="4925"/>
        <item x="1300"/>
        <item x="5476"/>
        <item x="629"/>
        <item x="7278"/>
        <item x="3425"/>
        <item x="8598"/>
        <item x="7221"/>
        <item x="8203"/>
        <item x="3839"/>
        <item x="3523"/>
        <item x="5463"/>
        <item x="1879"/>
        <item x="5404"/>
        <item x="6998"/>
        <item x="7017"/>
        <item x="750"/>
        <item x="633"/>
        <item x="630"/>
        <item x="632"/>
        <item x="1605"/>
        <item x="8218"/>
        <item x="4544"/>
        <item x="153"/>
        <item x="161"/>
        <item x="628"/>
        <item x="4515"/>
        <item x="5120"/>
        <item x="582"/>
        <item x="1302"/>
        <item x="807"/>
        <item x="6971"/>
        <item x="1297"/>
        <item x="4745"/>
        <item x="4520"/>
        <item x="5760"/>
        <item x="1996"/>
        <item x="631"/>
        <item x="7135"/>
        <item x="8599"/>
        <item x="160"/>
        <item x="4547"/>
        <item x="5531"/>
        <item x="2025"/>
        <item x="7662"/>
        <item x="6420"/>
        <item x="3691"/>
        <item x="7285"/>
        <item x="3428"/>
        <item x="8600"/>
        <item x="7091"/>
        <item x="7220"/>
        <item x="8516"/>
        <item x="8442"/>
        <item x="4438"/>
        <item x="3692"/>
        <item x="159"/>
        <item x="571"/>
        <item x="4135"/>
        <item x="3429"/>
        <item x="8222"/>
        <item x="2520"/>
        <item x="8677"/>
        <item x="7286"/>
        <item x="6498"/>
        <item x="2400"/>
        <item x="3282"/>
        <item x="154"/>
        <item x="4732"/>
        <item x="147"/>
        <item x="8334"/>
        <item x="4317"/>
        <item x="4798"/>
        <item x="8165"/>
        <item x="4548"/>
        <item x="841"/>
        <item x="7937"/>
        <item x="158"/>
        <item x="162"/>
        <item x="6421"/>
        <item x="4141"/>
        <item x="3515"/>
        <item x="3430"/>
        <item x="4549"/>
        <item x="4880"/>
        <item x="1650"/>
        <item x="520"/>
        <item x="2642"/>
        <item x="8083"/>
        <item x="6710"/>
        <item x="3280"/>
        <item x="4879"/>
        <item x="157"/>
        <item x="808"/>
        <item x="6565"/>
        <item x="1328"/>
        <item x="891"/>
        <item x="2024"/>
        <item x="2879"/>
        <item x="4132"/>
        <item x="2827"/>
        <item x="2327"/>
        <item x="6418"/>
        <item x="7142"/>
        <item x="5648"/>
        <item x="2149"/>
        <item x="156"/>
        <item x="2148"/>
        <item x="8223"/>
        <item x="3496"/>
        <item x="2147"/>
        <item x="6709"/>
        <item x="2299"/>
        <item x="4143"/>
        <item x="155"/>
        <item x="2878"/>
        <item x="7538"/>
        <item x="2298"/>
        <item x="840"/>
        <item x="8678"/>
        <item x="5072"/>
        <item x="1998"/>
        <item x="7742"/>
        <item x="4439"/>
        <item x="564"/>
        <item x="4142"/>
        <item x="140"/>
        <item x="7399"/>
        <item x="7537"/>
        <item x="7106"/>
        <item x="498"/>
        <item x="6364"/>
        <item x="3178"/>
        <item x="1210"/>
        <item x="3103"/>
        <item x="2326"/>
        <item x="1992"/>
        <item x="1932"/>
        <item x="4683"/>
        <item x="8597"/>
        <item x="1218"/>
        <item x="1997"/>
        <item x="7304"/>
        <item x="4878"/>
        <item x="1999"/>
        <item x="7787"/>
        <item x="3495"/>
        <item x="7172"/>
        <item x="4144"/>
        <item x="1660"/>
        <item x="3499"/>
        <item x="2910"/>
        <item x="4068"/>
        <item x="7362"/>
        <item x="7836"/>
        <item x="7556"/>
        <item x="4131"/>
        <item x="4140"/>
        <item x="5874"/>
        <item x="5873"/>
        <item x="6413"/>
        <item x="8333"/>
        <item x="4437"/>
        <item x="6152"/>
        <item x="4720"/>
        <item x="4139"/>
        <item x="4542"/>
        <item x="2163"/>
        <item x="7699"/>
        <item x="5877"/>
        <item x="1661"/>
        <item x="497"/>
        <item x="3494"/>
        <item x="596"/>
        <item x="7835"/>
        <item x="783"/>
        <item x="3492"/>
        <item x="8401"/>
        <item x="5875"/>
        <item x="8568"/>
        <item x="4877"/>
        <item x="4744"/>
        <item x="6151"/>
        <item x="3424"/>
        <item x="7314"/>
        <item x="6470"/>
        <item x="2194"/>
        <item x="2855"/>
        <item x="5647"/>
        <item x="5340"/>
        <item x="3313"/>
        <item x="4616"/>
        <item x="7256"/>
        <item x="4184"/>
        <item x="7313"/>
        <item x="8155"/>
        <item x="2111"/>
        <item x="7786"/>
        <item x="5876"/>
        <item x="7361"/>
        <item x="7436"/>
        <item x="1659"/>
        <item x="7435"/>
        <item x="6561"/>
        <item x="6069"/>
        <item x="6068"/>
        <item x="3491"/>
        <item x="2963"/>
        <item x="1991"/>
        <item x="3493"/>
        <item x="8282"/>
        <item x="4615"/>
        <item x="6682"/>
        <item x="4678"/>
        <item x="4436"/>
        <item x="6101"/>
        <item x="1046"/>
        <item x="6708"/>
        <item x="1217"/>
        <item x="5777"/>
        <item x="1044"/>
        <item x="3384"/>
        <item x="5872"/>
        <item x="2297"/>
        <item x="5475"/>
        <item x="2800"/>
        <item x="1703"/>
        <item x="1878"/>
        <item x="6560"/>
        <item x="6355"/>
        <item x="4876"/>
        <item x="5165"/>
        <item x="6681"/>
        <item x="7303"/>
        <item x="3312"/>
        <item x="5773"/>
        <item x="8219"/>
        <item x="1423"/>
        <item x="8153"/>
        <item x="5443"/>
        <item x="6231"/>
        <item x="2854"/>
        <item x="4525"/>
        <item x="7398"/>
        <item x="6419"/>
        <item x="3311"/>
        <item x="6067"/>
        <item x="2399"/>
        <item x="2146"/>
        <item x="4543"/>
        <item x="5011"/>
        <item x="4320"/>
        <item x="1045"/>
        <item x="7698"/>
        <item x="7397"/>
        <item x="8221"/>
        <item x="1943"/>
        <item x="2877"/>
        <item x="2162"/>
        <item x="138"/>
        <item x="3601"/>
        <item x="839"/>
        <item x="4682"/>
        <item x="7360"/>
        <item x="4033"/>
        <item x="4038"/>
        <item x="6100"/>
        <item x="6953"/>
        <item x="7785"/>
        <item x="7536"/>
        <item x="1023"/>
        <item x="8332"/>
        <item x="4875"/>
        <item x="3595"/>
        <item x="6564"/>
        <item x="1897"/>
        <item x="2108"/>
        <item x="273"/>
        <item x="3281"/>
        <item x="1654"/>
        <item x="6680"/>
        <item x="7517"/>
        <item x="6563"/>
        <item x="8948"/>
        <item x="4614"/>
        <item x="6735"/>
        <item x="983"/>
        <item x="1708"/>
        <item x="5776"/>
        <item x="2853"/>
        <item x="565"/>
        <item x="3310"/>
        <item x="1024"/>
        <item x="450"/>
        <item x="6312"/>
        <item x="4681"/>
        <item x="8319"/>
        <item x="1088"/>
        <item x="5477"/>
        <item x="3229"/>
        <item x="7315"/>
        <item x="5014"/>
        <item x="4319"/>
        <item x="2668"/>
        <item x="7977"/>
        <item x="7396"/>
        <item x="2876"/>
        <item x="1215"/>
        <item x="816"/>
        <item x="6734"/>
        <item x="4874"/>
        <item x="4435"/>
        <item x="3228"/>
        <item x="4193"/>
        <item x="377"/>
        <item x="3489"/>
        <item x="1658"/>
        <item x="7535"/>
        <item x="5474"/>
        <item x="6562"/>
        <item x="2503"/>
        <item x="1022"/>
        <item x="6559"/>
        <item x="6099"/>
        <item x="1702"/>
        <item x="3225"/>
        <item x="130"/>
        <item x="3227"/>
        <item x="4852"/>
        <item x="7833"/>
        <item x="4136"/>
        <item x="1319"/>
        <item x="6081"/>
        <item x="6496"/>
        <item x="7743"/>
        <item x="7359"/>
        <item x="7137"/>
        <item x="8154"/>
        <item x="9073"/>
        <item x="4196"/>
        <item x="4373"/>
        <item x="6679"/>
        <item x="6558"/>
        <item x="597"/>
        <item x="2145"/>
        <item x="6889"/>
        <item x="2296"/>
        <item x="3226"/>
        <item x="838"/>
        <item x="3469"/>
        <item x="7784"/>
        <item x="4138"/>
        <item x="4796"/>
        <item x="62"/>
        <item x="4060"/>
        <item x="8318"/>
        <item x="7356"/>
        <item x="5015"/>
        <item x="8150"/>
        <item x="7312"/>
        <item x="4069"/>
        <item x="7139"/>
        <item x="9072"/>
        <item x="6555"/>
        <item x="3309"/>
        <item x="2144"/>
        <item x="4370"/>
        <item x="7219"/>
        <item x="2667"/>
        <item x="8152"/>
        <item x="4130"/>
        <item x="3517"/>
        <item x="7114"/>
        <item x="496"/>
        <item x="2502"/>
        <item x="1942"/>
        <item x="7149"/>
        <item x="6153"/>
        <item x="7227"/>
        <item x="2825"/>
        <item x="8151"/>
        <item x="4063"/>
        <item x="2112"/>
        <item x="7940"/>
        <item x="6351"/>
        <item x="3224"/>
        <item x="3516"/>
        <item x="2575"/>
        <item x="4434"/>
        <item x="8400"/>
        <item x="7316"/>
        <item x="2795"/>
        <item x="584"/>
        <item x="7955"/>
        <item x="3427"/>
        <item x="5268"/>
        <item x="6098"/>
        <item x="8358"/>
        <item x="835"/>
        <item x="6556"/>
        <item x="6733"/>
        <item x="2823"/>
        <item x="3468"/>
        <item x="1347"/>
        <item x="2193"/>
        <item x="7694"/>
        <item x="9005"/>
        <item x="6678"/>
        <item x="8331"/>
        <item x="830"/>
        <item x="7696"/>
        <item x="8501"/>
        <item x="8281"/>
        <item x="4851"/>
        <item x="3575"/>
        <item x="6557"/>
        <item x="881"/>
        <item x="8679"/>
        <item x="1657"/>
        <item x="5338"/>
        <item x="2501"/>
        <item x="1020"/>
        <item x="837"/>
        <item x="8149"/>
        <item x="272"/>
        <item x="4743"/>
        <item x="5148"/>
        <item x="5289"/>
        <item x="7697"/>
        <item x="139"/>
        <item x="1653"/>
        <item x="4062"/>
        <item x="7218"/>
        <item x="2143"/>
        <item x="1043"/>
        <item x="1994"/>
        <item x="4873"/>
        <item x="240"/>
        <item x="469"/>
        <item x="7783"/>
        <item x="5164"/>
        <item x="8034"/>
        <item x="8947"/>
        <item x="7148"/>
        <item x="2799"/>
        <item x="7576"/>
        <item x="8853"/>
        <item x="7358"/>
        <item x="1988"/>
        <item x="3522"/>
        <item x="7171"/>
        <item x="836"/>
        <item x="4316"/>
        <item x="8220"/>
        <item x="8148"/>
        <item x="4741"/>
        <item x="2023"/>
        <item x="7465"/>
        <item x="4467"/>
        <item x="8126"/>
        <item x="6102"/>
        <item x="8061"/>
        <item x="7138"/>
        <item x="4733"/>
        <item x="7395"/>
        <item x="9049"/>
        <item x="3511"/>
        <item x="1615"/>
        <item x="4468"/>
        <item x="6222"/>
        <item x="6097"/>
        <item x="592"/>
        <item x="6495"/>
        <item x="3223"/>
        <item x="7163"/>
        <item x="1021"/>
        <item x="8845"/>
        <item x="6311"/>
        <item x="8846"/>
        <item x="6144"/>
        <item x="2548"/>
        <item x="2295"/>
        <item x="4137"/>
        <item x="1015"/>
        <item x="2573"/>
        <item x="4469"/>
        <item x="4185"/>
        <item x="8147"/>
        <item x="5309"/>
        <item x="4065"/>
        <item x="7147"/>
        <item x="9071"/>
        <item x="6130"/>
        <item x="7235"/>
        <item x="3467"/>
        <item x="2160"/>
        <item x="4693"/>
        <item x="6554"/>
        <item x="7141"/>
        <item x="3308"/>
        <item x="2852"/>
        <item x="2325"/>
        <item x="4847"/>
        <item x="1019"/>
        <item x="5473"/>
        <item x="834"/>
        <item x="6677"/>
        <item x="4067"/>
        <item x="7659"/>
        <item x="7434"/>
        <item x="5646"/>
        <item x="7859"/>
        <item x="4064"/>
        <item x="7105"/>
        <item x="6154"/>
        <item x="7850"/>
        <item x="5317"/>
        <item x="1656"/>
        <item x="4052"/>
        <item x="63"/>
        <item x="3524"/>
        <item x="3526"/>
        <item x="1214"/>
        <item x="4061"/>
        <item x="6732"/>
        <item x="2213"/>
        <item x="8316"/>
        <item x="6942"/>
        <item x="8065"/>
        <item x="2643"/>
        <item x="7433"/>
        <item x="5147"/>
        <item x="918"/>
        <item x="8656"/>
        <item x="8317"/>
        <item x="4850"/>
        <item x="5871"/>
        <item x="2824"/>
        <item x="1041"/>
        <item x="2547"/>
        <item x="5337"/>
        <item x="1652"/>
        <item x="8884"/>
        <item x="7782"/>
        <item x="8127"/>
        <item x="4066"/>
        <item x="815"/>
        <item x="3525"/>
        <item x="6707"/>
        <item x="2666"/>
        <item x="6417"/>
        <item x="8760"/>
        <item x="7216"/>
        <item x="9070"/>
        <item x="1987"/>
        <item x="5267"/>
        <item x="1701"/>
        <item x="4197"/>
        <item x="8946"/>
        <item x="1349"/>
        <item x="833"/>
        <item x="5319"/>
        <item x="5308"/>
        <item x="1295"/>
        <item x="7832"/>
        <item x="4433"/>
        <item x="2500"/>
        <item x="6230"/>
        <item x="1990"/>
        <item x="547"/>
        <item x="3356"/>
        <item x="2142"/>
        <item x="5046"/>
        <item x="2276"/>
        <item x="2247"/>
        <item x="4797"/>
        <item x="924"/>
        <item x="2294"/>
        <item x="7064"/>
        <item x="7357"/>
        <item x="7827"/>
        <item x="1707"/>
        <item x="1655"/>
        <item x="593"/>
        <item x="9069"/>
        <item x="4199"/>
        <item x="8643"/>
        <item x="7400"/>
        <item x="1866"/>
        <item x="7146"/>
        <item x="6165"/>
        <item x="3466"/>
        <item x="6676"/>
        <item x="1993"/>
        <item x="7432"/>
        <item x="4872"/>
        <item x="5299"/>
        <item x="4711"/>
        <item x="7407"/>
        <item x="4734"/>
        <item x="353"/>
        <item x="3827"/>
        <item x="1017"/>
        <item x="3826"/>
        <item x="4070"/>
        <item x="8315"/>
        <item x="7781"/>
        <item x="6096"/>
        <item x="8727"/>
        <item x="3512"/>
        <item x="3222"/>
        <item x="7831"/>
        <item x="8511"/>
        <item x="3521"/>
        <item x="1700"/>
        <item x="4195"/>
        <item x="7684"/>
        <item x="982"/>
        <item x="8038"/>
        <item x="4194"/>
        <item x="1289"/>
        <item x="2020"/>
        <item x="7953"/>
        <item x="1597"/>
        <item x="8857"/>
        <item x="4742"/>
        <item x="5290"/>
        <item x="8330"/>
        <item x="2398"/>
        <item x="4466"/>
        <item x="3596"/>
        <item x="8646"/>
        <item x="8035"/>
        <item x="7938"/>
        <item x="4737"/>
        <item x="7826"/>
        <item x="1941"/>
        <item x="8146"/>
        <item x="6494"/>
        <item x="3487"/>
        <item x="6306"/>
        <item x="7534"/>
        <item x="7311"/>
        <item x="8095"/>
        <item x="1606"/>
        <item x="6129"/>
        <item x="661"/>
        <item x="7467"/>
        <item x="1704"/>
        <item x="7607"/>
        <item x="1706"/>
        <item x="3554"/>
        <item x="5146"/>
        <item x="3929"/>
        <item x="4849"/>
        <item x="2246"/>
        <item x="8848"/>
        <item x="7184"/>
        <item x="978"/>
        <item x="2521"/>
        <item x="7992"/>
        <item x="892"/>
        <item x="5495"/>
        <item x="1438"/>
        <item x="7019"/>
        <item x="7394"/>
        <item x="7606"/>
        <item x="8945"/>
        <item x="2546"/>
        <item x="6944"/>
        <item x="5749"/>
        <item x="3307"/>
        <item x="4128"/>
        <item x="7406"/>
        <item x="7617"/>
        <item x="1731"/>
        <item x="6553"/>
        <item x="7104"/>
        <item x="1511"/>
        <item x="7780"/>
        <item x="7464"/>
        <item x="275"/>
        <item x="4802"/>
        <item x="6731"/>
        <item x="5269"/>
        <item x="8653"/>
        <item x="4129"/>
        <item x="2161"/>
        <item x="7113"/>
        <item x="6155"/>
        <item x="7991"/>
        <item x="4848"/>
        <item x="8844"/>
        <item x="8314"/>
        <item x="7431"/>
        <item x="6493"/>
        <item x="9068"/>
        <item x="2019"/>
        <item x="8106"/>
        <item x="1599"/>
        <item x="5266"/>
        <item x="7611"/>
        <item x="7462"/>
        <item x="8032"/>
        <item x="5238"/>
        <item x="2141"/>
        <item x="1705"/>
        <item x="7164"/>
        <item x="8580"/>
        <item x="8847"/>
        <item x="6922"/>
        <item x="5167"/>
        <item x="882"/>
        <item x="7990"/>
        <item x="7466"/>
        <item x="4680"/>
        <item x="1318"/>
        <item x="7143"/>
        <item x="4803"/>
        <item x="5294"/>
        <item x="7616"/>
        <item x="7217"/>
        <item x="5010"/>
        <item x="8779"/>
        <item x="1699"/>
        <item x="7695"/>
        <item x="8515"/>
        <item x="7136"/>
        <item x="5831"/>
        <item x="7613"/>
        <item x="8849"/>
        <item x="4804"/>
        <item x="3520"/>
        <item x="3465"/>
        <item x="6675"/>
        <item x="2121"/>
        <item x="7605"/>
        <item x="2851"/>
        <item x="5336"/>
        <item x="7610"/>
        <item x="749"/>
        <item x="2275"/>
        <item x="2245"/>
        <item x="6156"/>
        <item x="2022"/>
        <item x="3593"/>
        <item x="7405"/>
        <item x="8443"/>
        <item x="1733"/>
        <item x="2574"/>
        <item x="7615"/>
        <item x="4871"/>
        <item x="7144"/>
        <item x="374"/>
        <item x="4794"/>
        <item x="3321"/>
        <item x="4058"/>
        <item x="6592"/>
        <item x="7020"/>
        <item x="3594"/>
        <item x="4846"/>
        <item x="605"/>
        <item x="8642"/>
        <item x="6594"/>
        <item x="3306"/>
        <item x="4429"/>
        <item x="4432"/>
        <item x="388"/>
        <item x="4458"/>
        <item x="8650"/>
        <item x="4318"/>
        <item x="7008"/>
        <item x="7989"/>
        <item x="8858"/>
        <item x="4115"/>
        <item x="4792"/>
        <item x="8778"/>
        <item x="6128"/>
        <item x="3423"/>
        <item x="5774"/>
        <item x="3828"/>
        <item x="4071"/>
        <item x="7857"/>
        <item x="1356"/>
        <item x="619"/>
        <item x="5038"/>
        <item x="1940"/>
        <item x="2616"/>
        <item x="1675"/>
        <item x="8037"/>
        <item x="7830"/>
        <item x="7609"/>
        <item x="6308"/>
        <item x="7858"/>
        <item x="1697"/>
        <item x="4465"/>
        <item x="7988"/>
        <item x="6968"/>
        <item x="8651"/>
        <item x="2665"/>
        <item x="8357"/>
        <item x="1510"/>
        <item x="5649"/>
        <item x="4870"/>
        <item x="7463"/>
        <item x="662"/>
        <item x="7614"/>
        <item x="3100"/>
        <item x="9006"/>
        <item x="7669"/>
        <item x="8728"/>
        <item x="514"/>
        <item x="685"/>
        <item x="6964"/>
        <item x="2293"/>
        <item x="832"/>
        <item x="1732"/>
        <item x="922"/>
        <item x="7954"/>
        <item x="3589"/>
        <item x="7018"/>
        <item x="2822"/>
        <item x="9000"/>
        <item x="6547"/>
        <item x="8094"/>
        <item x="6331"/>
        <item x="7297"/>
        <item x="3873"/>
        <item x="8937"/>
        <item x="800"/>
        <item x="8214"/>
        <item x="878"/>
        <item x="129"/>
        <item x="8313"/>
        <item x="6593"/>
        <item x="2499"/>
        <item x="6416"/>
        <item x="976"/>
        <item x="2965"/>
        <item x="723"/>
        <item x="2576"/>
        <item x="562"/>
        <item x="7145"/>
        <item x="6590"/>
        <item x="7393"/>
        <item x="5302"/>
        <item x="1014"/>
        <item x="4793"/>
        <item x="2545"/>
        <item x="6595"/>
        <item x="3564"/>
        <item x="5645"/>
        <item x="7612"/>
        <item x="7430"/>
        <item x="977"/>
        <item x="495"/>
        <item x="8647"/>
        <item x="4428"/>
        <item x="1601"/>
        <item x="4679"/>
        <item x="8036"/>
        <item x="7461"/>
        <item x="8652"/>
        <item x="4113"/>
        <item x="6118"/>
        <item x="2018"/>
        <item x="3819"/>
        <item x="8649"/>
        <item x="920"/>
        <item x="753"/>
        <item x="8856"/>
        <item x="2274"/>
        <item x="2469"/>
        <item x="7134"/>
        <item x="7355"/>
        <item x="4427"/>
        <item x="6042"/>
        <item x="4447"/>
        <item x="3464"/>
        <item x="1877"/>
        <item x="5472"/>
        <item x="7608"/>
        <item x="4114"/>
        <item x="752"/>
        <item x="6591"/>
        <item x="591"/>
        <item x="7404"/>
        <item x="6469"/>
        <item x="136"/>
        <item x="4800"/>
        <item x="8279"/>
        <item x="754"/>
        <item x="981"/>
        <item x="3221"/>
        <item x="8125"/>
        <item x="8440"/>
        <item x="4801"/>
        <item x="8145"/>
        <item x="7939"/>
        <item x="6095"/>
        <item x="8280"/>
        <item x="5832"/>
        <item x="6552"/>
        <item x="6730"/>
        <item x="2244"/>
        <item x="4921"/>
        <item x="5005"/>
        <item x="8031"/>
        <item x="7401"/>
        <item x="7429"/>
        <item x="8329"/>
        <item x="5237"/>
        <item x="4511"/>
        <item x="660"/>
        <item x="3349"/>
        <item x="5775"/>
        <item x="7851"/>
        <item x="8851"/>
        <item x="548"/>
        <item x="7109"/>
        <item x="2021"/>
        <item x="4514"/>
        <item x="895"/>
        <item x="7425"/>
        <item x="9066"/>
        <item x="244"/>
        <item x="6127"/>
        <item x="923"/>
        <item x="7310"/>
        <item x="4845"/>
        <item x="4799"/>
        <item x="7016"/>
        <item x="2848"/>
        <item x="5296"/>
        <item x="6921"/>
        <item x="3305"/>
        <item x="5178"/>
        <item x="1018"/>
        <item x="7987"/>
        <item x="3599"/>
        <item x="8944"/>
        <item x="1213"/>
        <item x="3829"/>
        <item x="2324"/>
        <item x="1876"/>
        <item x="8855"/>
        <item x="3486"/>
        <item x="380"/>
        <item x="5177"/>
        <item x="7272"/>
        <item x="1427"/>
        <item x="6379"/>
        <item x="745"/>
        <item x="1451"/>
        <item x="1036"/>
        <item x="5798"/>
        <item x="8852"/>
        <item x="6229"/>
        <item x="7533"/>
        <item x="6589"/>
        <item x="883"/>
        <item x="8209"/>
        <item x="468"/>
        <item x="889"/>
        <item x="2140"/>
        <item x="4189"/>
        <item x="1647"/>
        <item x="598"/>
        <item x="1918"/>
        <item x="1730"/>
        <item x="1294"/>
        <item x="7934"/>
        <item x="2192"/>
        <item x="7460"/>
        <item x="7933"/>
        <item x="2159"/>
        <item x="242"/>
        <item x="5743"/>
        <item x="5644"/>
        <item x="384"/>
        <item x="831"/>
        <item x="1131"/>
        <item x="2273"/>
        <item x="1939"/>
        <item x="751"/>
        <item x="5335"/>
        <item x="1355"/>
        <item x="7110"/>
        <item x="271"/>
        <item x="3513"/>
        <item x="7403"/>
        <item x="884"/>
        <item x="7112"/>
        <item x="3485"/>
        <item x="2850"/>
        <item x="7103"/>
        <item x="8803"/>
        <item x="2243"/>
        <item x="862"/>
        <item x="7108"/>
        <item x="379"/>
        <item x="7424"/>
        <item x="8208"/>
        <item x="4464"/>
        <item x="1698"/>
        <item x="4426"/>
        <item x="8993"/>
        <item x="128"/>
        <item x="5071"/>
        <item x="919"/>
        <item x="6674"/>
        <item x="7354"/>
        <item x="8439"/>
        <item x="5239"/>
        <item x="2861"/>
        <item x="2909"/>
        <item x="127"/>
        <item x="4057"/>
        <item x="7741"/>
        <item x="387"/>
        <item x="877"/>
        <item x="5744"/>
        <item x="6624"/>
        <item x="4795"/>
        <item x="4844"/>
        <item x="3422"/>
        <item x="1696"/>
        <item x="3244"/>
        <item x="8093"/>
        <item x="5496"/>
        <item x="1989"/>
        <item x="9055"/>
        <item x="8278"/>
        <item x="3220"/>
        <item x="7428"/>
        <item x="4198"/>
        <item x="5179"/>
        <item x="6887"/>
        <item x="7856"/>
        <item x="4255"/>
        <item x="921"/>
        <item x="7487"/>
        <item x="494"/>
        <item x="3018"/>
        <item x="1211"/>
        <item x="1648"/>
        <item x="6041"/>
        <item x="1293"/>
        <item x="6939"/>
        <item x="7015"/>
        <item x="2875"/>
        <item x="2498"/>
        <item x="4735"/>
        <item x="7986"/>
        <item x="2017"/>
        <item x="5772"/>
        <item x="6228"/>
        <item x="7427"/>
        <item x="1591"/>
        <item x="4867"/>
        <item x="6147"/>
        <item x="7402"/>
        <item x="2664"/>
        <item x="1596"/>
        <item x="1895"/>
        <item x="7779"/>
        <item x="5641"/>
        <item x="5559"/>
        <item x="4463"/>
        <item x="6304"/>
        <item x="4315"/>
        <item x="746"/>
        <item x="7778"/>
        <item x="6354"/>
        <item x="8312"/>
        <item x="3600"/>
        <item x="4841"/>
        <item x="8766"/>
        <item x="8854"/>
        <item x="5643"/>
        <item x="747"/>
        <item x="7732"/>
        <item x="546"/>
        <item x="3973"/>
        <item x="2847"/>
        <item x="880"/>
        <item x="663"/>
        <item x="3518"/>
        <item x="243"/>
        <item x="6673"/>
        <item x="9067"/>
        <item x="7128"/>
        <item x="4791"/>
        <item x="6623"/>
        <item x="7392"/>
        <item x="5465"/>
        <item x="135"/>
        <item x="2242"/>
        <item x="879"/>
        <item x="1040"/>
        <item x="3682"/>
        <item x="748"/>
        <item x="2725"/>
        <item x="6588"/>
        <item x="5265"/>
        <item x="549"/>
        <item x="8533"/>
        <item x="6936"/>
        <item x="1829"/>
        <item x="6915"/>
        <item x="7391"/>
        <item x="3304"/>
        <item x="6962"/>
        <item x="3514"/>
        <item x="8432"/>
        <item x="5310"/>
        <item x="3825"/>
        <item x="1729"/>
        <item x="6551"/>
        <item x="7170"/>
        <item x="5830"/>
        <item x="6923"/>
        <item x="4112"/>
        <item x="3382"/>
        <item x="5145"/>
        <item x="9003"/>
        <item x="4677"/>
        <item x="7102"/>
        <item x="4457"/>
        <item x="8431"/>
        <item x="4843"/>
        <item x="4460"/>
        <item x="3278"/>
        <item x="7111"/>
        <item x="1604"/>
        <item x="536"/>
        <item x="523"/>
        <item x="3080"/>
        <item x="2798"/>
        <item x="6729"/>
        <item x="6760"/>
        <item x="1016"/>
        <item x="1348"/>
        <item x="4869"/>
        <item x="1938"/>
        <item x="3180"/>
        <item x="2849"/>
        <item x="8641"/>
        <item x="467"/>
        <item x="7426"/>
        <item x="7009"/>
        <item x="1354"/>
        <item x="1013"/>
        <item x="5159"/>
        <item x="3073"/>
        <item x="5166"/>
        <item x="8144"/>
        <item x="382"/>
        <item x="1426"/>
        <item x="6492"/>
        <item x="4314"/>
        <item x="386"/>
        <item x="7689"/>
        <item x="2120"/>
        <item x="6622"/>
        <item x="4868"/>
        <item x="4425"/>
        <item x="7985"/>
        <item x="6378"/>
        <item x="2138"/>
        <item x="7353"/>
        <item x="888"/>
        <item x="2292"/>
        <item x="2139"/>
        <item x="512"/>
        <item x="7532"/>
        <item x="8441"/>
        <item x="7824"/>
        <item x="1212"/>
        <item x="385"/>
        <item x="7390"/>
        <item x="6452"/>
        <item x="367"/>
        <item x="5417"/>
        <item x="7935"/>
        <item x="4731"/>
        <item x="6917"/>
        <item x="5414"/>
        <item x="8030"/>
        <item x="5009"/>
        <item x="4462"/>
        <item x="557"/>
        <item x="6587"/>
        <item x="5207"/>
        <item x="6973"/>
        <item x="7806"/>
        <item x="8091"/>
        <item x="6890"/>
        <item x="3219"/>
        <item x="5063"/>
        <item x="7331"/>
        <item x="8943"/>
        <item x="5306"/>
        <item x="5419"/>
        <item x="1012"/>
        <item x="3950"/>
        <item x="6969"/>
        <item x="7855"/>
        <item x="6208"/>
        <item x="1593"/>
        <item x="7254"/>
        <item x="8746"/>
        <item x="744"/>
        <item x="2323"/>
        <item x="2577"/>
        <item x="5800"/>
        <item x="8504"/>
        <item x="887"/>
        <item x="6650"/>
        <item x="9063"/>
        <item x="2087"/>
        <item x="8124"/>
        <item x="8645"/>
        <item x="9004"/>
        <item x="3182"/>
        <item x="4461"/>
        <item x="383"/>
        <item x="4866"/>
        <item x="4456"/>
        <item x="3824"/>
        <item x="3598"/>
        <item x="5416"/>
        <item x="2241"/>
        <item x="5870"/>
        <item x="6438"/>
        <item x="980"/>
        <item x="7584"/>
        <item x="1087"/>
        <item x="6122"/>
        <item x="2347"/>
        <item x="1130"/>
        <item x="4459"/>
        <item x="5176"/>
        <item x="2961"/>
        <item x="4186"/>
        <item x="6761"/>
        <item x="1353"/>
        <item x="7296"/>
        <item x="3331"/>
        <item x="2964"/>
        <item x="6302"/>
        <item x="6326"/>
        <item x="8143"/>
        <item x="2907"/>
        <item x="556"/>
        <item x="5642"/>
        <item x="1453"/>
        <item x="6583"/>
        <item x="2157"/>
        <item x="6406"/>
        <item x="1645"/>
        <item x="6450"/>
        <item x="7389"/>
        <item x="7352"/>
        <item x="5418"/>
        <item x="82"/>
        <item x="61"/>
        <item x="6888"/>
        <item x="6759"/>
        <item x="5415"/>
        <item x="8215"/>
        <item x="5236"/>
        <item x="886"/>
        <item x="8715"/>
        <item x="4842"/>
        <item x="3303"/>
        <item x="2011"/>
        <item x="7745"/>
        <item x="1345"/>
        <item x="3555"/>
        <item x="5334"/>
        <item x="7667"/>
        <item x="3421"/>
        <item x="8202"/>
        <item x="742"/>
        <item x="1039"/>
        <item x="2013"/>
        <item x="7350"/>
        <item x="6672"/>
        <item x="1446"/>
        <item x="2390"/>
        <item x="241"/>
        <item x="6227"/>
        <item x="5513"/>
        <item x="5003"/>
        <item x="1695"/>
        <item x="558"/>
        <item x="3597"/>
        <item x="6166"/>
        <item x="5650"/>
        <item x="9002"/>
        <item x="8311"/>
        <item x="352"/>
        <item x="126"/>
        <item x="5829"/>
        <item x="979"/>
        <item x="1676"/>
        <item x="7931"/>
        <item x="3590"/>
        <item x="6970"/>
        <item x="539"/>
        <item x="4610"/>
        <item x="7031"/>
        <item x="7531"/>
        <item x="6205"/>
        <item x="5144"/>
        <item x="743"/>
        <item x="6976"/>
        <item x="6548"/>
        <item x="6937"/>
        <item x="2016"/>
        <item x="814"/>
        <item x="7388"/>
        <item x="5741"/>
        <item x="6353"/>
        <item x="2272"/>
        <item x="81"/>
        <item x="8277"/>
        <item x="1245"/>
        <item x="6585"/>
        <item x="5264"/>
        <item x="5446"/>
        <item x="6621"/>
        <item x="5804"/>
        <item x="7013"/>
        <item x="9065"/>
        <item x="1425"/>
        <item x="1351"/>
        <item x="6977"/>
        <item x="6954"/>
        <item x="3010"/>
        <item x="7984"/>
        <item x="6920"/>
        <item x="3301"/>
        <item x="4294"/>
        <item x="6040"/>
        <item x="7737"/>
        <item x="6706"/>
        <item x="5263"/>
        <item x="1875"/>
        <item x="4667"/>
        <item x="6126"/>
        <item x="2491"/>
        <item x="9058"/>
        <item x="3591"/>
        <item x="8328"/>
        <item x="5444"/>
        <item x="3519"/>
        <item x="1728"/>
        <item x="466"/>
        <item x="7099"/>
        <item x="6943"/>
        <item x="3484"/>
        <item x="2663"/>
        <item x="5497"/>
        <item x="8217"/>
        <item x="9062"/>
        <item x="9064"/>
        <item x="1011"/>
        <item x="2532"/>
        <item x="6549"/>
        <item x="5413"/>
        <item x="537"/>
        <item x="7014"/>
        <item x="4686"/>
        <item x="4709"/>
        <item x="3681"/>
        <item x="1585"/>
        <item x="6039"/>
        <item x="4510"/>
        <item x="590"/>
        <item x="1316"/>
        <item x="2846"/>
        <item x="4192"/>
        <item x="6550"/>
        <item x="5143"/>
        <item x="8029"/>
        <item x="2845"/>
        <item x="538"/>
        <item x="5801"/>
        <item x="6125"/>
        <item x="6349"/>
        <item x="4740"/>
        <item x="8723"/>
        <item x="3537"/>
        <item x="1937"/>
        <item x="5771"/>
        <item x="8675"/>
        <item x="4059"/>
        <item x="4730"/>
        <item x="2497"/>
        <item x="4036"/>
        <item x="6415"/>
        <item x="7098"/>
        <item x="7478"/>
        <item x="8434"/>
        <item x="8648"/>
        <item x="3965"/>
        <item x="6975"/>
        <item x="3130"/>
        <item x="8066"/>
        <item x="1452"/>
        <item x="3852"/>
        <item x="559"/>
        <item x="3419"/>
        <item x="7686"/>
        <item x="2724"/>
        <item x="6465"/>
        <item x="1590"/>
        <item x="270"/>
        <item x="9001"/>
        <item x="5745"/>
        <item x="3446"/>
        <item x="6586"/>
        <item x="8356"/>
        <item x="6414"/>
        <item x="5445"/>
        <item x="8388"/>
        <item x="6451"/>
        <item x="6728"/>
        <item x="5316"/>
        <item x="2240"/>
        <item x="2821"/>
        <item x="8062"/>
        <item x="4865"/>
        <item x="3300"/>
        <item x="3587"/>
        <item x="6546"/>
        <item x="2836"/>
        <item x="3069"/>
        <item x="6412"/>
        <item x="3348"/>
        <item x="876"/>
        <item x="8092"/>
        <item x="4015"/>
        <item x="6348"/>
        <item x="8471"/>
        <item x="3420"/>
        <item x="7735"/>
        <item x="4293"/>
        <item x="6210"/>
        <item x="7777"/>
        <item x="5288"/>
        <item x="609"/>
        <item x="1038"/>
        <item x="8309"/>
        <item x="6143"/>
        <item x="6370"/>
        <item x="1874"/>
        <item x="545"/>
        <item x="4423"/>
        <item x="4424"/>
        <item x="3355"/>
        <item x="493"/>
        <item x="5828"/>
        <item x="7657"/>
        <item x="3179"/>
        <item x="6426"/>
        <item x="2137"/>
        <item x="6449"/>
        <item x="3177"/>
        <item x="8438"/>
        <item x="6919"/>
        <item x="4287"/>
        <item x="7740"/>
        <item x="8310"/>
        <item x="3462"/>
        <item x="5121"/>
        <item x="543"/>
        <item x="561"/>
        <item x="4666"/>
        <item x="1086"/>
        <item x="7337"/>
        <item x="973"/>
        <item x="7101"/>
        <item x="2158"/>
        <item x="3302"/>
        <item x="6652"/>
        <item x="7459"/>
        <item x="5803"/>
        <item x="1694"/>
        <item x="6974"/>
        <item x="873"/>
        <item x="2572"/>
        <item x="3960"/>
        <item x="7655"/>
        <item x="5813"/>
        <item x="6653"/>
        <item x="362"/>
        <item x="874"/>
        <item x="8139"/>
        <item x="7693"/>
        <item x="6671"/>
        <item x="1896"/>
        <item x="7736"/>
        <item x="7932"/>
        <item x="4188"/>
        <item x="5122"/>
        <item x="829"/>
        <item x="266"/>
        <item x="7133"/>
        <item x="7983"/>
        <item x="5307"/>
        <item x="4728"/>
        <item x="5462"/>
        <item x="1057"/>
        <item x="6226"/>
        <item x="3218"/>
        <item x="8105"/>
        <item x="6619"/>
        <item x="2906"/>
        <item x="1936"/>
        <item x="1935"/>
        <item x="741"/>
        <item x="974"/>
        <item x="4056"/>
        <item x="6150"/>
        <item x="5812"/>
        <item x="7387"/>
        <item x="1727"/>
        <item x="6314"/>
        <item x="7809"/>
        <item x="3299"/>
        <item x="4191"/>
        <item x="4039"/>
        <item x="2191"/>
        <item x="1085"/>
        <item x="5815"/>
        <item x="5261"/>
        <item x="2905"/>
        <item x="7810"/>
        <item x="6529"/>
        <item x="5670"/>
        <item x="5442"/>
        <item x="542"/>
        <item x="8640"/>
        <item x="7168"/>
        <item x="7744"/>
        <item x="5664"/>
        <item x="1573"/>
        <item x="6305"/>
        <item x="6250"/>
        <item x="6620"/>
        <item x="2962"/>
        <item x="6956"/>
        <item x="8142"/>
        <item x="1035"/>
        <item x="7668"/>
        <item x="8123"/>
        <item x="5235"/>
        <item x="7738"/>
        <item x="4636"/>
        <item x="5740"/>
        <item x="1010"/>
        <item x="1646"/>
        <item x="5822"/>
        <item x="4292"/>
        <item x="4455"/>
        <item x="91"/>
        <item x="4507"/>
        <item x="7012"/>
        <item x="3400"/>
        <item x="8163"/>
        <item x="1129"/>
        <item x="7854"/>
        <item x="3444"/>
        <item x="4664"/>
        <item x="4313"/>
        <item x="4840"/>
        <item x="6972"/>
        <item x="381"/>
        <item x="740"/>
        <item x="2496"/>
        <item x="5262"/>
        <item x="8160"/>
        <item x="875"/>
        <item x="7351"/>
        <item x="8531"/>
        <item x="5637"/>
        <item x="4738"/>
        <item x="6581"/>
        <item x="4739"/>
        <item x="1986"/>
        <item x="3445"/>
        <item x="7952"/>
        <item x="1693"/>
        <item x="541"/>
        <item x="4372"/>
        <item x="3961"/>
        <item x="5471"/>
        <item x="5162"/>
        <item x="7692"/>
        <item x="8999"/>
        <item x="4864"/>
        <item x="3443"/>
        <item x="5671"/>
        <item x="7386"/>
        <item x="4367"/>
        <item x="8028"/>
        <item x="3359"/>
        <item x="4939"/>
        <item x="5175"/>
        <item x="375"/>
        <item x="6945"/>
        <item x="2874"/>
        <item x="6966"/>
        <item x="7333"/>
        <item x="3483"/>
        <item x="6466"/>
        <item x="3461"/>
        <item x="5070"/>
        <item x="5248"/>
        <item x="8141"/>
        <item x="708"/>
        <item x="5163"/>
        <item x="8498"/>
        <item x="8503"/>
        <item x="3418"/>
        <item x="9061"/>
        <item x="2014"/>
        <item x="7130"/>
        <item x="7215"/>
        <item x="1272"/>
        <item x="8268"/>
        <item x="3962"/>
        <item x="7930"/>
        <item x="3442"/>
        <item x="2015"/>
        <item x="3823"/>
        <item x="7656"/>
        <item x="2817"/>
        <item x="376"/>
        <item x="8308"/>
        <item x="2544"/>
        <item x="4662"/>
        <item x="239"/>
        <item x="6110"/>
        <item x="4647"/>
        <item x="8430"/>
        <item x="5821"/>
        <item x="4422"/>
        <item x="7309"/>
        <item x="7423"/>
        <item x="2319"/>
        <item x="8532"/>
        <item x="1447"/>
        <item x="4421"/>
        <item x="4710"/>
        <item x="7739"/>
        <item x="6211"/>
        <item x="1209"/>
        <item x="2321"/>
        <item x="4665"/>
        <item x="7529"/>
        <item x="4127"/>
        <item x="1449"/>
        <item x="5069"/>
        <item x="5638"/>
        <item x="1934"/>
        <item x="7822"/>
        <item x="4291"/>
        <item x="5802"/>
        <item x="7982"/>
        <item x="5249"/>
        <item x="6519"/>
        <item x="4790"/>
        <item x="492"/>
        <item x="6037"/>
        <item x="3009"/>
        <item x="6332"/>
        <item x="5814"/>
        <item x="6961"/>
        <item x="3358"/>
        <item x="8140"/>
        <item x="4727"/>
        <item x="1726"/>
        <item x="7604"/>
        <item x="5411"/>
        <item x="8721"/>
        <item x="7805"/>
        <item x="2135"/>
        <item x="617"/>
        <item x="8211"/>
        <item x="378"/>
        <item x="3217"/>
        <item x="1600"/>
        <item x="3538"/>
        <item x="477"/>
        <item x="7050"/>
        <item x="7776"/>
        <item x="5719"/>
        <item x="8276"/>
        <item x="5799"/>
        <item x="3079"/>
        <item x="3851"/>
        <item x="7690"/>
        <item x="782"/>
        <item x="5869"/>
        <item x="8530"/>
        <item x="2835"/>
        <item x="7808"/>
        <item x="8216"/>
        <item x="6649"/>
        <item x="7666"/>
        <item x="8801"/>
        <item x="5797"/>
        <item x="6468"/>
        <item x="5827"/>
        <item x="6206"/>
        <item x="1828"/>
        <item x="8307"/>
        <item x="7336"/>
        <item x="8064"/>
        <item x="1204"/>
        <item x="125"/>
        <item x="2904"/>
        <item x="6149"/>
        <item x="7768"/>
        <item x="4654"/>
        <item x="2662"/>
        <item x="3777"/>
        <item x="659"/>
        <item x="5333"/>
        <item x="7185"/>
        <item x="6670"/>
        <item x="465"/>
        <item x="2271"/>
        <item x="4263"/>
        <item x="5672"/>
        <item x="2291"/>
        <item x="6464"/>
        <item x="1973"/>
        <item x="6038"/>
        <item x="2010"/>
        <item x="8170"/>
        <item x="7385"/>
        <item x="7670"/>
        <item x="6207"/>
        <item x="6121"/>
        <item x="3350"/>
        <item x="6528"/>
        <item x="6482"/>
        <item x="3482"/>
        <item x="511"/>
        <item x="8389"/>
        <item x="8998"/>
        <item x="4190"/>
        <item x="8942"/>
        <item x="1346"/>
        <item x="2842"/>
        <item x="1292"/>
        <item x="7530"/>
        <item x="2722"/>
        <item x="540"/>
        <item x="9054"/>
        <item x="4941"/>
        <item x="2519"/>
        <item x="4976"/>
        <item x="6967"/>
        <item x="5640"/>
        <item x="2136"/>
        <item x="6914"/>
        <item x="6727"/>
        <item x="6123"/>
        <item x="351"/>
        <item x="5142"/>
        <item x="7011"/>
        <item x="8939"/>
        <item x="3008"/>
        <item x="4863"/>
        <item x="1450"/>
        <item x="5795"/>
        <item x="7010"/>
        <item x="1980"/>
        <item x="5796"/>
        <item x="4729"/>
        <item x="5297"/>
        <item x="4051"/>
        <item x="972"/>
        <item x="1402"/>
        <item x="6350"/>
        <item x="6066"/>
        <item x="1801"/>
        <item x="4524"/>
        <item x="4110"/>
        <item x="5221"/>
        <item x="7853"/>
        <item x="1976"/>
        <item x="5174"/>
        <item x="7671"/>
        <item x="8090"/>
        <item x="7169"/>
        <item x="5668"/>
        <item x="236"/>
        <item x="2320"/>
        <item x="1651"/>
        <item x="262"/>
        <item x="5823"/>
        <item x="5007"/>
        <item x="3776"/>
        <item x="3872"/>
        <item x="3436"/>
        <item x="2239"/>
        <item x="7658"/>
        <item x="3585"/>
        <item x="6070"/>
        <item x="9059"/>
        <item x="3536"/>
        <item x="6940"/>
        <item x="3559"/>
        <item x="6501"/>
        <item x="7255"/>
        <item x="5407"/>
        <item x="464"/>
        <item x="3472"/>
        <item x="4257"/>
        <item x="7889"/>
        <item x="7799"/>
        <item x="975"/>
        <item x="6036"/>
        <item x="5867"/>
        <item x="2483"/>
        <item x="2571"/>
        <item x="6584"/>
        <item x="7214"/>
        <item x="6491"/>
        <item x="6035"/>
        <item x="7587"/>
        <item x="640"/>
        <item x="7978"/>
        <item x="7553"/>
        <item x="7981"/>
        <item x="1084"/>
        <item x="4286"/>
        <item x="4522"/>
        <item x="8639"/>
        <item x="7929"/>
        <item x="4839"/>
        <item x="4454"/>
        <item x="1644"/>
        <item x="7726"/>
        <item x="428"/>
        <item x="9057"/>
        <item x="6347"/>
        <item x="7349"/>
        <item x="8941"/>
        <item x="1421"/>
        <item x="3557"/>
        <item x="7734"/>
        <item x="7727"/>
        <item x="5400"/>
        <item x="7823"/>
        <item x="5742"/>
        <item x="5315"/>
        <item x="1933"/>
        <item x="8397"/>
        <item x="7384"/>
        <item x="7603"/>
        <item x="6891"/>
        <item x="828"/>
        <item x="872"/>
        <item x="5220"/>
        <item x="3441"/>
        <item x="6746"/>
        <item x="4014"/>
        <item x="1033"/>
        <item x="5824"/>
        <item x="134"/>
        <item x="7980"/>
        <item x="6221"/>
        <item x="4109"/>
        <item x="3216"/>
        <item x="2495"/>
        <item x="5295"/>
        <item x="739"/>
        <item x="2009"/>
        <item x="5718"/>
        <item x="5067"/>
        <item x="6440"/>
        <item x="3175"/>
        <item x="2903"/>
        <item x="3573"/>
        <item x="7665"/>
        <item x="4450"/>
        <item x="3871"/>
        <item x="137"/>
        <item x="5453"/>
        <item x="448"/>
        <item x="1725"/>
        <item x="5494"/>
        <item x="1089"/>
        <item x="3460"/>
        <item x="8672"/>
        <item x="2270"/>
        <item x="535"/>
        <item x="4952"/>
        <item x="3510"/>
        <item x="8637"/>
        <item x="8796"/>
        <item x="5770"/>
        <item x="5234"/>
        <item x="6120"/>
        <item x="7000"/>
        <item x="8435"/>
        <item x="4837"/>
        <item x="5826"/>
        <item x="3385"/>
        <item x="4951"/>
        <item x="6225"/>
        <item x="6399"/>
        <item x="4488"/>
        <item x="4420"/>
        <item x="7486"/>
        <item x="488"/>
        <item x="1128"/>
        <item x="827"/>
        <item x="8802"/>
        <item x="3096"/>
        <item x="5068"/>
        <item x="3095"/>
        <item x="3552"/>
        <item x="5509"/>
        <item x="3586"/>
        <item x="2844"/>
        <item x="2322"/>
        <item x="4916"/>
        <item x="4366"/>
        <item x="8063"/>
        <item x="6209"/>
        <item x="7335"/>
        <item x="7458"/>
        <item x="1508"/>
        <item x="7811"/>
        <item x="2352"/>
        <item x="4676"/>
        <item x="4862"/>
        <item x="4289"/>
        <item x="4312"/>
        <item x="3351"/>
        <item x="491"/>
        <item x="3330"/>
        <item x="1614"/>
        <item x="813"/>
        <item x="6526"/>
        <item x="269"/>
        <item x="3903"/>
        <item x="6960"/>
        <item x="7089"/>
        <item x="3498"/>
        <item x="8138"/>
        <item x="7973"/>
        <item x="8169"/>
        <item x="2661"/>
        <item x="8327"/>
        <item x="8534"/>
        <item x="373"/>
        <item x="2960"/>
        <item x="4288"/>
        <item x="4053"/>
        <item x="9060"/>
        <item x="5811"/>
        <item x="6124"/>
        <item x="6333"/>
        <item x="7305"/>
        <item x="917"/>
        <item x="8997"/>
        <item x="578"/>
        <item x="8674"/>
        <item x="3215"/>
        <item x="3074"/>
        <item x="3038"/>
        <item x="8436"/>
        <item x="4419"/>
        <item x="1979"/>
        <item x="4719"/>
        <item x="2954"/>
        <item x="6219"/>
        <item x="7586"/>
        <item x="2238"/>
        <item x="3357"/>
        <item x="9052"/>
        <item x="1692"/>
        <item x="7928"/>
        <item x="8874"/>
        <item x="4489"/>
        <item x="2660"/>
        <item x="8636"/>
        <item x="8722"/>
        <item x="7383"/>
        <item x="4953"/>
        <item x="6094"/>
        <item x="6705"/>
        <item x="6448"/>
        <item x="4262"/>
        <item x="1394"/>
        <item x="8800"/>
        <item x="124"/>
        <item x="4078"/>
        <item x="1831"/>
        <item x="944"/>
        <item x="580"/>
        <item x="589"/>
        <item x="6892"/>
        <item x="4940"/>
        <item x="4663"/>
        <item x="4509"/>
        <item x="60"/>
        <item x="463"/>
        <item x="6935"/>
        <item x="6263"/>
        <item x="6080"/>
        <item x="6508"/>
        <item x="7979"/>
        <item x="7807"/>
        <item x="4506"/>
        <item x="7852"/>
        <item x="7483"/>
        <item x="3822"/>
        <item x="8935"/>
        <item x="5825"/>
        <item x="4557"/>
        <item x="6212"/>
        <item x="6497"/>
        <item x="3975"/>
        <item x="2119"/>
        <item x="6957"/>
        <item x="1584"/>
        <item x="8940"/>
        <item x="5667"/>
        <item x="8545"/>
        <item x="2726"/>
        <item x="3902"/>
        <item x="1873"/>
        <item x="6164"/>
        <item x="2318"/>
        <item x="4451"/>
        <item x="3347"/>
        <item x="1643"/>
        <item x="3974"/>
        <item x="7660"/>
        <item x="5627"/>
        <item x="5332"/>
        <item x="7574"/>
        <item x="4183"/>
        <item x="3901"/>
        <item x="3898"/>
        <item x="1325"/>
        <item x="4838"/>
        <item x="1268"/>
        <item x="4310"/>
        <item x="693"/>
        <item x="2697"/>
        <item x="7585"/>
        <item x="7733"/>
        <item x="6239"/>
        <item x="2269"/>
        <item x="3174"/>
        <item x="4369"/>
        <item x="7602"/>
        <item x="5820"/>
        <item x="8275"/>
        <item x="6479"/>
        <item x="7729"/>
        <item x="6582"/>
        <item x="2695"/>
        <item x="4661"/>
        <item x="7007"/>
        <item x="3214"/>
        <item x="1914"/>
        <item x="6879"/>
        <item x="6262"/>
        <item x="7683"/>
        <item x="3176"/>
        <item x="8638"/>
        <item x="8355"/>
        <item x="5318"/>
        <item x="8535"/>
        <item x="8429"/>
        <item x="3298"/>
        <item x="7088"/>
        <item x="3551"/>
        <item x="7664"/>
        <item x="2317"/>
        <item x="7308"/>
        <item x="4120"/>
        <item x="4836"/>
        <item x="6958"/>
        <item x="1978"/>
        <item x="5441"/>
        <item x="8460"/>
        <item x="1448"/>
        <item x="3550"/>
        <item x="3500"/>
        <item x="7888"/>
        <item x="7158"/>
        <item x="1613"/>
        <item x="5311"/>
        <item x="7222"/>
        <item x="7951"/>
        <item x="7949"/>
        <item x="526"/>
        <item x="5717"/>
        <item x="6145"/>
        <item x="6261"/>
        <item x="7457"/>
        <item x="2076"/>
        <item x="5665"/>
        <item x="2902"/>
        <item x="5161"/>
        <item x="6431"/>
        <item x="5006"/>
        <item x="588"/>
        <item x="5066"/>
        <item x="5233"/>
        <item x="9051"/>
        <item x="721"/>
        <item x="7924"/>
        <item x="3954"/>
        <item x="3931"/>
        <item x="7728"/>
        <item x="6527"/>
        <item x="5666"/>
        <item x="5805"/>
        <item x="6933"/>
        <item x="4920"/>
        <item x="7097"/>
        <item x="1009"/>
        <item x="4950"/>
        <item x="7162"/>
        <item x="3013"/>
        <item x="7731"/>
        <item x="2134"/>
        <item x="738"/>
        <item x="3568"/>
        <item x="7775"/>
        <item x="4784"/>
        <item x="7674"/>
        <item x="4949"/>
        <item x="7253"/>
        <item x="3481"/>
        <item x="4726"/>
        <item x="6093"/>
        <item x="6704"/>
        <item x="5001"/>
        <item x="3900"/>
        <item x="1724"/>
        <item x="5636"/>
        <item x="7821"/>
        <item x="2794"/>
        <item x="4861"/>
        <item x="5794"/>
        <item x="4311"/>
        <item x="1509"/>
        <item x="7382"/>
        <item x="7803"/>
        <item x="3459"/>
        <item x="2485"/>
        <item x="3078"/>
        <item x="1037"/>
        <item x="484"/>
        <item x="4500"/>
        <item x="350"/>
        <item x="1127"/>
        <item x="5590"/>
        <item x="7976"/>
        <item x="1691"/>
        <item x="2237"/>
        <item x="398"/>
        <item x="6726"/>
        <item x="8437"/>
        <item x="4285"/>
        <item x="4556"/>
        <item x="7975"/>
        <item x="6545"/>
        <item x="6669"/>
        <item x="8089"/>
        <item x="8841"/>
        <item x="4309"/>
        <item x="2001"/>
        <item x="6618"/>
        <item x="4649"/>
        <item x="3075"/>
        <item x="4261"/>
        <item x="4605"/>
        <item x="7190"/>
        <item x="4948"/>
        <item x="5232"/>
        <item x="2721"/>
        <item x="7302"/>
        <item x="7500"/>
        <item x="482"/>
        <item x="7132"/>
        <item x="5470"/>
        <item x="2132"/>
        <item x="5141"/>
        <item x="4418"/>
        <item x="1594"/>
        <item x="7006"/>
        <item x="2494"/>
        <item x="7307"/>
        <item x="7555"/>
        <item x="4632"/>
        <item x="3076"/>
        <item x="6758"/>
        <item x="8195"/>
        <item x="1589"/>
        <item x="8399"/>
        <item x="4365"/>
        <item x="3870"/>
        <item x="5639"/>
        <item x="8556"/>
        <item x="534"/>
        <item x="3821"/>
        <item x="6941"/>
        <item x="7601"/>
        <item x="7332"/>
        <item x="7125"/>
        <item x="1083"/>
        <item x="346"/>
        <item x="2699"/>
        <item x="612"/>
        <item x="554"/>
        <item x="1273"/>
        <item x="5260"/>
        <item x="4187"/>
        <item x="3850"/>
        <item x="4708"/>
        <item x="5412"/>
        <item x="1424"/>
        <item x="1271"/>
        <item x="4675"/>
        <item x="510"/>
        <item x="8673"/>
        <item x="8168"/>
        <item x="5405"/>
        <item x="7096"/>
        <item x="8027"/>
        <item x="555"/>
        <item x="1270"/>
        <item x="509"/>
        <item x="4076"/>
        <item x="7087"/>
        <item x="4789"/>
        <item x="7348"/>
        <item x="7974"/>
        <item x="4094"/>
        <item x="5793"/>
        <item x="8122"/>
        <item x="4453"/>
        <item x="9037"/>
        <item x="3535"/>
        <item x="4945"/>
        <item x="7334"/>
        <item x="2959"/>
        <item x="8671"/>
        <item x="1008"/>
        <item x="7295"/>
        <item x="4924"/>
        <item x="8996"/>
        <item x="3077"/>
        <item x="1291"/>
        <item x="1267"/>
        <item x="1981"/>
        <item x="1985"/>
        <item x="3899"/>
        <item x="7661"/>
        <item x="7252"/>
        <item x="7545"/>
        <item x="5868"/>
        <item x="7038"/>
        <item x="8104"/>
        <item x="7687"/>
        <item x="9048"/>
        <item x="8415"/>
        <item x="7801"/>
        <item x="7456"/>
        <item x="682"/>
        <item x="7663"/>
        <item x="8547"/>
        <item x="1797"/>
        <item x="5172"/>
        <item x="8197"/>
        <item x="7251"/>
        <item x="7968"/>
        <item x="6253"/>
        <item x="8161"/>
        <item x="3417"/>
        <item x="4508"/>
        <item x="8713"/>
        <item x="485"/>
        <item x="2131"/>
        <item x="7455"/>
        <item x="6411"/>
        <item x="3097"/>
        <item x="7381"/>
        <item x="7186"/>
        <item x="7238"/>
        <item x="4554"/>
        <item x="7964"/>
        <item x="4553"/>
        <item x="7757"/>
        <item x="826"/>
        <item x="8466"/>
        <item x="7422"/>
        <item x="7159"/>
        <item x="238"/>
        <item x="5218"/>
        <item x="1830"/>
        <item x="7485"/>
        <item x="885"/>
        <item x="603"/>
        <item x="8705"/>
        <item x="8743"/>
        <item x="3346"/>
        <item x="6119"/>
        <item x="6965"/>
        <item x="6200"/>
        <item x="5314"/>
        <item x="2659"/>
        <item x="916"/>
        <item x="5810"/>
        <item x="4860"/>
        <item x="1924"/>
        <item x="7454"/>
        <item x="4452"/>
        <item x="3567"/>
        <item x="1315"/>
        <item x="3956"/>
        <item x="2698"/>
        <item x="1269"/>
        <item x="4674"/>
        <item x="8764"/>
        <item x="544"/>
        <item x="1343"/>
        <item x="6260"/>
        <item x="4178"/>
        <item x="7048"/>
        <item x="4499"/>
        <item x="3345"/>
        <item x="6297"/>
        <item x="2083"/>
        <item x="2133"/>
        <item x="8470"/>
        <item x="9016"/>
        <item x="4449"/>
        <item x="4123"/>
        <item x="6056"/>
        <item x="7600"/>
        <item x="5769"/>
        <item x="2793"/>
        <item x="489"/>
        <item x="6034"/>
        <item x="7161"/>
        <item x="3948"/>
        <item x="6951"/>
        <item x="8765"/>
        <item x="6930"/>
        <item x="3328"/>
        <item x="674"/>
        <item x="8546"/>
        <item x="6490"/>
        <item x="2696"/>
        <item x="7800"/>
        <item x="870"/>
        <item x="1581"/>
        <item x="1220"/>
        <item x="4691"/>
        <item x="5918"/>
        <item x="2777"/>
        <item x="2543"/>
        <item x="7730"/>
        <item x="1898"/>
        <item x="8883"/>
        <item x="3553"/>
        <item x="6254"/>
        <item x="8167"/>
        <item x="3061"/>
        <item x="1288"/>
        <item x="5739"/>
        <item x="6224"/>
        <item x="6259"/>
        <item x="5205"/>
        <item x="7691"/>
        <item x="673"/>
        <item x="5716"/>
        <item x="7927"/>
        <item x="4417"/>
        <item x="7129"/>
        <item x="4490"/>
        <item x="6439"/>
        <item x="2348"/>
        <item x="7160"/>
        <item x="2518"/>
        <item x="4260"/>
        <item x="8274"/>
        <item x="3560"/>
        <item x="5768"/>
        <item x="4823"/>
        <item x="3820"/>
        <item x="6918"/>
        <item x="7318"/>
        <item x="7950"/>
        <item x="971"/>
        <item x="4013"/>
        <item x="4284"/>
        <item x="8790"/>
        <item x="4308"/>
        <item x="6929"/>
        <item x="4773"/>
        <item x="3566"/>
        <item x="2955"/>
        <item x="348"/>
        <item x="1582"/>
        <item x="6668"/>
        <item x="7250"/>
        <item x="5623"/>
        <item x="3970"/>
        <item x="2952"/>
        <item x="1931"/>
        <item x="4946"/>
        <item x="4555"/>
        <item x="7583"/>
        <item x="6525"/>
        <item x="1399"/>
        <item x="707"/>
        <item x="2316"/>
        <item x="4725"/>
        <item x="8261"/>
        <item x="4108"/>
        <item x="8529"/>
        <item x="2290"/>
        <item x="2130"/>
        <item x="3473"/>
        <item x="1398"/>
        <item x="3297"/>
        <item x="6051"/>
        <item x="6290"/>
        <item x="1827"/>
        <item x="1422"/>
        <item x="1126"/>
        <item x="5259"/>
        <item x="6952"/>
        <item x="7380"/>
        <item x="1983"/>
        <item x="7681"/>
        <item x="8428"/>
        <item x="7041"/>
        <item x="8137"/>
        <item x="1266"/>
        <item x="1598"/>
        <item x="1799"/>
        <item x="1007"/>
        <item x="3003"/>
        <item x="6163"/>
        <item x="4498"/>
        <item x="5160"/>
        <item x="5454"/>
        <item x="8078"/>
        <item x="3123"/>
        <item x="1690"/>
        <item x="5331"/>
        <item x="1902"/>
        <item x="5158"/>
        <item x="7329"/>
        <item x="7948"/>
        <item x="6544"/>
        <item x="8304"/>
        <item x="5493"/>
        <item x="1395"/>
        <item x="8751"/>
        <item x="869"/>
        <item x="5738"/>
        <item x="8522"/>
        <item x="7451"/>
        <item x="3016"/>
        <item x="6934"/>
        <item x="6303"/>
        <item x="8635"/>
        <item x="4283"/>
        <item x="7599"/>
        <item x="8301"/>
        <item x="6002"/>
        <item x="4497"/>
        <item x="8670"/>
        <item x="4351"/>
        <item x="508"/>
        <item x="7005"/>
        <item x="3470"/>
        <item x="268"/>
        <item x="2190"/>
        <item x="6392"/>
        <item x="7887"/>
        <item x="5408"/>
        <item x="6258"/>
        <item x="3547"/>
        <item x="8326"/>
        <item x="6031"/>
        <item x="4486"/>
        <item x="3128"/>
        <item x="8201"/>
        <item x="3563"/>
        <item x="8025"/>
        <item x="6753"/>
        <item x="3741"/>
        <item x="2656"/>
        <item x="5758"/>
        <item x="17"/>
        <item x="4107"/>
        <item x="8995"/>
        <item x="3007"/>
        <item x="7330"/>
        <item x="8704"/>
        <item x="9053"/>
        <item x="7926"/>
        <item x="3353"/>
        <item x="6214"/>
        <item x="1444"/>
        <item x="3957"/>
        <item x="604"/>
        <item x="616"/>
        <item x="8306"/>
        <item x="2008"/>
        <item x="1121"/>
        <item x="4722"/>
        <item x="2900"/>
        <item x="2792"/>
        <item x="487"/>
        <item x="1082"/>
        <item x="4487"/>
        <item x="4371"/>
        <item x="8472"/>
        <item x="8107"/>
        <item x="1865"/>
        <item x="5816"/>
        <item x="7035"/>
        <item x="6617"/>
        <item x="8398"/>
        <item x="1864"/>
        <item x="5219"/>
        <item x="2569"/>
        <item x="6257"/>
        <item x="4859"/>
        <item x="2720"/>
        <item x="8103"/>
        <item x="6467"/>
        <item x="6532"/>
        <item x="3476"/>
        <item x="3458"/>
        <item x="4256"/>
        <item x="8918"/>
        <item x="4689"/>
        <item x="2658"/>
        <item x="7482"/>
        <item x="689"/>
        <item x="2958"/>
        <item x="3926"/>
        <item x="2953"/>
        <item x="6667"/>
        <item x="684"/>
        <item x="6092"/>
        <item x="6913"/>
        <item x="267"/>
        <item x="4416"/>
        <item x="2313"/>
        <item x="531"/>
        <item x="5313"/>
        <item x="6033"/>
        <item x="2493"/>
        <item x="3869"/>
        <item x="2127"/>
        <item x="1872"/>
        <item x="1923"/>
        <item x="7379"/>
        <item x="3959"/>
        <item x="5492"/>
        <item x="5287"/>
        <item x="6916"/>
        <item x="5792"/>
        <item x="7548"/>
        <item x="2050"/>
        <item x="2128"/>
        <item x="692"/>
        <item x="4668"/>
        <item x="2657"/>
        <item x="7946"/>
        <item x="1479"/>
        <item x="1006"/>
        <item x="8166"/>
        <item x="1248"/>
        <item x="4771"/>
        <item x="680"/>
        <item x="6703"/>
        <item x="6478"/>
        <item x="825"/>
        <item x="4259"/>
        <item x="3893"/>
        <item x="8749"/>
        <item x="9007"/>
        <item x="7044"/>
        <item x="7654"/>
        <item x="7528"/>
        <item x="8014"/>
        <item x="8086"/>
        <item x="4414"/>
        <item x="737"/>
        <item x="5064"/>
        <item x="8714"/>
        <item x="2129"/>
        <item x="5759"/>
        <item x="1314"/>
        <item x="4772"/>
        <item x="7678"/>
        <item x="4282"/>
        <item x="5491"/>
        <item x="490"/>
        <item x="4724"/>
        <item x="683"/>
        <item x="6377"/>
        <item x="2315"/>
        <item x="4633"/>
        <item x="5589"/>
        <item x="7131"/>
        <item x="5406"/>
        <item x="8198"/>
        <item x="368"/>
        <item x="3925"/>
        <item x="7003"/>
        <item x="2957"/>
        <item x="4723"/>
        <item x="1265"/>
        <item x="812"/>
        <item x="4346"/>
        <item x="3293"/>
        <item x="479"/>
        <item x="6113"/>
        <item x="3386"/>
        <item x="1507"/>
        <item x="678"/>
        <item x="462"/>
        <item x="7004"/>
        <item x="2492"/>
        <item x="4280"/>
        <item x="8162"/>
        <item x="6373"/>
        <item x="7306"/>
        <item x="4944"/>
        <item x="8563"/>
        <item x="6665"/>
        <item x="914"/>
        <item x="4914"/>
        <item x="7582"/>
        <item x="3897"/>
        <item x="6218"/>
        <item x="4858"/>
        <item x="8753"/>
        <item x="237"/>
        <item x="8393"/>
        <item x="7551"/>
        <item x="8768"/>
        <item x="1247"/>
        <item x="335"/>
        <item x="5227"/>
        <item x="7967"/>
        <item x="4415"/>
        <item x="58"/>
        <item x="6055"/>
        <item x="7045"/>
        <item x="8745"/>
        <item x="3816"/>
        <item x="2898"/>
        <item x="6912"/>
        <item x="5767"/>
        <item x="8528"/>
        <item x="1642"/>
        <item x="3952"/>
        <item x="7047"/>
        <item x="8752"/>
        <item x="4281"/>
        <item x="349"/>
        <item x="553"/>
        <item x="4493"/>
        <item x="5170"/>
        <item x="7682"/>
        <item x="797"/>
        <item x="6725"/>
        <item x="7347"/>
        <item x="1069"/>
        <item x="8750"/>
        <item x="8916"/>
        <item x="7328"/>
        <item x="3213"/>
        <item x="8026"/>
        <item x="8088"/>
        <item x="6256"/>
        <item x="1317"/>
        <item x="1005"/>
        <item x="4684"/>
        <item x="2312"/>
        <item x="232"/>
        <item x="6146"/>
        <item x="2542"/>
        <item x="2655"/>
        <item x="4413"/>
        <item x="4770"/>
        <item x="6481"/>
        <item x="2568"/>
        <item x="1396"/>
        <item x="5140"/>
        <item x="2901"/>
        <item x="5819"/>
        <item x="3892"/>
        <item x="4484"/>
        <item x="7421"/>
        <item x="4347"/>
        <item x="2236"/>
        <item x="8102"/>
        <item x="2956"/>
        <item x="1641"/>
        <item x="4721"/>
        <item x="1575"/>
        <item x="5587"/>
        <item x="345"/>
        <item x="3277"/>
        <item x="4448"/>
        <item x="6255"/>
        <item x="6666"/>
        <item x="6329"/>
        <item x="532"/>
        <item x="7802"/>
        <item x="8521"/>
        <item x="8703"/>
        <item x="1326"/>
        <item x="1125"/>
        <item x="1689"/>
        <item x="8878"/>
        <item x="4480"/>
        <item x="6524"/>
        <item x="3947"/>
        <item x="4485"/>
        <item x="3379"/>
        <item x="6091"/>
        <item x="6878"/>
        <item x="7226"/>
        <item x="3440"/>
        <item x="5410"/>
        <item x="5008"/>
        <item x="7925"/>
        <item x="265"/>
        <item x="4835"/>
        <item x="1486"/>
        <item x="2719"/>
        <item x="1397"/>
        <item x="8915"/>
        <item x="5715"/>
        <item x="5216"/>
        <item x="3930"/>
        <item x="6999"/>
        <item x="8271"/>
        <item x="5568"/>
        <item x="7792"/>
        <item x="1246"/>
        <item x="7153"/>
        <item x="8712"/>
        <item x="5065"/>
        <item x="3296"/>
        <item x="8305"/>
        <item x="8300"/>
        <item x="3354"/>
        <item x="3808"/>
        <item x="4783"/>
        <item x="7450"/>
        <item x="3955"/>
        <item x="3958"/>
        <item x="8081"/>
        <item x="3475"/>
        <item x="4659"/>
        <item x="4673"/>
        <item x="4258"/>
        <item x="4785"/>
        <item x="7046"/>
        <item x="7581"/>
        <item x="6334"/>
        <item x="7963"/>
        <item x="1825"/>
        <item x="7213"/>
        <item x="951"/>
        <item x="507"/>
        <item x="1922"/>
        <item x="7971"/>
        <item x="7453"/>
        <item x="2654"/>
        <item x="2713"/>
        <item x="1264"/>
        <item x="7886"/>
        <item x="8668"/>
        <item x="7819"/>
        <item x="5305"/>
        <item x="2694"/>
        <item x="4496"/>
        <item x="4942"/>
        <item x="8919"/>
        <item x="6032"/>
        <item x="8325"/>
        <item x="486"/>
        <item x="4947"/>
        <item x="8259"/>
        <item x="1580"/>
        <item x="8199"/>
        <item x="7774"/>
        <item x="3818"/>
        <item x="7378"/>
        <item x="1723"/>
        <item x="824"/>
        <item x="2004"/>
        <item x="6114"/>
        <item x="1004"/>
        <item x="4491"/>
        <item x="506"/>
        <item x="1578"/>
        <item x="4707"/>
        <item x="2395"/>
        <item x="6757"/>
        <item x="5466"/>
        <item x="1081"/>
        <item x="8510"/>
        <item x="8767"/>
        <item x="691"/>
        <item x="4660"/>
        <item x="6931"/>
        <item x="233"/>
        <item x="3868"/>
        <item x="734"/>
        <item x="5225"/>
        <item x="6480"/>
        <item x="6075"/>
        <item x="8917"/>
        <item x="6543"/>
        <item x="2899"/>
        <item x="6900"/>
        <item x="1574"/>
        <item x="7554"/>
        <item x="970"/>
        <item x="3953"/>
        <item x="347"/>
        <item x="4769"/>
        <item x="8427"/>
        <item x="3807"/>
        <item x="4943"/>
        <item x="4339"/>
        <item x="5490"/>
        <item x="5312"/>
        <item x="2490"/>
        <item x="1003"/>
        <item x="3806"/>
        <item x="2570"/>
        <item x="868"/>
        <item x="7077"/>
        <item x="8273"/>
        <item x="3457"/>
        <item x="5231"/>
        <item x="3896"/>
        <item x="3352"/>
        <item x="3541"/>
        <item x="5866"/>
        <item x="7294"/>
        <item x="8744"/>
        <item x="8527"/>
        <item x="3817"/>
        <item x="679"/>
        <item x="2897"/>
        <item x="1543"/>
        <item x="7179"/>
        <item x="5330"/>
        <item x="6335"/>
        <item x="4825"/>
        <item x="8885"/>
        <item x="3561"/>
        <item x="3848"/>
        <item x="5791"/>
        <item x="7002"/>
        <item x="1767"/>
        <item x="3109"/>
        <item x="8194"/>
        <item x="4857"/>
        <item x="1982"/>
        <item x="3971"/>
        <item x="3891"/>
        <item x="1441"/>
        <item x="334"/>
        <item x="366"/>
        <item x="5865"/>
        <item x="1826"/>
        <item x="3946"/>
        <item x="8354"/>
        <item x="1393"/>
        <item x="4994"/>
        <item x="6950"/>
        <item x="3558"/>
        <item x="7527"/>
        <item x="4786"/>
        <item x="1066"/>
        <item x="8253"/>
        <item x="3006"/>
        <item x="4106"/>
        <item x="1249"/>
        <item x="5635"/>
        <item x="5048"/>
        <item x="4333"/>
        <item x="2314"/>
        <item x="5790"/>
        <item x="7773"/>
        <item x="2632"/>
        <item x="3437"/>
        <item x="5789"/>
        <item x="1871"/>
        <item x="4307"/>
        <item x="4253"/>
        <item x="1067"/>
        <item x="8024"/>
        <item x="3562"/>
        <item x="2226"/>
        <item x="4350"/>
        <item x="7082"/>
        <item x="3815"/>
        <item x="5002"/>
        <item x="3534"/>
        <item x="6252"/>
        <item x="1208"/>
        <item x="717"/>
        <item x="1002"/>
        <item x="7885"/>
        <item x="5630"/>
        <item x="5193"/>
        <item x="1287"/>
        <item x="6246"/>
        <item x="1263"/>
        <item x="607"/>
        <item x="8747"/>
        <item x="4492"/>
        <item x="6886"/>
        <item x="1443"/>
        <item x="2996"/>
        <item x="719"/>
        <item x="8416"/>
        <item x="8795"/>
        <item x="2053"/>
        <item x="8164"/>
        <item x="4349"/>
        <item x="2126"/>
        <item x="8524"/>
        <item x="4787"/>
        <item x="5189"/>
        <item x="8019"/>
        <item x="606"/>
        <item x="7371"/>
        <item x="3933"/>
        <item x="8702"/>
        <item x="658"/>
        <item x="5591"/>
        <item x="7484"/>
        <item x="5588"/>
        <item x="8509"/>
        <item x="7679"/>
        <item x="3478"/>
        <item x="372"/>
        <item x="690"/>
        <item x="8701"/>
        <item x="480"/>
        <item x="4412"/>
        <item x="1824"/>
        <item x="955"/>
        <item x="8667"/>
        <item x="2791"/>
        <item x="8843"/>
        <item x="3477"/>
        <item x="6616"/>
        <item x="2235"/>
        <item x="6523"/>
        <item x="8523"/>
        <item x="8136"/>
        <item x="501"/>
        <item x="8842"/>
        <item x="8079"/>
        <item x="2078"/>
        <item x="1080"/>
        <item x="1244"/>
        <item x="5440"/>
        <item x="6109"/>
        <item x="8992"/>
        <item x="7095"/>
        <item x="1900"/>
        <item x="8669"/>
        <item x="7794"/>
        <item x="2633"/>
        <item x="3131"/>
        <item x="6410"/>
        <item x="7676"/>
        <item x="861"/>
        <item x="4495"/>
        <item x="5439"/>
        <item x="6223"/>
        <item x="8911"/>
        <item x="2227"/>
        <item x="1075"/>
        <item x="4483"/>
        <item x="4688"/>
        <item x="7820"/>
        <item x="6447"/>
        <item x="3890"/>
        <item x="7346"/>
        <item x="6074"/>
        <item x="6946"/>
        <item x="333"/>
        <item x="1124"/>
        <item x="460"/>
        <item x="736"/>
        <item x="7452"/>
        <item x="2267"/>
        <item x="3548"/>
        <item x="2790"/>
        <item x="3243"/>
        <item x="7001"/>
        <item x="363"/>
        <item x="4364"/>
        <item x="1921"/>
        <item x="602"/>
        <item x="5258"/>
        <item x="7580"/>
        <item x="2653"/>
        <item x="4481"/>
        <item x="533"/>
        <item x="3329"/>
        <item x="3849"/>
        <item x="954"/>
        <item x="9011"/>
        <item x="3945"/>
        <item x="5788"/>
        <item x="8298"/>
        <item x="3480"/>
        <item x="1485"/>
        <item x="654"/>
        <item x="35"/>
        <item x="2265"/>
        <item x="8914"/>
        <item x="57"/>
        <item x="552"/>
        <item x="2716"/>
        <item x="4279"/>
        <item x="3895"/>
        <item x="675"/>
        <item x="6030"/>
        <item x="2717"/>
        <item x="5714"/>
        <item x="2084"/>
        <item x="8272"/>
        <item x="4706"/>
        <item x="3295"/>
        <item x="8468"/>
        <item x="2718"/>
        <item x="2289"/>
        <item x="3235"/>
        <item x="2945"/>
        <item x="1262"/>
        <item x="5226"/>
        <item x="4718"/>
        <item x="2947"/>
        <item x="1240"/>
        <item x="1769"/>
        <item x="8748"/>
        <item x="2234"/>
        <item x="6948"/>
        <item x="720"/>
        <item x="2951"/>
        <item x="59"/>
        <item x="6769"/>
        <item x="3212"/>
        <item x="7043"/>
        <item x="2839"/>
        <item x="5173"/>
        <item x="3173"/>
        <item x="3108"/>
        <item x="6489"/>
        <item x="3805"/>
        <item x="2046"/>
        <item x="7680"/>
        <item x="1639"/>
        <item x="7965"/>
        <item x="235"/>
        <item x="7301"/>
        <item x="5304"/>
        <item x="6947"/>
        <item x="3630"/>
        <item x="55"/>
        <item x="5561"/>
        <item x="56"/>
        <item x="481"/>
        <item x="3894"/>
        <item x="6393"/>
        <item x="2463"/>
        <item x="8087"/>
        <item x="2266"/>
        <item x="8425"/>
        <item x="4306"/>
        <item x="7418"/>
        <item x="1442"/>
        <item x="6885"/>
        <item x="8525"/>
        <item x="3272"/>
        <item x="3209"/>
        <item x="6188"/>
        <item x="7037"/>
        <item x="8303"/>
        <item x="5484"/>
        <item x="3416"/>
        <item x="7449"/>
        <item x="3474"/>
        <item x="7911"/>
        <item x="4690"/>
        <item x="6762"/>
        <item x="8877"/>
        <item x="8257"/>
        <item x="8469"/>
        <item x="7032"/>
        <item x="4672"/>
        <item x="6580"/>
        <item x="5119"/>
        <item x="5634"/>
        <item x="2079"/>
        <item x="8544"/>
        <item x="4348"/>
        <item x="4938"/>
        <item x="7042"/>
        <item x="6289"/>
        <item x="2049"/>
        <item x="1001"/>
        <item x="7036"/>
        <item x="1078"/>
        <item x="3098"/>
        <item x="1688"/>
        <item x="5736"/>
        <item x="5000"/>
        <item x="5204"/>
        <item x="667"/>
        <item x="2999"/>
        <item x="7547"/>
        <item x="8987"/>
        <item x="6442"/>
        <item x="1123"/>
        <item x="7966"/>
        <item x="211"/>
        <item x="1612"/>
        <item x="3242"/>
        <item x="6570"/>
        <item x="576"/>
        <item x="8426"/>
        <item x="1065"/>
        <item x="5202"/>
        <item x="3814"/>
        <item x="823"/>
        <item x="5818"/>
        <item x="8558"/>
        <item x="5631"/>
        <item x="4855"/>
        <item x="4831"/>
        <item x="1821"/>
        <item x="8188"/>
        <item x="1482"/>
        <item x="3092"/>
        <item x="2950"/>
        <item x="735"/>
        <item x="2225"/>
        <item x="454"/>
        <item x="4482"/>
        <item x="364"/>
        <item x="3154"/>
        <item x="255"/>
        <item x="950"/>
        <item x="5230"/>
        <item x="1243"/>
        <item x="3479"/>
        <item x="6445"/>
        <item x="5217"/>
        <item x="2392"/>
        <item x="8840"/>
        <item x="2007"/>
        <item x="6300"/>
        <item x="2687"/>
        <item x="2075"/>
        <item x="4494"/>
        <item x="4856"/>
        <item x="953"/>
        <item x="3019"/>
        <item x="4012"/>
        <item x="2233"/>
        <item x="1823"/>
        <item x="3005"/>
        <item x="2873"/>
        <item x="3107"/>
        <item x="7420"/>
        <item x="7298"/>
        <item x="5757"/>
        <item x="8634"/>
        <item x="117"/>
        <item x="2385"/>
        <item x="577"/>
        <item x="8983"/>
        <item x="6513"/>
        <item x="2307"/>
        <item x="7884"/>
        <item x="4252"/>
        <item x="1955"/>
        <item x="7293"/>
        <item x="1579"/>
        <item x="821"/>
        <item x="6756"/>
        <item x="614"/>
        <item x="1901"/>
        <item x="4084"/>
        <item x="6458"/>
        <item x="8994"/>
        <item x="8862"/>
        <item x="3497"/>
        <item x="7481"/>
        <item x="5004"/>
        <item x="8021"/>
        <item x="1261"/>
        <item x="4477"/>
        <item x="7246"/>
        <item x="5286"/>
        <item x="4278"/>
        <item x="8022"/>
        <item x="822"/>
        <item x="615"/>
        <item x="7345"/>
        <item x="6724"/>
        <item x="4446"/>
        <item x="5622"/>
        <item x="2268"/>
        <item x="969"/>
        <item x="3509"/>
        <item x="5787"/>
        <item x="7546"/>
        <item x="8526"/>
        <item x="639"/>
        <item x="3106"/>
        <item x="8462"/>
        <item x="332"/>
        <item x="6522"/>
        <item x="20"/>
        <item x="4782"/>
        <item x="2541"/>
        <item x="8324"/>
        <item x="1077"/>
        <item x="687"/>
        <item x="8267"/>
        <item x="3804"/>
        <item x="2051"/>
        <item x="7543"/>
        <item x="5139"/>
        <item x="8886"/>
        <item x="3501"/>
        <item x="3847"/>
        <item x="4685"/>
        <item x="133"/>
        <item x="3439"/>
        <item x="7677"/>
        <item x="6088"/>
        <item x="4643"/>
        <item x="819"/>
        <item x="8302"/>
        <item x="8991"/>
        <item x="9019"/>
        <item x="6117"/>
        <item x="8299"/>
        <item x="3748"/>
        <item x="7579"/>
        <item x="4671"/>
        <item x="3091"/>
        <item x="478"/>
        <item x="2088"/>
        <item x="7448"/>
        <item x="5329"/>
        <item x="2567"/>
        <item x="8121"/>
        <item x="8629"/>
        <item x="8912"/>
        <item x="2489"/>
        <item x="7539"/>
        <item x="677"/>
        <item x="5817"/>
        <item x="8979"/>
        <item x="1052"/>
        <item x="4411"/>
        <item x="7575"/>
        <item x="8913"/>
        <item x="8574"/>
        <item x="4479"/>
        <item x="6443"/>
        <item x="6330"/>
        <item x="5228"/>
        <item x="6517"/>
        <item x="120"/>
        <item x="8018"/>
        <item x="4648"/>
        <item x="6376"/>
        <item x="3292"/>
        <item x="820"/>
        <item x="8988"/>
        <item x="6932"/>
        <item x="4240"/>
        <item x="7598"/>
        <item x="294"/>
        <item x="1071"/>
        <item x="3456"/>
        <item x="231"/>
        <item x="6409"/>
        <item x="6477"/>
        <item x="6572"/>
        <item x="4055"/>
        <item x="7772"/>
        <item x="3972"/>
        <item x="2946"/>
        <item x="5560"/>
        <item x="6220"/>
        <item x="7675"/>
        <item x="4478"/>
        <item x="1722"/>
        <item x="431"/>
        <item x="688"/>
        <item x="4105"/>
        <item x="6542"/>
        <item x="1122"/>
        <item x="8720"/>
        <item x="1098"/>
        <item x="1076"/>
        <item x="6367"/>
        <item x="8666"/>
        <item x="6959"/>
        <item x="5518"/>
        <item x="7526"/>
        <item x="220"/>
        <item x="336"/>
        <item x="650"/>
        <item x="3211"/>
        <item x="4692"/>
        <item x="1803"/>
        <item x="6029"/>
        <item x="54"/>
        <item x="7798"/>
        <item x="2780"/>
        <item x="2005"/>
        <item x="3628"/>
        <item x="8193"/>
        <item x="8467"/>
        <item x="2125"/>
        <item x="1687"/>
        <item x="952"/>
        <item x="4443"/>
        <item x="4646"/>
        <item x="3812"/>
        <item x="4853"/>
        <item x="1628"/>
        <item x="1341"/>
        <item x="2232"/>
        <item x="6116"/>
        <item x="1239"/>
        <item x="2949"/>
        <item x="2948"/>
        <item x="7578"/>
        <item x="458"/>
        <item x="4344"/>
        <item x="601"/>
        <item x="2003"/>
        <item x="790"/>
        <item x="6884"/>
        <item x="7550"/>
        <item x="111"/>
        <item x="8989"/>
        <item x="1063"/>
        <item x="6723"/>
        <item x="6446"/>
        <item x="3415"/>
        <item x="7127"/>
        <item x="80"/>
        <item x="7066"/>
        <item x="3584"/>
        <item x="8135"/>
        <item x="1572"/>
        <item x="8910"/>
        <item x="7883"/>
        <item x="1919"/>
        <item x="2311"/>
        <item x="3414"/>
        <item x="2896"/>
        <item x="4768"/>
        <item x="1870"/>
        <item x="3813"/>
        <item x="7818"/>
        <item x="2693"/>
        <item x="2397"/>
        <item x="8352"/>
        <item x="6615"/>
        <item x="9021"/>
        <item x="6001"/>
        <item x="3742"/>
        <item x="4445"/>
        <item x="8424"/>
        <item x="7480"/>
        <item x="1074"/>
        <item x="3294"/>
        <item x="1977"/>
        <item x="1242"/>
        <item x="4363"/>
        <item x="3236"/>
        <item x="4047"/>
        <item x="7244"/>
        <item x="1332"/>
        <item x="4251"/>
        <item x="1339"/>
        <item x="6476"/>
        <item x="5062"/>
        <item x="8266"/>
        <item x="1062"/>
        <item x="7419"/>
        <item x="4345"/>
        <item x="8700"/>
        <item x="3232"/>
        <item x="6248"/>
        <item x="2647"/>
        <item x="3471"/>
        <item x="3104"/>
        <item x="6245"/>
        <item x="2895"/>
        <item x="8543"/>
        <item x="4444"/>
        <item x="867"/>
        <item x="7300"/>
        <item x="1079"/>
        <item x="5511"/>
        <item x="6648"/>
        <item x="8990"/>
        <item x="733"/>
        <item x="1912"/>
        <item x="3533"/>
        <item x="1920"/>
        <item x="365"/>
        <item x="5224"/>
        <item x="4275"/>
        <item x="3020"/>
        <item x="4277"/>
        <item x="3938"/>
        <item x="2706"/>
        <item x="5864"/>
        <item x="6083"/>
        <item x="7375"/>
        <item x="6241"/>
        <item x="3105"/>
        <item x="6346"/>
        <item x="3889"/>
        <item x="8008"/>
        <item x="6288"/>
        <item x="1392"/>
        <item x="4834"/>
        <item x="8520"/>
        <item x="5809"/>
        <item x="5399"/>
        <item x="234"/>
        <item x="5401"/>
        <item x="1440"/>
        <item x="3803"/>
        <item x="395"/>
        <item x="3747"/>
        <item x="2789"/>
        <item x="370"/>
        <item x="1000"/>
        <item x="221"/>
        <item x="1663"/>
        <item x="7479"/>
        <item x="2564"/>
        <item x="2350"/>
        <item x="5229"/>
        <item x="7289"/>
        <item x="2715"/>
        <item x="4824"/>
        <item x="3004"/>
        <item x="6028"/>
        <item x="7725"/>
        <item x="8414"/>
        <item x="1756"/>
        <item x="5438"/>
        <item x="8633"/>
        <item x="3544"/>
        <item x="6578"/>
        <item x="5737"/>
        <item x="5213"/>
        <item x="6949"/>
        <item x="6509"/>
        <item x="2685"/>
        <item x="2209"/>
        <item x="3633"/>
        <item x="6521"/>
        <item x="3172"/>
        <item x="7151"/>
        <item x="6722"/>
        <item x="505"/>
        <item x="8482"/>
        <item x="4182"/>
        <item x="5713"/>
        <item x="331"/>
        <item x="6444"/>
        <item x="718"/>
        <item x="8628"/>
        <item x="618"/>
        <item x="5585"/>
        <item x="8465"/>
        <item x="1342"/>
        <item x="4472"/>
        <item x="6540"/>
        <item x="3241"/>
        <item x="7079"/>
        <item x="2006"/>
        <item x="7299"/>
        <item x="1588"/>
        <item x="3002"/>
        <item x="865"/>
        <item x="7155"/>
        <item x="7881"/>
        <item x="2418"/>
        <item x="3796"/>
        <item x="1241"/>
        <item x="3381"/>
        <item x="2224"/>
        <item x="2565"/>
        <item x="6408"/>
        <item x="5632"/>
        <item x="7086"/>
        <item x="5907"/>
        <item x="455"/>
        <item x="261"/>
        <item x="500"/>
        <item x="8265"/>
        <item x="6285"/>
        <item x="3392"/>
        <item x="2488"/>
        <item x="6244"/>
        <item x="5461"/>
        <item x="3239"/>
        <item x="2601"/>
        <item x="1181"/>
        <item x="5223"/>
        <item x="3924"/>
        <item x="2231"/>
        <item x="293"/>
        <item x="3210"/>
        <item x="6463"/>
        <item x="8101"/>
        <item x="6911"/>
        <item x="1802"/>
        <item x="4276"/>
        <item x="2407"/>
        <item x="6249"/>
        <item x="7040"/>
        <item x="7882"/>
        <item x="3407"/>
        <item x="3583"/>
        <item x="5117"/>
        <item x="6721"/>
        <item x="4826"/>
        <item x="8934"/>
        <item x="7972"/>
        <item x="442"/>
        <item x="1461"/>
        <item x="1072"/>
        <item x="1060"/>
        <item x="7085"/>
        <item x="7577"/>
        <item x="703"/>
        <item x="7724"/>
        <item x="8023"/>
        <item x="3549"/>
        <item x="6541"/>
        <item x="8630"/>
        <item x="7376"/>
        <item x="7447"/>
        <item x="6576"/>
        <item x="4607"/>
        <item x="871"/>
        <item x="3406"/>
        <item x="5212"/>
        <item x="7292"/>
        <item x="446"/>
        <item x="6027"/>
        <item x="7653"/>
        <item x="4909"/>
        <item x="7084"/>
        <item x="6579"/>
        <item x="8742"/>
        <item x="3543"/>
        <item x="1640"/>
        <item x="7157"/>
        <item x="3943"/>
        <item x="7795"/>
        <item x="8256"/>
        <item x="7344"/>
        <item x="7033"/>
        <item x="6664"/>
        <item x="1391"/>
        <item x="3380"/>
        <item x="1260"/>
        <item x="4362"/>
        <item x="8741"/>
        <item x="86"/>
        <item x="3802"/>
        <item x="2742"/>
        <item x="6577"/>
        <item x="1686"/>
        <item x="6087"/>
        <item x="1097"/>
        <item x="8082"/>
        <item x="6407"/>
        <item x="93"/>
        <item x="4658"/>
        <item x="5968"/>
        <item x="5766"/>
        <item x="90"/>
        <item x="4781"/>
        <item x="6882"/>
        <item x="7154"/>
        <item x="6441"/>
        <item x="461"/>
        <item x="4305"/>
        <item x="3413"/>
        <item x="3867"/>
        <item x="4332"/>
        <item x="528"/>
        <item x="5328"/>
        <item x="1928"/>
        <item x="7039"/>
        <item x="2074"/>
        <item x="1484"/>
        <item x="8933"/>
        <item x="8985"/>
        <item x="8789"/>
        <item x="6571"/>
        <item x="8986"/>
        <item x="7083"/>
        <item x="3746"/>
        <item x="2189"/>
        <item x="7152"/>
        <item x="2351"/>
        <item x="1180"/>
        <item x="3455"/>
        <item x="999"/>
        <item x="344"/>
        <item x="2223"/>
        <item x="7771"/>
        <item x="7521"/>
        <item x="7339"/>
        <item x="5403"/>
        <item x="1"/>
        <item x="502"/>
        <item x="8740"/>
        <item x="1068"/>
        <item x="2613"/>
        <item x="4603"/>
        <item x="2841"/>
        <item x="6082"/>
        <item x="5489"/>
        <item x="966"/>
        <item x="2415"/>
        <item x="1571"/>
        <item x="7249"/>
        <item x="8423"/>
        <item x="2460"/>
        <item x="2306"/>
        <item x="7065"/>
        <item x="2894"/>
        <item x="1338"/>
        <item x="6883"/>
        <item x="779"/>
        <item x="5398"/>
        <item x="1259"/>
        <item x="8323"/>
        <item x="8555"/>
        <item x="3846"/>
        <item x="2652"/>
        <item x="1064"/>
        <item x="8699"/>
        <item x="3629"/>
        <item x="1984"/>
        <item x="6247"/>
        <item x="503"/>
        <item x="7947"/>
        <item x="1818"/>
        <item x="2517"/>
        <item x="5169"/>
        <item x="8665"/>
        <item x="7417"/>
        <item x="7081"/>
        <item x="8984"/>
        <item x="1819"/>
        <item x="8664"/>
        <item x="7970"/>
        <item x="2230"/>
        <item x="8020"/>
        <item x="530"/>
        <item x="1911"/>
        <item x="5624"/>
        <item x="2566"/>
        <item x="1721"/>
        <item x="8762"/>
        <item x="5215"/>
        <item x="4304"/>
        <item x="8627"/>
        <item x="866"/>
        <item x="1390"/>
        <item x="5517"/>
        <item x="13"/>
        <item x="7034"/>
        <item x="1869"/>
        <item x="513"/>
        <item x="6237"/>
        <item x="810"/>
        <item x="4827"/>
        <item x="8134"/>
        <item x="5157"/>
        <item x="6142"/>
        <item x="7080"/>
        <item x="8542"/>
        <item x="6287"/>
        <item x="330"/>
        <item x="1340"/>
        <item x="1771"/>
        <item x="3090"/>
        <item x="3801"/>
        <item x="3969"/>
        <item x="4119"/>
        <item x="2353"/>
        <item x="9018"/>
        <item x="4830"/>
        <item x="4657"/>
        <item x="6488"/>
        <item x="6240"/>
        <item x="7573"/>
        <item x="3592"/>
        <item x="1946"/>
        <item x="3944"/>
        <item x="3206"/>
        <item x="371"/>
        <item x="5211"/>
        <item x="8200"/>
        <item x="504"/>
        <item x="6483"/>
        <item x="1492"/>
        <item x="2260"/>
        <item x="3794"/>
        <item x="4054"/>
        <item x="2229"/>
        <item x="4340"/>
        <item x="6115"/>
        <item x="6575"/>
        <item x="411"/>
        <item x="7642"/>
        <item x="525"/>
        <item x="6089"/>
        <item x="4977"/>
        <item x="5460"/>
        <item x="7542"/>
        <item x="2228"/>
        <item x="8739"/>
        <item x="3939"/>
        <item x="3023"/>
        <item x="4343"/>
        <item x="7796"/>
        <item x="5628"/>
        <item x="4471"/>
        <item x="2261"/>
        <item x="695"/>
        <item x="4442"/>
        <item x="4075"/>
        <item x="7262"/>
        <item x="2714"/>
        <item x="6026"/>
        <item x="4967"/>
        <item x="6162"/>
        <item x="8483"/>
        <item x="5862"/>
        <item x="2208"/>
        <item x="8500"/>
        <item x="7094"/>
        <item x="2482"/>
        <item x="1970"/>
        <item x="7029"/>
        <item x="2308"/>
        <item x="2512"/>
        <item x="9020"/>
        <item x="5863"/>
        <item x="6880"/>
        <item x="4342"/>
        <item x="694"/>
        <item x="3157"/>
        <item x="3001"/>
        <item x="860"/>
        <item x="7340"/>
        <item x="4780"/>
        <item x="3800"/>
        <item x="6213"/>
        <item x="2264"/>
        <item x="4274"/>
        <item x="1822"/>
        <item x="4604"/>
        <item x="8179"/>
        <item x="7290"/>
        <item x="4202"/>
        <item x="3208"/>
        <item x="2487"/>
        <item x="2262"/>
        <item x="52"/>
        <item x="6755"/>
        <item x="7592"/>
        <item x="123"/>
        <item x="4907"/>
        <item x="7343"/>
        <item x="7849"/>
        <item x="1577"/>
        <item x="6877"/>
        <item x="3014"/>
        <item x="7092"/>
        <item x="3888"/>
        <item x="5456"/>
        <item x="5201"/>
        <item x="1403"/>
        <item x="1207"/>
        <item x="8464"/>
        <item x="6993"/>
        <item x="4670"/>
        <item x="4104"/>
        <item x="1483"/>
        <item x="2868"/>
        <item x="8541"/>
        <item x="3205"/>
        <item x="5756"/>
        <item x="3126"/>
        <item x="1671"/>
        <item x="1685"/>
        <item x="5116"/>
        <item x="1894"/>
        <item x="7030"/>
        <item x="998"/>
        <item x="2288"/>
        <item x="2486"/>
        <item x="1863"/>
        <item x="7652"/>
        <item x="8931"/>
        <item x="4919"/>
        <item x="8007"/>
        <item x="5155"/>
        <item x="7245"/>
        <item x="8632"/>
        <item x="8904"/>
        <item x="2944"/>
        <item x="8798"/>
        <item x="4083"/>
        <item x="6569"/>
        <item x="7341"/>
        <item x="6103"/>
        <item x="2309"/>
        <item x="6025"/>
        <item x="7342"/>
        <item x="7549"/>
        <item x="672"/>
        <item x="968"/>
        <item x="4505"/>
        <item x="4476"/>
        <item x="4179"/>
        <item x="437"/>
        <item x="4929"/>
        <item x="3845"/>
        <item x="8932"/>
        <item x="6076"/>
        <item x="1930"/>
        <item x="8553"/>
        <item x="6992"/>
        <item x="3799"/>
        <item x="5621"/>
        <item x="369"/>
        <item x="2310"/>
        <item x="263"/>
        <item x="2679"/>
        <item x="4635"/>
        <item x="5633"/>
        <item x="5437"/>
        <item x="781"/>
        <item x="7291"/>
        <item x="3291"/>
        <item x="1664"/>
        <item x="1096"/>
        <item x="5397"/>
        <item x="1476"/>
        <item x="8797"/>
        <item x="798"/>
        <item x="4996"/>
        <item x="8738"/>
        <item x="1720"/>
        <item x="7915"/>
        <item x="7210"/>
        <item x="8461"/>
        <item x="2151"/>
        <item x="8422"/>
        <item x="6574"/>
        <item x="6573"/>
        <item x="1719"/>
        <item x="7923"/>
        <item x="3582"/>
        <item x="8205"/>
        <item x="8929"/>
        <item x="3581"/>
        <item x="8080"/>
        <item x="5570"/>
        <item x="7880"/>
        <item x="3531"/>
        <item x="8060"/>
        <item x="4011"/>
        <item x="6614"/>
        <item x="5285"/>
        <item x="3858"/>
        <item x="108"/>
        <item x="6286"/>
        <item x="4592"/>
        <item x="3412"/>
        <item x="4854"/>
        <item x="2257"/>
        <item x="1672"/>
        <item x="3411"/>
        <item x="3546"/>
        <item x="5203"/>
        <item x="4989"/>
        <item x="7636"/>
        <item x="7797"/>
        <item x="8761"/>
        <item x="2943"/>
        <item x="4303"/>
        <item x="949"/>
        <item x="6881"/>
        <item x="8017"/>
        <item x="2893"/>
        <item x="5765"/>
        <item x="3532"/>
        <item x="6720"/>
        <item x="14"/>
        <item x="5625"/>
        <item x="1095"/>
        <item x="2354"/>
        <item x="2259"/>
        <item x="863"/>
        <item x="8010"/>
        <item x="5786"/>
        <item x="6299"/>
        <item x="8133"/>
        <item x="2346"/>
        <item x="1419"/>
        <item x="7248"/>
        <item x="2222"/>
        <item x="5394"/>
        <item x="412"/>
        <item x="8698"/>
        <item x="1625"/>
        <item x="5138"/>
        <item x="2711"/>
        <item x="6251"/>
        <item x="1674"/>
        <item x="7180"/>
        <item x="2002"/>
        <item x="1417"/>
        <item x="6090"/>
        <item x="1073"/>
        <item x="1331"/>
        <item x="8930"/>
        <item x="2787"/>
        <item x="5785"/>
        <item x="4236"/>
        <item x="6801"/>
        <item x="4779"/>
        <item x="3942"/>
        <item x="2704"/>
        <item x="8552"/>
        <item x="3580"/>
        <item x="6023"/>
        <item x="8786"/>
        <item x="4608"/>
        <item x="3204"/>
        <item x="4410"/>
        <item x="5156"/>
        <item x="2712"/>
        <item x="296"/>
        <item x="1437"/>
        <item x="5061"/>
        <item x="3798"/>
        <item x="3454"/>
        <item x="6505"/>
        <item x="3231"/>
        <item x="8264"/>
        <item x="5395"/>
        <item x="7921"/>
        <item x="2690"/>
        <item x="4829"/>
        <item x="8561"/>
        <item x="3021"/>
        <item x="5168"/>
        <item x="2472"/>
        <item x="4998"/>
        <item x="8192"/>
        <item x="3718"/>
        <item x="5327"/>
        <item x="7028"/>
        <item x="4602"/>
        <item x="8663"/>
        <item x="1570"/>
        <item x="2788"/>
        <item x="4705"/>
        <item x="406"/>
        <item x="1475"/>
        <item x="5584"/>
        <item x="6475"/>
        <item x="3118"/>
        <item x="7632"/>
        <item x="5396"/>
        <item x="2355"/>
        <item x="780"/>
        <item x="3887"/>
        <item x="1188"/>
        <item x="6024"/>
        <item x="732"/>
        <item x="8463"/>
        <item x="6512"/>
        <item x="409"/>
        <item x="3797"/>
        <item x="3940"/>
        <item x="3207"/>
        <item x="5214"/>
        <item x="3071"/>
        <item x="3122"/>
        <item x="5284"/>
        <item x="410"/>
        <item x="225"/>
        <item x="6078"/>
        <item x="51"/>
        <item x="6927"/>
        <item x="4687"/>
        <item x="1718"/>
        <item x="6568"/>
        <item x="5764"/>
        <item x="4767"/>
        <item x="3070"/>
        <item x="6084"/>
        <item x="7765"/>
        <item x="1337"/>
        <item x="3089"/>
        <item x="1176"/>
        <item x="4302"/>
        <item x="3506"/>
        <item x="8120"/>
        <item x="8519"/>
        <item x="7525"/>
        <item x="1258"/>
        <item x="3171"/>
        <item x="3325"/>
        <item x="5573"/>
        <item x="2692"/>
        <item x="2744"/>
        <item x="1238"/>
        <item x="7520"/>
        <item x="50"/>
        <item x="6955"/>
        <item x="5197"/>
        <item x="5209"/>
        <item x="4588"/>
        <item x="3393"/>
        <item x="529"/>
        <item x="4254"/>
        <item x="1155"/>
        <item x="7572"/>
        <item x="3574"/>
        <item x="4937"/>
        <item x="53"/>
        <item x="1820"/>
        <item x="2124"/>
        <item x="1684"/>
        <item x="8711"/>
        <item x="3088"/>
        <item x="329"/>
        <item x="5626"/>
        <item x="3793"/>
        <item x="4273"/>
        <item x="8458"/>
        <item x="1206"/>
        <item x="1629"/>
        <item x="6520"/>
        <item x="7320"/>
        <item x="997"/>
        <item x="3934"/>
        <item x="8708"/>
        <item x="1638"/>
        <item x="2072"/>
        <item x="941"/>
        <item x="8109"/>
        <item x="7026"/>
        <item x="2118"/>
        <item x="8297"/>
        <item x="3941"/>
        <item x="3234"/>
        <item x="1637"/>
        <item x="5200"/>
        <item x="8631"/>
        <item x="5409"/>
        <item x="1237"/>
        <item x="8421"/>
        <item x="1954"/>
        <item x="3775"/>
        <item x="2420"/>
        <item x="1966"/>
        <item x="6281"/>
        <item x="611"/>
        <item x="3788"/>
        <item x="6284"/>
        <item x="3579"/>
        <item x="4832"/>
        <item x="5574"/>
        <item x="551"/>
        <item x="6405"/>
        <item x="6065"/>
        <item x="7327"/>
        <item x="4"/>
        <item x="6507"/>
        <item x="2110"/>
        <item x="5782"/>
        <item x="599"/>
        <item x="7156"/>
        <item x="7150"/>
        <item x="8111"/>
        <item x="5966"/>
        <item x="1611"/>
        <item x="5199"/>
        <item x="1335"/>
        <item x="4338"/>
        <item x="295"/>
        <item x="8418"/>
        <item x="4074"/>
        <item x="4669"/>
        <item x="6296"/>
        <item x="2710"/>
        <item x="3968"/>
        <item x="7338"/>
        <item x="2540"/>
        <item x="1964"/>
        <item x="7074"/>
        <item x="4473"/>
        <item x="2691"/>
        <item x="2785"/>
        <item x="2743"/>
        <item x="3230"/>
        <item x="7027"/>
        <item x="3000"/>
        <item x="4241"/>
        <item x="4297"/>
        <item x="1334"/>
        <item x="2215"/>
        <item x="5506"/>
        <item x="5784"/>
        <item x="4223"/>
        <item x="4235"/>
        <item x="3015"/>
        <item x="8322"/>
        <item x="3127"/>
        <item x="8132"/>
        <item x="1682"/>
        <item x="4441"/>
        <item x="7183"/>
        <item x="8006"/>
        <item x="2428"/>
        <item x="3405"/>
        <item x="4166"/>
        <item x="2471"/>
        <item x="8417"/>
        <item x="3134"/>
        <item x="2707"/>
        <item x="5735"/>
        <item x="2684"/>
        <item x="9030"/>
        <item x="1481"/>
        <item x="527"/>
        <item x="3327"/>
        <item x="5060"/>
        <item x="1683"/>
        <item x="8758"/>
        <item x="3719"/>
        <item x="4475"/>
        <item x="259"/>
        <item x="7374"/>
        <item x="1055"/>
        <item x="1715"/>
        <item x="3937"/>
        <item x="948"/>
        <item x="1967"/>
        <item x="6243"/>
        <item x="8015"/>
        <item x="3545"/>
        <item x="1968"/>
        <item x="5516"/>
        <item x="4552"/>
        <item x="4601"/>
        <item x="1951"/>
        <item x="2890"/>
        <item x="5257"/>
        <item x="2123"/>
        <item x="6700"/>
        <item x="2258"/>
        <item x="4173"/>
        <item x="5661"/>
        <item x="4701"/>
        <item x="5629"/>
        <item x="7194"/>
        <item x="3068"/>
        <item x="967"/>
        <item x="4474"/>
        <item x="6663"/>
        <item x="818"/>
        <item x="8508"/>
        <item x="676"/>
        <item x="5916"/>
        <item x="6086"/>
        <item x="6487"/>
        <item x="7326"/>
        <item x="3155"/>
        <item x="3886"/>
        <item x="4656"/>
        <item x="3884"/>
        <item x="3290"/>
        <item x="8059"/>
        <item x="4833"/>
        <item x="3410"/>
        <item x="1963"/>
        <item x="5482"/>
        <item x="3738"/>
        <item x="7126"/>
        <item x="3238"/>
        <item x="6518"/>
        <item x="3711"/>
        <item x="7651"/>
        <item x="8757"/>
        <item x="343"/>
        <item x="4233"/>
        <item x="8130"/>
        <item x="2786"/>
        <item x="1094"/>
        <item x="4828"/>
        <item x="811"/>
        <item x="5326"/>
        <item x="5808"/>
        <item x="4085"/>
        <item x="5043"/>
        <item x="45"/>
        <item x="89"/>
        <item x="7263"/>
        <item x="1610"/>
        <item x="304"/>
        <item x="2422"/>
        <item x="1506"/>
        <item x="6474"/>
        <item x="5402"/>
        <item x="4440"/>
        <item x="671"/>
        <item x="1092"/>
        <item x="2221"/>
        <item x="6327"/>
        <item x="681"/>
        <item x="8420"/>
        <item x="6161"/>
        <item x="2892"/>
        <item x="4778"/>
        <item x="7416"/>
        <item x="4409"/>
        <item x="3408"/>
        <item x="3507"/>
        <item x="1389"/>
        <item x="1889"/>
        <item x="1120"/>
        <item x="3976"/>
        <item x="3505"/>
        <item x="6186"/>
        <item x="3966"/>
        <item x="8562"/>
        <item x="2607"/>
        <item x="2942"/>
        <item x="947"/>
        <item x="8982"/>
        <item x="3578"/>
        <item x="664"/>
        <item x="3809"/>
        <item x="3202"/>
        <item x="2287"/>
        <item x="7317"/>
        <item x="2737"/>
        <item x="4973"/>
        <item x="7567"/>
        <item x="4301"/>
        <item x="5283"/>
        <item x="1717"/>
        <item x="8659"/>
        <item x="2393"/>
        <item x="3324"/>
        <item x="1948"/>
        <item x="4777"/>
        <item x="5042"/>
        <item x="339"/>
        <item x="7673"/>
        <item x="7182"/>
        <item x="8662"/>
        <item x="2736"/>
        <item x="5488"/>
        <item x="112"/>
        <item x="4239"/>
        <item x="4177"/>
        <item x="5194"/>
        <item x="5059"/>
        <item x="7288"/>
        <item x="4250"/>
        <item x="1969"/>
        <item x="600"/>
        <item x="4644"/>
        <item x="4331"/>
        <item x="1185"/>
        <item x="2516"/>
        <item x="572"/>
        <item x="7565"/>
        <item x="8131"/>
        <item x="7025"/>
        <item x="3792"/>
        <item x="5274"/>
        <item x="4031"/>
        <item x="7943"/>
        <item x="3159"/>
        <item x="4103"/>
        <item x="5712"/>
        <item x="5783"/>
        <item x="3921"/>
        <item x="3740"/>
        <item x="8419"/>
        <item x="2216"/>
        <item x="8016"/>
        <item x="5458"/>
        <item x="4913"/>
        <item x="1430"/>
        <item x="1583"/>
        <item x="1257"/>
        <item x="4600"/>
        <item x="8551"/>
        <item x="1408"/>
        <item x="122"/>
        <item x="6928"/>
        <item x="7646"/>
        <item x="6647"/>
        <item x="2872"/>
        <item x="6754"/>
        <item x="7093"/>
        <item x="1952"/>
        <item x="5510"/>
        <item x="7024"/>
        <item x="3508"/>
        <item x="6895"/>
        <item x="7446"/>
        <item x="550"/>
        <item x="2741"/>
        <item x="610"/>
        <item x="7247"/>
        <item x="8296"/>
        <item x="7945"/>
        <item x="1336"/>
        <item x="864"/>
        <item x="2425"/>
        <item x="7766"/>
        <item x="4999"/>
        <item x="6926"/>
        <item x="1868"/>
        <item x="3712"/>
        <item x="7879"/>
        <item x="2427"/>
        <item x="1953"/>
        <item x="8011"/>
        <item x="4521"/>
        <item x="4598"/>
        <item x="1960"/>
        <item x="5188"/>
        <item x="2891"/>
        <item x="3504"/>
        <item x="5196"/>
        <item x="3289"/>
        <item x="6462"/>
        <item x="1770"/>
        <item x="2998"/>
        <item x="4181"/>
        <item x="3679"/>
        <item x="1714"/>
        <item x="8536"/>
        <item x="1256"/>
        <item x="8660"/>
        <item x="230"/>
        <item x="945"/>
        <item x="8517"/>
        <item x="1569"/>
        <item x="817"/>
        <item x="8180"/>
        <item x="6280"/>
        <item x="2772"/>
        <item x="3936"/>
        <item x="1910"/>
        <item x="3810"/>
        <item x="3530"/>
        <item x="3844"/>
        <item x="3124"/>
        <item x="7848"/>
        <item x="6910"/>
        <item x="3409"/>
        <item x="1330"/>
        <item x="95"/>
        <item x="657"/>
        <item x="7287"/>
        <item x="4470"/>
        <item x="8413"/>
        <item x="4641"/>
        <item x="328"/>
        <item x="6077"/>
        <item x="7595"/>
        <item x="5198"/>
        <item x="5763"/>
        <item x="5969"/>
        <item x="3857"/>
        <item x="1800"/>
        <item x="8737"/>
        <item x="2188"/>
        <item x="408"/>
        <item x="3203"/>
        <item x="8550"/>
        <item x="5393"/>
        <item x="4010"/>
        <item x="4337"/>
        <item x="6745"/>
        <item x="7566"/>
        <item x="48"/>
        <item x="7817"/>
        <item x="2092"/>
        <item x="1681"/>
        <item x="731"/>
        <item x="2073"/>
        <item x="2426"/>
        <item x="1908"/>
        <item x="4341"/>
        <item x="8110"/>
        <item x="5191"/>
        <item x="1815"/>
        <item x="3434"/>
        <item x="8453"/>
        <item x="8661"/>
        <item x="7962"/>
        <item x="4504"/>
        <item x="4180"/>
        <item x="3"/>
        <item x="6085"/>
        <item x="2888"/>
        <item x="4502"/>
        <item x="2530"/>
        <item x="6000"/>
        <item x="7370"/>
        <item x="7571"/>
        <item x="6539"/>
        <item x="6295"/>
        <item x="8012"/>
        <item x="5325"/>
        <item x="8921"/>
        <item x="5281"/>
        <item x="6719"/>
        <item x="5115"/>
        <item x="7068"/>
        <item x="1234"/>
        <item x="943"/>
        <item x="7847"/>
        <item x="4300"/>
        <item x="302"/>
        <item x="2000"/>
        <item x="5721"/>
        <item x="6187"/>
        <item x="6328"/>
        <item x="6511"/>
        <item x="6072"/>
        <item x="1061"/>
        <item x="119"/>
        <item x="5515"/>
        <item x="1463"/>
        <item x="1093"/>
        <item x="438"/>
        <item x="121"/>
        <item x="3811"/>
        <item x="407"/>
        <item x="8658"/>
        <item x="118"/>
        <item x="5806"/>
        <item x="8252"/>
        <item x="3435"/>
        <item x="3714"/>
        <item x="1333"/>
        <item x="4975"/>
        <item x="8518"/>
        <item x="3093"/>
        <item x="702"/>
        <item x="6898"/>
        <item x="1480"/>
        <item x="47"/>
        <item x="1416"/>
        <item x="2421"/>
        <item x="3237"/>
        <item x="5781"/>
        <item x="2219"/>
        <item x="3326"/>
        <item x="3717"/>
        <item x="5246"/>
        <item x="8457"/>
        <item x="6179"/>
        <item x="4965"/>
        <item x="4237"/>
        <item x="7234"/>
        <item x="2997"/>
        <item x="6276"/>
        <item x="4272"/>
        <item x="5487"/>
        <item x="6506"/>
        <item x="7243"/>
        <item x="7596"/>
        <item x="7067"/>
        <item x="94"/>
        <item x="4238"/>
        <item x="3885"/>
        <item x="3791"/>
        <item x="3789"/>
        <item x="2708"/>
        <item x="46"/>
        <item x="3787"/>
        <item x="1867"/>
        <item x="6199"/>
        <item x="3539"/>
        <item x="796"/>
        <item x="2709"/>
        <item x="4041"/>
        <item x="3713"/>
        <item x="4599"/>
        <item x="5282"/>
        <item x="7568"/>
        <item x="165"/>
        <item x="4642"/>
        <item x="5780"/>
        <item x="1236"/>
        <item x="5152"/>
        <item x="8262"/>
        <item x="2784"/>
        <item x="499"/>
        <item x="2423"/>
        <item x="2995"/>
        <item x="3161"/>
        <item x="7649"/>
        <item x="4073"/>
        <item x="4299"/>
        <item x="2703"/>
        <item x="4242"/>
        <item x="2748"/>
        <item x="7325"/>
        <item x="8838"/>
        <item x="5954"/>
        <item x="5323"/>
        <item x="5367"/>
        <item x="5303"/>
        <item x="1505"/>
        <item x="3160"/>
        <item x="1388"/>
        <item x="3274"/>
        <item x="4040"/>
        <item x="2740"/>
        <item x="5861"/>
        <item x="5153"/>
        <item x="7415"/>
        <item x="303"/>
        <item x="1957"/>
        <item x="2048"/>
        <item x="299"/>
        <item x="8013"/>
        <item x="9010"/>
        <item x="2462"/>
        <item x="3503"/>
        <item x="2774"/>
        <item x="4243"/>
        <item x="8258"/>
        <item x="4766"/>
        <item x="7541"/>
        <item x="44"/>
        <item x="5577"/>
        <item x="4170"/>
        <item x="4361"/>
        <item x="8926"/>
        <item x="1627"/>
        <item x="6428"/>
        <item x="2651"/>
        <item x="7023"/>
        <item x="4335"/>
        <item x="2941"/>
        <item x="3542"/>
        <item x="6079"/>
        <item x="3201"/>
        <item x="1313"/>
        <item x="4775"/>
        <item x="7597"/>
        <item x="4970"/>
        <item x="4246"/>
        <item x="2109"/>
        <item x="6897"/>
        <item x="701"/>
        <item x="2745"/>
        <item x="341"/>
        <item x="1148"/>
        <item x="49"/>
        <item x="5058"/>
        <item x="1662"/>
        <item x="3433"/>
        <item x="5974"/>
        <item x="3288"/>
        <item x="8119"/>
        <item x="7524"/>
        <item x="291"/>
        <item x="3169"/>
        <item x="3258"/>
        <item x="4704"/>
        <item x="5512"/>
        <item x="3716"/>
        <item x="5137"/>
        <item x="3451"/>
        <item x="342"/>
        <item x="965"/>
        <item x="440"/>
        <item x="257"/>
        <item x="1544"/>
        <item x="7922"/>
        <item x="439"/>
        <item x="2439"/>
        <item x="210"/>
        <item x="655"/>
        <item x="6613"/>
        <item x="5483"/>
        <item x="2515"/>
        <item x="3286"/>
        <item x="3883"/>
        <item x="3540"/>
        <item x="5387"/>
        <item x="436"/>
        <item x="4271"/>
        <item x="2419"/>
        <item x="5436"/>
        <item x="8056"/>
        <item x="1435"/>
        <item x="1816"/>
        <item x="3577"/>
        <item x="5190"/>
        <item x="8881"/>
        <item x="5154"/>
        <item x="4968"/>
        <item x="4550"/>
        <item x="4974"/>
        <item x="8773"/>
        <item x="3378"/>
        <item x="6612"/>
        <item x="116"/>
        <item x="301"/>
        <item x="34"/>
        <item x="6775"/>
        <item x="6429"/>
        <item x="1711"/>
        <item x="3631"/>
        <item x="6402"/>
        <item x="228"/>
        <item x="6534"/>
        <item x="3715"/>
        <item x="3790"/>
        <item x="7477"/>
        <item x="4298"/>
        <item x="8837"/>
        <item x="8540"/>
        <item x="6662"/>
        <item x="651"/>
        <item x="575"/>
        <item x="5041"/>
        <item x="6872"/>
        <item x="8903"/>
        <item x="2672"/>
        <item x="6400"/>
        <item x="8191"/>
        <item x="1713"/>
        <item x="4330"/>
        <item x="2683"/>
        <item x="8295"/>
        <item x="5040"/>
        <item x="433"/>
        <item x="7751"/>
        <item x="7022"/>
        <item x="292"/>
        <item x="5485"/>
        <item x="5275"/>
        <item x="995"/>
        <item x="4917"/>
        <item x="7588"/>
        <item x="19"/>
        <item x="5392"/>
        <item x="727"/>
        <item x="6022"/>
        <item x="4325"/>
        <item x="1254"/>
        <item x="3502"/>
        <item x="1712"/>
        <item x="327"/>
        <item x="7916"/>
        <item x="3866"/>
        <item x="3739"/>
        <item x="7840"/>
        <item x="6716"/>
        <item x="6718"/>
        <item x="7237"/>
        <item x="8506"/>
        <item x="5965"/>
        <item x="4774"/>
        <item x="3287"/>
        <item x="3453"/>
        <item x="2424"/>
        <item x="730"/>
        <item x="1119"/>
        <item x="3856"/>
        <item x="5206"/>
        <item x="669"/>
        <item x="6185"/>
        <item x="397"/>
        <item x="2775"/>
        <item x="2688"/>
        <item x="5278"/>
        <item x="3156"/>
        <item x="3932"/>
        <item x="4645"/>
        <item x="2738"/>
        <item x="8657"/>
        <item x="8058"/>
        <item x="3861"/>
        <item x="6739"/>
        <item x="4087"/>
        <item x="6995"/>
        <item x="7634"/>
        <item x="8908"/>
        <item x="391"/>
        <item x="1609"/>
        <item x="6486"/>
        <item x="405"/>
        <item x="964"/>
        <item x="8794"/>
        <item x="2101"/>
        <item x="942"/>
        <item x="1636"/>
        <item x="3087"/>
        <item x="8736"/>
        <item x="4270"/>
        <item x="6752"/>
        <item x="7502"/>
        <item x="1312"/>
        <item x="6504"/>
        <item x="2924"/>
        <item x="4997"/>
        <item x="7510"/>
        <item x="2773"/>
        <item x="7755"/>
        <item x="1631"/>
        <item x="435"/>
        <item x="5711"/>
        <item x="404"/>
        <item x="2936"/>
        <item x="8927"/>
        <item x="2889"/>
        <item x="92"/>
        <item x="4969"/>
        <item x="4086"/>
        <item x="5755"/>
        <item x="1194"/>
        <item x="6242"/>
        <item x="2391"/>
        <item x="8129"/>
        <item x="7672"/>
        <item x="5576"/>
        <item x="521"/>
        <item x="2529"/>
        <item x="8456"/>
        <item x="5324"/>
        <item x="1469"/>
        <item x="3843"/>
        <item x="2937"/>
        <item x="3710"/>
        <item x="2286"/>
        <item x="6391"/>
        <item x="2747"/>
        <item x="3164"/>
        <item x="4296"/>
        <item x="402"/>
        <item x="2783"/>
        <item x="7641"/>
        <item x="2305"/>
        <item x="6298"/>
        <item x="6997"/>
        <item x="6108"/>
        <item x="2563"/>
        <item x="1814"/>
        <item x="6473"/>
        <item x="778"/>
        <item x="7123"/>
        <item x="7058"/>
        <item x="8057"/>
        <item x="7414"/>
        <item x="7021"/>
        <item x="5149"/>
        <item x="1634"/>
        <item x="3967"/>
        <item x="3964"/>
        <item x="3360"/>
        <item x="1811"/>
        <item x="5322"/>
        <item x="9047"/>
        <item x="6778"/>
        <item x="6777"/>
        <item x="4551"/>
        <item x="21"/>
        <item x="6776"/>
        <item x="4991"/>
        <item x="5280"/>
        <item x="911"/>
        <item x="3860"/>
        <item x="2417"/>
        <item x="7594"/>
        <item x="8554"/>
        <item x="1235"/>
        <item x="8294"/>
        <item x="5256"/>
        <item x="2735"/>
        <item x="2514"/>
        <item x="8735"/>
        <item x="7650"/>
        <item x="3062"/>
        <item x="5860"/>
        <item x="946"/>
        <item x="7473"/>
        <item x="5047"/>
        <item x="2394"/>
        <item x="5"/>
        <item x="859"/>
        <item x="258"/>
        <item x="1893"/>
        <item x="1436"/>
        <item x="8923"/>
        <item x="1909"/>
        <item x="4936"/>
        <item x="3935"/>
        <item x="340"/>
        <item x="3158"/>
        <item x="1053"/>
        <item x="3152"/>
        <item x="2114"/>
        <item x="6283"/>
        <item x="2508"/>
        <item x="6184"/>
        <item x="1768"/>
        <item x="6871"/>
        <item x="4639"/>
        <item x="7445"/>
        <item x="4620"/>
        <item x="8538"/>
        <item x="8321"/>
        <item x="963"/>
        <item x="5660"/>
        <item x="5301"/>
        <item x="5126"/>
        <item x="6397"/>
        <item x="1812"/>
        <item x="1972"/>
        <item x="5391"/>
        <item x="7509"/>
        <item x="2746"/>
        <item x="6396"/>
        <item x="1809"/>
        <item x="5279"/>
        <item x="1798"/>
        <item x="6217"/>
        <item x="3022"/>
        <item x="4334"/>
        <item x="7767"/>
        <item x="6005"/>
        <item x="6021"/>
        <item x="3438"/>
        <item x="2682"/>
        <item x="1772"/>
        <item x="8128"/>
        <item x="6456"/>
        <item x="1054"/>
        <item x="8499"/>
        <item x="4928"/>
        <item x="7523"/>
        <item x="2210"/>
        <item x="5583"/>
        <item x="3786"/>
        <item x="7593"/>
        <item x="8909"/>
        <item x="1329"/>
        <item x="1118"/>
        <item x="1568"/>
        <item x="4908"/>
        <item x="1091"/>
        <item x="7917"/>
        <item x="8902"/>
        <item x="300"/>
        <item x="7324"/>
        <item x="2935"/>
        <item x="1186"/>
        <item x="3404"/>
        <item x="3072"/>
        <item x="1679"/>
        <item x="2938"/>
        <item x="3452"/>
        <item x="1116"/>
        <item x="3168"/>
        <item x="1205"/>
        <item x="2670"/>
        <item x="3059"/>
        <item x="7645"/>
        <item x="260"/>
        <item x="5567"/>
        <item x="1117"/>
        <item x="8451"/>
        <item x="6073"/>
        <item x="7475"/>
        <item x="1810"/>
        <item x="7124"/>
        <item x="8875"/>
        <item x="1255"/>
        <item x="8901"/>
        <item x="7239"/>
        <item x="5276"/>
        <item x="2771"/>
        <item x="4597"/>
        <item x="4336"/>
        <item x="6699"/>
        <item x="665"/>
        <item x="2303"/>
        <item x="7570"/>
        <item x="6717"/>
        <item x="1709"/>
        <item x="2840"/>
        <item x="8734"/>
        <item x="7177"/>
        <item x="7372"/>
        <item x="3391"/>
        <item x="8055"/>
        <item x="3285"/>
        <item x="6279"/>
        <item x="6183"/>
        <item x="1808"/>
        <item x="4249"/>
        <item x="4102"/>
        <item x="5300"/>
        <item x="5135"/>
        <item x="3876"/>
        <item x="4176"/>
        <item x="6457"/>
        <item x="2511"/>
        <item x="8549"/>
        <item x="4990"/>
        <item x="2927"/>
        <item x="8157"/>
        <item x="5277"/>
        <item x="7944"/>
        <item x="3167"/>
        <item x="3375"/>
        <item x="729"/>
        <item x="3733"/>
        <item x="3862"/>
        <item x="6661"/>
        <item x="394"/>
        <item x="8009"/>
        <item x="2513"/>
        <item x="4765"/>
        <item x="2940"/>
        <item x="6484"/>
        <item x="434"/>
        <item x="4966"/>
        <item x="5710"/>
        <item x="3051"/>
        <item x="8733"/>
        <item x="799"/>
        <item x="4700"/>
        <item x="7474"/>
        <item x="3627"/>
        <item x="2770"/>
        <item x="7476"/>
        <item x="7590"/>
        <item x="6278"/>
        <item x="5582"/>
        <item x="3199"/>
        <item x="2680"/>
        <item x="728"/>
        <item x="1253"/>
        <item x="8190"/>
        <item x="8539"/>
        <item x="8455"/>
        <item x="2122"/>
        <item x="7508"/>
        <item x="2113"/>
        <item x="8654"/>
        <item x="4910"/>
        <item x="2435"/>
        <item x="6063"/>
        <item x="8655"/>
        <item x="1716"/>
        <item x="5253"/>
        <item x="5050"/>
        <item x="1431"/>
        <item x="1115"/>
        <item x="788"/>
        <item x="2649"/>
        <item x="7505"/>
        <item x="9041"/>
        <item x="7878"/>
        <item x="666"/>
        <item x="5057"/>
        <item x="6896"/>
        <item x="8537"/>
        <item x="3403"/>
        <item x="5208"/>
        <item x="4093"/>
        <item x="2648"/>
        <item x="3149"/>
        <item x="670"/>
        <item x="656"/>
        <item x="4930"/>
        <item x="3877"/>
        <item x="3963"/>
        <item x="6774"/>
        <item x="85"/>
        <item x="8507"/>
        <item x="1163"/>
        <item x="2070"/>
        <item x="4269"/>
        <item x="8454"/>
        <item x="229"/>
        <item x="1813"/>
        <item x="996"/>
        <item x="5486"/>
        <item x="6646"/>
        <item x="7240"/>
        <item x="2467"/>
        <item x="7715"/>
        <item x="940"/>
        <item x="4009"/>
        <item x="6876"/>
        <item x="400"/>
        <item x="7789"/>
        <item x="6403"/>
        <item x="6538"/>
        <item x="403"/>
        <item x="6398"/>
        <item x="1626"/>
        <item x="264"/>
        <item x="7236"/>
        <item x="5572"/>
        <item x="326"/>
        <item x="2630"/>
        <item x="4640"/>
        <item x="1850"/>
        <item x="1432"/>
        <item x="2733"/>
        <item x="416"/>
        <item x="1950"/>
        <item x="6771"/>
        <item x="399"/>
        <item x="8548"/>
        <item x="7471"/>
        <item x="4934"/>
        <item x="4234"/>
        <item x="3050"/>
        <item x="3859"/>
        <item x="8882"/>
        <item x="1465"/>
        <item x="1796"/>
        <item x="8905"/>
        <item x="3067"/>
        <item x="4354"/>
        <item x="3709"/>
        <item x="8445"/>
        <item x="1478"/>
        <item x="5754"/>
        <item x="6537"/>
        <item x="7569"/>
        <item x="1678"/>
        <item x="6687"/>
        <item x="3780"/>
        <item x="5245"/>
        <item x="3125"/>
        <item x="8497"/>
        <item x="8505"/>
        <item x="401"/>
        <item x="3200"/>
        <item x="4915"/>
        <item x="8177"/>
        <item x="8756"/>
        <item x="2650"/>
        <item x="7061"/>
        <item x="1090"/>
        <item x="3778"/>
        <item x="5389"/>
        <item x="8922"/>
        <item x="2934"/>
        <item x="2981"/>
        <item x="8116"/>
        <item x="5056"/>
        <item x="6106"/>
        <item x="4247"/>
        <item x="4092"/>
        <item x="1623"/>
        <item x="8697"/>
        <item x="1434"/>
        <item x="6909"/>
        <item x="7564"/>
        <item x="2539"/>
        <item x="2251"/>
        <item x="6356"/>
        <item x="5055"/>
        <item x="1477"/>
        <item x="5150"/>
        <item x="6715"/>
        <item x="2481"/>
        <item x="1414"/>
        <item x="8887"/>
        <item x="441"/>
        <item x="4329"/>
        <item x="3401"/>
        <item x="250"/>
        <item x="219"/>
        <item x="393"/>
        <item x="1632"/>
        <item x="8925"/>
        <item x="792"/>
        <item x="928"/>
        <item x="935"/>
        <item x="3377"/>
        <item x="2071"/>
        <item x="3049"/>
        <item x="2739"/>
        <item x="5452"/>
        <item x="6007"/>
        <item x="6160"/>
        <item x="2782"/>
        <item x="4911"/>
        <item x="7241"/>
        <item x="4596"/>
        <item x="7507"/>
        <item x="5136"/>
        <item x="2627"/>
        <item x="962"/>
        <item x="6683"/>
        <item x="7261"/>
        <item x="1635"/>
        <item x="2603"/>
        <item x="2624"/>
        <item x="115"/>
        <item x="6401"/>
        <item x="11"/>
        <item x="1286"/>
        <item x="8732"/>
        <item x="1474"/>
        <item x="2985"/>
        <item x="1458"/>
        <item x="4374"/>
        <item x="6107"/>
        <item x="7756"/>
        <item x="8900"/>
        <item x="1470"/>
        <item x="1114"/>
        <item x="8928"/>
        <item x="2505"/>
        <item x="1494"/>
        <item x="2256"/>
        <item x="1608"/>
        <item x="2459"/>
        <item x="8108"/>
        <item x="6611"/>
        <item x="7846"/>
        <item x="524"/>
        <item x="5180"/>
        <item x="776"/>
        <item x="8186"/>
        <item x="795"/>
        <item x="6141"/>
        <item x="3882"/>
        <item x="2925"/>
        <item x="7413"/>
        <item x="3402"/>
        <item x="5659"/>
        <item x="2100"/>
        <item x="4359"/>
        <item x="1807"/>
        <item x="3785"/>
        <item x="8924"/>
        <item x="5733"/>
        <item x="1183"/>
        <item x="7640"/>
        <item x="8755"/>
        <item x="4587"/>
        <item x="958"/>
        <item x="9017"/>
        <item x="252"/>
        <item x="1540"/>
        <item x="8938"/>
        <item x="392"/>
        <item x="5967"/>
        <item x="4096"/>
        <item x="5451"/>
        <item x="1433"/>
        <item x="4638"/>
        <item x="4703"/>
        <item x="613"/>
        <item x="1113"/>
        <item x="7444"/>
        <item x="6829"/>
        <item x="451"/>
        <item x="8054"/>
        <item x="8320"/>
        <item x="7411"/>
        <item x="1252"/>
        <item x="2104"/>
        <item x="4034"/>
        <item x="4328"/>
        <item x="2732"/>
        <item x="2681"/>
        <item x="2117"/>
        <item x="7643"/>
        <item x="6772"/>
        <item x="3048"/>
        <item x="4625"/>
        <item x="6277"/>
        <item x="2778"/>
        <item x="8118"/>
        <item x="5970"/>
        <item x="5054"/>
        <item x="8053"/>
        <item x="1710"/>
        <item x="8175"/>
        <item x="3708"/>
        <item x="2769"/>
        <item x="7232"/>
        <item x="2090"/>
        <item x="1567"/>
        <item x="6994"/>
        <item x="6395"/>
        <item x="1760"/>
        <item x="5247"/>
        <item x="1182"/>
        <item x="8189"/>
        <item x="3163"/>
        <item x="7212"/>
        <item x="6660"/>
        <item x="4698"/>
        <item x="4702"/>
        <item x="7522"/>
        <item x="5435"/>
        <item x="4082"/>
        <item x="6404"/>
        <item x="6875"/>
        <item x="251"/>
        <item x="1945"/>
        <item x="7793"/>
        <item x="6714"/>
        <item x="8707"/>
        <item x="6610"/>
        <item x="3830"/>
        <item x="7918"/>
        <item x="8899"/>
        <item x="6427"/>
        <item x="3881"/>
        <item x="2669"/>
        <item x="4935"/>
        <item x="6536"/>
        <item x="1456"/>
        <item x="6140"/>
        <item x="6773"/>
        <item x="3432"/>
        <item x="3151"/>
        <item x="7877"/>
        <item x="777"/>
        <item x="7648"/>
        <item x="1907"/>
        <item x="8293"/>
        <item x="668"/>
        <item x="2984"/>
        <item x="4972"/>
        <item x="7323"/>
        <item x="1971"/>
        <item x="6833"/>
        <item x="726"/>
        <item x="2302"/>
        <item x="2926"/>
        <item x="4933"/>
        <item x="2"/>
        <item x="1673"/>
        <item x="3784"/>
        <item x="5459"/>
        <item x="2610"/>
        <item x="4268"/>
        <item x="4776"/>
        <item x="2220"/>
        <item x="7864"/>
        <item x="3781"/>
        <item x="6906"/>
        <item x="2931"/>
        <item x="2932"/>
        <item x="3376"/>
        <item x="7591"/>
        <item x="209"/>
        <item x="4624"/>
        <item x="6924"/>
        <item x="4088"/>
        <item x="7506"/>
        <item x="10"/>
        <item x="913"/>
        <item x="7647"/>
        <item x="522"/>
        <item x="3854"/>
        <item x="2930"/>
        <item x="4295"/>
        <item x="1223"/>
        <item x="7363"/>
        <item x="297"/>
        <item x="5571"/>
        <item x="7412"/>
        <item x="7369"/>
        <item x="325"/>
        <item x="249"/>
        <item x="6182"/>
        <item x="6485"/>
        <item x="2107"/>
        <item x="2933"/>
        <item x="4955"/>
        <item x="3576"/>
        <item x="2069"/>
        <item x="1666"/>
        <item x="2678"/>
        <item x="2928"/>
        <item x="2994"/>
        <item x="1806"/>
        <item x="2344"/>
        <item x="8292"/>
        <item x="7321"/>
        <item x="4174"/>
        <item x="5778"/>
        <item x="2986"/>
        <item x="2605"/>
        <item x="5134"/>
        <item x="2887"/>
        <item x="912"/>
        <item x="6181"/>
        <item x="4988"/>
        <item x="3863"/>
        <item x="1203"/>
        <item x="4971"/>
        <item x="3782"/>
        <item x="2506"/>
        <item x="2466"/>
        <item x="905"/>
        <item x="114"/>
        <item x="5762"/>
        <item x="2099"/>
        <item x="7919"/>
        <item x="5999"/>
        <item x="3047"/>
        <item x="8835"/>
        <item x="5368"/>
        <item x="7722"/>
        <item x="3855"/>
        <item x="961"/>
        <item x="4248"/>
        <item x="2705"/>
        <item x="3374"/>
        <item x="2734"/>
        <item x="3783"/>
        <item x="5807"/>
        <item x="5273"/>
        <item x="3138"/>
        <item x="3450"/>
        <item x="254"/>
        <item x="4760"/>
        <item x="5859"/>
        <item x="6394"/>
        <item x="2929"/>
        <item x="2105"/>
        <item x="2702"/>
        <item x="2102"/>
        <item x="1892"/>
        <item x="7242"/>
        <item x="5298"/>
        <item x="2982"/>
        <item x="1251"/>
        <item x="9042"/>
        <item x="2509"/>
        <item x="1504"/>
        <item x="1147"/>
        <item x="113"/>
        <item x="2923"/>
        <item x="1795"/>
        <item x="4931"/>
        <item x="4324"/>
        <item x="9038"/>
        <item x="7920"/>
        <item x="2818"/>
        <item x="4964"/>
        <item x="2068"/>
        <item x="1233"/>
        <item x="6831"/>
        <item x="3166"/>
        <item x="5620"/>
        <item x="2781"/>
        <item x="938"/>
        <item x="6609"/>
        <item x="5663"/>
        <item x="5455"/>
        <item x="227"/>
        <item x="2103"/>
        <item x="6137"/>
        <item x="4503"/>
        <item x="3150"/>
        <item x="2730"/>
        <item x="8839"/>
        <item x="247"/>
        <item x="8370"/>
        <item x="8880"/>
        <item x="2612"/>
        <item x="2510"/>
        <item x="8052"/>
        <item x="8005"/>
        <item x="2345"/>
        <item x="4008"/>
        <item x="8879"/>
        <item x="6925"/>
        <item x="9046"/>
        <item x="4175"/>
        <item x="3864"/>
        <item x="2504"/>
        <item x="2285"/>
        <item x="4091"/>
        <item x="6"/>
        <item x="7635"/>
        <item x="8115"/>
        <item x="4932"/>
        <item x="7368"/>
        <item x="4048"/>
        <item x="4699"/>
        <item x="2095"/>
        <item x="1607"/>
        <item x="2922"/>
        <item x="4046"/>
        <item x="8051"/>
        <item x="1112"/>
        <item x="1891"/>
        <item x="3153"/>
        <item x="2983"/>
        <item x="7181"/>
        <item x="1178"/>
        <item x="3529"/>
        <item x="3396"/>
        <item x="939"/>
        <item x="1680"/>
        <item x="7062"/>
        <item x="5750"/>
        <item x="1428"/>
        <item x="7122"/>
        <item x="653"/>
        <item x="1387"/>
        <item x="8876"/>
        <item x="7563"/>
        <item x="7472"/>
        <item x="7322"/>
        <item x="7264"/>
        <item x="2528"/>
        <item x="3012"/>
        <item x="5255"/>
        <item x="8898"/>
        <item x="8873"/>
        <item x="3284"/>
        <item x="8291"/>
        <item x="4089"/>
        <item x="1232"/>
        <item x="5186"/>
        <item x="5039"/>
        <item x="1516"/>
        <item x="1890"/>
        <item x="7367"/>
        <item x="4118"/>
        <item x="4992"/>
        <item x="2629"/>
        <item x="6713"/>
        <item x="18"/>
        <item x="2611"/>
        <item x="6159"/>
        <item x="9040"/>
        <item x="7790"/>
        <item x="4101"/>
        <item x="2098"/>
        <item x="8077"/>
        <item x="7503"/>
        <item x="3878"/>
        <item x="9029"/>
        <item x="960"/>
        <item x="4079"/>
        <item x="7233"/>
        <item x="3233"/>
        <item x="1468"/>
        <item x="2978"/>
        <item x="2480"/>
        <item x="7063"/>
        <item x="447"/>
        <item x="3394"/>
        <item x="4042"/>
        <item x="8050"/>
        <item x="2253"/>
        <item x="3923"/>
        <item x="9044"/>
        <item x="1462"/>
        <item x="858"/>
        <item x="224"/>
        <item x="1472"/>
        <item x="2674"/>
        <item x="3875"/>
        <item x="8696"/>
        <item x="2254"/>
        <item x="7845"/>
        <item x="725"/>
        <item x="1177"/>
        <item x="6659"/>
        <item x="6430"/>
        <item x="2871"/>
        <item x="7876"/>
        <item x="8290"/>
        <item x="7941"/>
        <item x="2052"/>
        <item x="5566"/>
        <item x="9039"/>
        <item x="6180"/>
        <item x="8112"/>
        <item x="4323"/>
        <item x="1473"/>
        <item x="8117"/>
        <item x="1285"/>
        <item x="6604"/>
        <item x="5390"/>
        <item x="3880"/>
        <item x="84"/>
        <item x="3086"/>
        <item x="256"/>
        <item x="2987"/>
        <item x="7443"/>
        <item x="4963"/>
        <item x="5619"/>
        <item x="3046"/>
        <item x="338"/>
        <item x="2609"/>
        <item x="6608"/>
        <item x="8907"/>
        <item x="3283"/>
        <item x="6198"/>
        <item x="4595"/>
        <item x="3879"/>
        <item x="7504"/>
        <item x="6425"/>
        <item x="4622"/>
        <item x="5244"/>
        <item x="4993"/>
        <item x="459"/>
        <item x="6282"/>
        <item x="298"/>
        <item x="2093"/>
        <item x="1179"/>
        <item x="6472"/>
        <item x="6461"/>
        <item x="1531"/>
        <item x="7816"/>
        <item x="8865"/>
        <item x="2211"/>
        <item x="4044"/>
        <item x="5124"/>
        <item x="6832"/>
        <item x="2263"/>
        <item x="2106"/>
        <item x="4986"/>
        <item x="2621"/>
        <item x="5242"/>
        <item x="8411"/>
        <item x="1532"/>
        <item x="4761"/>
        <item x="5581"/>
        <item x="6866"/>
        <item x="8377"/>
        <item x="2623"/>
        <item x="1457"/>
        <item x="3920"/>
        <item x="4764"/>
        <item x="5434"/>
        <item x="7540"/>
        <item x="3779"/>
        <item x="6830"/>
        <item x="2776"/>
        <item x="2676"/>
        <item x="3170"/>
        <item x="1471"/>
        <item x="3528"/>
        <item x="2671"/>
        <item x="8289"/>
        <item x="41"/>
        <item x="6644"/>
        <item x="3678"/>
        <item x="427"/>
        <item x="390"/>
        <item x="7644"/>
        <item x="2602"/>
        <item x="1029"/>
        <item x="2465"/>
        <item x="1464"/>
        <item x="4586"/>
        <item x="3085"/>
        <item x="7176"/>
        <item x="6603"/>
        <item x="1804"/>
        <item x="4327"/>
        <item x="5858"/>
        <item x="9075"/>
        <item x="6645"/>
        <item x="8772"/>
        <item x="959"/>
        <item x="1805"/>
        <item x="5270"/>
        <item x="2604"/>
        <item x="3842"/>
        <item x="7364"/>
        <item x="9028"/>
        <item x="7366"/>
        <item x="4501"/>
        <item x="7365"/>
        <item x="7173"/>
        <item x="5913"/>
        <item x="7209"/>
        <item x="6071"/>
        <item x="1794"/>
        <item x="389"/>
        <item x="4232"/>
        <item x="2094"/>
        <item x="6874"/>
        <item x="2218"/>
        <item x="3608"/>
        <item x="8557"/>
        <item x="6196"/>
        <item x="2343"/>
        <item x="222"/>
        <item x="223"/>
        <item x="3834"/>
        <item x="4360"/>
        <item x="7059"/>
        <item x="8897"/>
        <item x="9045"/>
        <item x="1250"/>
        <item x="1566"/>
        <item x="4072"/>
        <item x="8832"/>
        <item x="7442"/>
        <item x="8863"/>
        <item x="3373"/>
        <item x="2115"/>
        <item x="7763"/>
        <item x="7754"/>
        <item x="5618"/>
        <item x="324"/>
        <item x="4978"/>
        <item x="4763"/>
        <item x="5133"/>
        <item x="3874"/>
        <item x="5053"/>
        <item x="1621"/>
        <item x="7501"/>
        <item x="6064"/>
        <item x="4090"/>
        <item x="4637"/>
        <item x="3273"/>
        <item x="2507"/>
        <item x="3139"/>
        <item x="4266"/>
        <item x="4822"/>
        <item x="4326"/>
        <item x="8780"/>
        <item x="6104"/>
        <item x="574"/>
        <item x="9043"/>
        <item x="3133"/>
        <item x="8869"/>
        <item x="1111"/>
        <item x="2973"/>
        <item x="5187"/>
        <item x="8075"/>
        <item x="7639"/>
        <item x="8860"/>
        <item x="1619"/>
        <item x="8864"/>
        <item x="7812"/>
        <item x="2097"/>
        <item x="3147"/>
        <item x="2212"/>
        <item x="3865"/>
        <item x="7873"/>
        <item x="106"/>
        <item x="1156"/>
        <item x="2993"/>
        <item x="8871"/>
        <item x="1503"/>
        <item x="4594"/>
        <item x="5125"/>
        <item x="193"/>
        <item x="809"/>
        <item x="3270"/>
        <item x="7562"/>
        <item x="4982"/>
        <item x="724"/>
        <item x="248"/>
        <item x="5751"/>
        <item x="3720"/>
        <item x="8833"/>
        <item x="775"/>
        <item x="3606"/>
        <item x="6607"/>
        <item x="7076"/>
        <item x="2091"/>
        <item x="1633"/>
        <item x="5127"/>
        <item x="253"/>
        <item x="2729"/>
        <item x="2673"/>
        <item x="7497"/>
        <item x="226"/>
        <item x="3397"/>
        <item x="3605"/>
        <item x="7053"/>
        <item x="2453"/>
        <item x="2834"/>
        <item x="2217"/>
        <item x="7714"/>
        <item x="5114"/>
        <item x="3840"/>
        <item x="2252"/>
        <item x="3084"/>
        <item x="6471"/>
        <item x="2779"/>
        <item x="3626"/>
        <item x="8049"/>
        <item x="8114"/>
        <item x="1028"/>
        <item x="2116"/>
        <item x="3196"/>
        <item x="2067"/>
        <item x="8385"/>
        <item x="3607"/>
        <item x="2284"/>
        <item x="5271"/>
        <item x="7791"/>
        <item x="3395"/>
        <item x="8695"/>
        <item x="2527"/>
        <item x="2089"/>
        <item x="8754"/>
        <item x="8452"/>
        <item x="5128"/>
        <item x="8920"/>
        <item x="4100"/>
        <item x="6178"/>
        <item x="1231"/>
        <item x="4267"/>
        <item x="4961"/>
        <item x="6017"/>
        <item x="3447"/>
        <item x="5609"/>
        <item x="1524"/>
        <item x="3527"/>
        <item x="2677"/>
        <item x="7260"/>
        <item x="2646"/>
        <item x="1192"/>
        <item x="2562"/>
        <item x="6293"/>
        <item x="3146"/>
        <item x="1622"/>
        <item x="7942"/>
        <item x="3625"/>
        <item x="6804"/>
        <item x="5036"/>
        <item x="2767"/>
        <item x="794"/>
        <item x="5243"/>
        <item x="2628"/>
        <item x="5185"/>
        <item x="4619"/>
        <item x="2341"/>
        <item x="2731"/>
        <item x="8896"/>
        <item x="6751"/>
        <item x="4593"/>
        <item x="7875"/>
        <item x="3045"/>
        <item x="3387"/>
        <item x="6372"/>
        <item x="3081"/>
        <item x="936"/>
        <item x="8868"/>
        <item x="2977"/>
        <item x="5657"/>
        <item x="2187"/>
        <item x="4029"/>
        <item x="5450"/>
        <item x="2970"/>
        <item x="1793"/>
        <item x="3624"/>
        <item x="7813"/>
        <item x="8870"/>
        <item x="2594"/>
        <item x="2979"/>
        <item x="6390"/>
        <item x="7717"/>
        <item x="323"/>
        <item x="7441"/>
        <item x="7075"/>
        <item x="4987"/>
        <item x="1563"/>
        <item x="3148"/>
        <item x="5210"/>
        <item x="8872"/>
        <item x="1846"/>
        <item x="2689"/>
        <item x="2921"/>
        <item x="6105"/>
        <item x="2380"/>
        <item x="6157"/>
        <item x="5753"/>
        <item x="1110"/>
        <item x="1467"/>
        <item x="1429"/>
        <item x="6658"/>
        <item x="7865"/>
        <item x="8176"/>
        <item x="5779"/>
        <item x="4097"/>
        <item x="3344"/>
        <item x="5575"/>
        <item x="320"/>
        <item x="4007"/>
        <item x="642"/>
        <item x="8731"/>
        <item x="5371"/>
        <item x="208"/>
        <item x="3137"/>
        <item x="7056"/>
        <item x="6602"/>
        <item x="2255"/>
        <item x="3083"/>
        <item x="1853"/>
        <item x="6139"/>
        <item x="5617"/>
        <item x="7409"/>
        <item x="2622"/>
        <item x="6275"/>
        <item x="5254"/>
        <item x="1534"/>
        <item x="4753"/>
        <item x="8895"/>
        <item x="6868"/>
        <item x="2388"/>
        <item x="6873"/>
        <item x="7863"/>
        <item x="3121"/>
        <item x="3853"/>
        <item x="2479"/>
        <item x="5998"/>
        <item x="6158"/>
        <item x="1539"/>
        <item x="7788"/>
        <item x="1175"/>
        <item x="2531"/>
        <item x="4762"/>
        <item x="5112"/>
        <item x="1493"/>
        <item x="4099"/>
        <item x="573"/>
        <item x="857"/>
        <item x="644"/>
        <item x="4957"/>
        <item x="7874"/>
        <item x="5195"/>
        <item x="5151"/>
        <item x="1027"/>
        <item x="337"/>
        <item x="9027"/>
        <item x="1564"/>
        <item x="192"/>
        <item x="6003"/>
        <item x="2832"/>
        <item x="2886"/>
        <item x="1165"/>
        <item x="1847"/>
        <item x="1284"/>
        <item x="430"/>
        <item x="5752"/>
        <item x="7410"/>
        <item x="432"/>
        <item x="1160"/>
        <item x="207"/>
        <item x="2538"/>
        <item x="6606"/>
        <item x="6601"/>
        <item x="1222"/>
        <item x="7711"/>
        <item x="6135"/>
        <item x="1466"/>
        <item x="4264"/>
        <item x="4591"/>
        <item x="1959"/>
        <item x="4814"/>
        <item x="4962"/>
        <item x="8076"/>
        <item x="3388"/>
        <item x="5181"/>
        <item x="712"/>
        <item x="6865"/>
        <item x="1202"/>
        <item x="2626"/>
        <item x="42"/>
        <item x="5129"/>
        <item x="6908"/>
        <item x="1030"/>
        <item x="3082"/>
        <item x="1576"/>
        <item x="1762"/>
        <item x="985"/>
        <item x="930"/>
        <item x="2919"/>
        <item x="7866"/>
        <item x="5857"/>
        <item x="3120"/>
        <item x="6712"/>
        <item x="931"/>
        <item x="7815"/>
        <item x="1882"/>
        <item x="1190"/>
        <item x="1498"/>
        <item x="6605"/>
        <item x="5908"/>
        <item x="1161"/>
        <item x="7872"/>
        <item x="7713"/>
        <item x="426"/>
        <item x="2884"/>
        <item x="1199"/>
        <item x="2675"/>
        <item x="3623"/>
        <item x="4960"/>
        <item x="1283"/>
        <item x="7841"/>
        <item x="5909"/>
        <item x="6893"/>
        <item x="1359"/>
        <item x="2434"/>
        <item x="7814"/>
        <item x="6894"/>
        <item x="8"/>
        <item x="4265"/>
        <item x="5019"/>
        <item x="7637"/>
        <item x="5049"/>
        <item x="1562"/>
        <item x="1109"/>
        <item x="7844"/>
        <item x="6747"/>
        <item x="321"/>
        <item x="3044"/>
        <item x="8178"/>
        <item x="2830"/>
        <item x="8694"/>
        <item x="2992"/>
        <item x="2969"/>
        <item x="7440"/>
        <item x="2763"/>
        <item x="8894"/>
        <item x="2464"/>
        <item x="4818"/>
        <item x="4030"/>
        <item x="4050"/>
        <item x="4759"/>
        <item x="2478"/>
        <item x="8866"/>
        <item x="6388"/>
        <item x="6136"/>
        <item x="1565"/>
        <item x="934"/>
        <item x="1221"/>
        <item x="2768"/>
        <item x="3039"/>
        <item x="8183"/>
        <item x="2414"/>
        <item x="6711"/>
        <item x="937"/>
        <item x="1852"/>
        <item x="7469"/>
        <item x="6657"/>
        <item x="2526"/>
        <item x="8113"/>
        <item x="1888"/>
        <item x="6867"/>
        <item x="5184"/>
        <item x="6744"/>
        <item x="2831"/>
        <item x="1792"/>
        <item x="4098"/>
        <item x="290"/>
        <item x="3604"/>
        <item x="5708"/>
        <item x="3165"/>
        <item x="8448"/>
        <item x="2186"/>
        <item x="4200"/>
        <item x="6870"/>
        <item x="3364"/>
        <item x="1499"/>
        <item x="2918"/>
        <item x="2283"/>
        <item x="1533"/>
        <item x="7561"/>
        <item x="3986"/>
        <item x="8184"/>
        <item x="7762"/>
        <item x="1551"/>
        <item x="319"/>
        <item x="7870"/>
        <item x="1766"/>
        <item x="1502"/>
        <item x="1311"/>
        <item x="212"/>
        <item x="3119"/>
        <item x="8859"/>
        <item x="8729"/>
        <item x="6864"/>
        <item x="1415"/>
        <item x="5910"/>
        <item x="2066"/>
        <item x="2477"/>
        <item x="4585"/>
        <item x="986"/>
        <item x="1032"/>
        <item x="1108"/>
        <item x="0"/>
        <item x="638"/>
        <item x="7468"/>
        <item x="8447"/>
        <item x="8626"/>
        <item x="2759"/>
        <item x="8831"/>
        <item x="6803"/>
        <item x="992"/>
        <item x="3011"/>
        <item x="6802"/>
        <item x="1219"/>
        <item x="6599"/>
        <item x="4906"/>
        <item x="2870"/>
        <item x="2064"/>
        <item x="3064"/>
        <item x="6600"/>
        <item x="5131"/>
        <item x="4080"/>
        <item x="5709"/>
        <item x="5558"/>
        <item x="8450"/>
        <item x="1765"/>
        <item x="6597"/>
        <item x="8770"/>
        <item x="8251"/>
        <item x="191"/>
        <item x="425"/>
        <item x="3706"/>
        <item x="9024"/>
        <item x="3060"/>
        <item x="2916"/>
        <item x="4043"/>
        <item x="7057"/>
        <item x="1817"/>
        <item x="774"/>
        <item x="2974"/>
        <item x="1530"/>
        <item x="4628"/>
        <item x="5723"/>
        <item x="322"/>
        <item x="1624"/>
        <item x="3836"/>
        <item x="4959"/>
        <item x="5035"/>
        <item x="2065"/>
        <item x="1965"/>
        <item x="7871"/>
        <item x="7842"/>
        <item x="5856"/>
        <item x="2989"/>
        <item x="5132"/>
        <item x="7558"/>
        <item x="2150"/>
        <item x="2600"/>
        <item x="6743"/>
        <item x="7960"/>
        <item x="3837"/>
        <item x="1757"/>
        <item x="5110"/>
        <item x="910"/>
        <item x="7912"/>
        <item x="7439"/>
        <item x="7723"/>
        <item x="772"/>
        <item x="1152"/>
        <item x="3186"/>
        <item x="6437"/>
        <item x="7867"/>
        <item x="3043"/>
        <item x="2561"/>
        <item x="8893"/>
        <item x="7072"/>
        <item x="1791"/>
        <item x="1031"/>
        <item x="2869"/>
        <item x="7069"/>
        <item x="1230"/>
        <item x="7712"/>
        <item x="3841"/>
        <item x="5370"/>
        <item x="4697"/>
        <item x="2975"/>
        <item x="9034"/>
        <item x="2373"/>
        <item x="3145"/>
        <item x="7560"/>
        <item x="6750"/>
        <item x="6656"/>
        <item x="2728"/>
        <item x="3144"/>
        <item x="3833"/>
        <item x="1538"/>
        <item x="2976"/>
        <item x="2917"/>
        <item x="773"/>
        <item x="317"/>
        <item x="1201"/>
        <item x="7862"/>
        <item x="2204"/>
        <item x="3705"/>
        <item x="993"/>
        <item x="3190"/>
        <item x="4356"/>
        <item x="6598"/>
        <item x="7843"/>
        <item x="4958"/>
        <item x="6797"/>
        <item x="4321"/>
        <item x="3838"/>
        <item x="6567"/>
        <item x="1495"/>
        <item x="2558"/>
        <item x="6869"/>
        <item x="793"/>
        <item x="7868"/>
        <item x="7"/>
        <item x="5854"/>
        <item x="956"/>
        <item x="2833"/>
        <item x="5182"/>
        <item x="2441"/>
        <item x="4006"/>
        <item x="1107"/>
        <item x="7720"/>
        <item x="8771"/>
        <item x="2096"/>
        <item x="2476"/>
        <item x="8867"/>
        <item x="1491"/>
        <item x="4819"/>
        <item x="5130"/>
        <item x="932"/>
        <item x="4627"/>
        <item x="218"/>
        <item x="2727"/>
        <item x="1226"/>
        <item x="6742"/>
        <item x="5920"/>
        <item x="5852"/>
        <item x="4985"/>
        <item x="8693"/>
        <item x="8572"/>
        <item x="4231"/>
        <item x="5616"/>
        <item x="4322"/>
        <item x="8073"/>
        <item x="7869"/>
        <item x="6019"/>
        <item x="5111"/>
        <item x="7747"/>
        <item x="3369"/>
        <item x="1224"/>
        <item x="3448"/>
        <item x="6767"/>
        <item x="6050"/>
        <item x="2915"/>
        <item x="1561"/>
        <item x="9008"/>
        <item x="2920"/>
        <item x="8246"/>
        <item x="7259"/>
        <item x="5656"/>
        <item x="2885"/>
        <item x="443"/>
        <item x="8730"/>
        <item x="3835"/>
        <item x="2991"/>
        <item x="957"/>
        <item x="8225"/>
        <item x="1620"/>
        <item x="647"/>
        <item x="8449"/>
        <item x="2342"/>
        <item x="422"/>
        <item x="6216"/>
        <item x="314"/>
        <item x="6274"/>
        <item x="991"/>
        <item x="8048"/>
        <item x="2598"/>
        <item x="1490"/>
        <item x="1550"/>
        <item x="3116"/>
        <item x="8185"/>
        <item x="8156"/>
        <item x="3143"/>
        <item x="3697"/>
        <item x="4357"/>
        <item x="7631"/>
        <item x="933"/>
        <item x="4617"/>
        <item x="3622"/>
        <item x="5272"/>
        <item x="6748"/>
        <item x="1191"/>
        <item x="2282"/>
        <item x="3042"/>
        <item x="2883"/>
        <item x="1735"/>
        <item x="2766"/>
        <item x="3142"/>
        <item x="8446"/>
        <item x="1229"/>
        <item x="1193"/>
        <item x="2536"/>
        <item x="452"/>
        <item x="1282"/>
        <item x="316"/>
        <item x="2592"/>
        <item x="190"/>
        <item x="3707"/>
        <item x="3723"/>
        <item x="1106"/>
        <item x="3132"/>
        <item x="6764"/>
        <item x="206"/>
        <item x="1157"/>
        <item x="2914"/>
        <item x="7519"/>
        <item x="3449"/>
        <item x="3399"/>
        <item x="5078"/>
        <item x="2990"/>
        <item x="3141"/>
        <item x="8478"/>
        <item x="2475"/>
        <item x="3066"/>
        <item x="5183"/>
        <item x="1386"/>
        <item x="4954"/>
        <item x="313"/>
        <item x="2972"/>
        <item x="8481"/>
        <item x="988"/>
        <item x="420"/>
        <item x="8444"/>
        <item x="1753"/>
        <item x="3431"/>
        <item x="3831"/>
        <item x="5653"/>
        <item x="8004"/>
        <item x="6422"/>
        <item x="2382"/>
        <item x="5386"/>
        <item x="1790"/>
        <item x="2591"/>
        <item x="5505"/>
        <item x="1227"/>
        <item x="5563"/>
        <item x="8072"/>
        <item x="6765"/>
        <item x="4355"/>
        <item x="1197"/>
        <item x="6566"/>
        <item x="929"/>
        <item x="7470"/>
        <item x="279"/>
        <item x="3832"/>
        <item x="1105"/>
        <item x="6177"/>
        <item x="24"/>
        <item x="2063"/>
        <item x="7496"/>
        <item x="7231"/>
        <item x="2966"/>
        <item x="5366"/>
        <item x="2410"/>
        <item x="1488"/>
        <item x="3065"/>
        <item x="6643"/>
        <item x="4576"/>
        <item x="8830"/>
        <item x="1764"/>
        <item x="1225"/>
        <item x="9022"/>
        <item x="3704"/>
        <item x="9009"/>
        <item x="6195"/>
        <item x="1552"/>
        <item x="6828"/>
        <item x="6006"/>
        <item x="2595"/>
        <item x="1496"/>
        <item x="9013"/>
        <item x="1788"/>
        <item x="1755"/>
        <item x="8173"/>
        <item x="8799"/>
        <item x="2047"/>
        <item x="896"/>
        <item x="3703"/>
        <item x="5855"/>
        <item x="3398"/>
        <item x="2207"/>
        <item x="6436"/>
        <item x="2968"/>
        <item x="1141"/>
        <item x="289"/>
        <item x="8625"/>
        <item x="7710"/>
        <item x="3041"/>
        <item x="43"/>
        <item x="6424"/>
        <item x="5369"/>
        <item x="1198"/>
        <item x="1228"/>
        <item x="2559"/>
        <item x="6016"/>
        <item x="9026"/>
        <item x="2758"/>
        <item x="1929"/>
        <item x="4623"/>
        <item x="1787"/>
        <item x="4160"/>
        <item x="6655"/>
        <item x="1786"/>
        <item x="6596"/>
        <item x="79"/>
        <item x="4590"/>
        <item x="8074"/>
        <item x="7721"/>
        <item x="7589"/>
        <item x="315"/>
        <item x="2206"/>
        <item x="6345"/>
        <item x="1104"/>
        <item x="8172"/>
        <item x="5654"/>
        <item x="4758"/>
        <item x="2377"/>
        <item x="9023"/>
        <item x="8624"/>
        <item x="7051"/>
        <item x="282"/>
        <item x="2911"/>
        <item x="8047"/>
        <item x="1754"/>
        <item x="8387"/>
        <item x="3140"/>
        <item x="7719"/>
        <item x="3117"/>
        <item x="2185"/>
        <item x="990"/>
        <item x="648"/>
        <item x="8350"/>
        <item x="987"/>
        <item x="423"/>
        <item x="2401"/>
        <item x="6741"/>
        <item x="8692"/>
        <item x="1537"/>
        <item x="2416"/>
        <item x="7438"/>
        <item x="1487"/>
        <item x="245"/>
        <item x="5102"/>
        <item x="1051"/>
        <item x="2205"/>
        <item x="8003"/>
        <item x="2560"/>
        <item x="7718"/>
        <item x="3570"/>
        <item x="283"/>
        <item x="1501"/>
        <item x="424"/>
        <item x="276"/>
        <item x="4696"/>
        <item x="2413"/>
        <item x="1281"/>
        <item x="2599"/>
        <item x="2912"/>
        <item x="7518"/>
        <item x="1777"/>
        <item x="7638"/>
        <item x="1159"/>
        <item x="5615"/>
        <item x="312"/>
        <item x="2250"/>
        <item x="1667"/>
        <item x="6654"/>
        <item x="6273"/>
        <item x="1883"/>
        <item x="4621"/>
        <item x="1789"/>
        <item x="3343"/>
        <item x="1174"/>
        <item x="1884"/>
        <item x="189"/>
        <item x="2617"/>
        <item x="166"/>
        <item x="7193"/>
        <item x="5655"/>
        <item x="8623"/>
        <item x="5037"/>
        <item x="4081"/>
        <item x="8099"/>
        <item x="311"/>
        <item x="7054"/>
        <item x="2458"/>
        <item x="1200"/>
        <item x="2408"/>
        <item x="5016"/>
        <item x="8171"/>
        <item x="23"/>
        <item x="8788"/>
        <item x="4358"/>
        <item x="1310"/>
        <item x="1170"/>
        <item x="3037"/>
        <item x="3040"/>
        <item x="1489"/>
        <item x="109"/>
        <item x="9074"/>
        <item x="2881"/>
        <item x="5849"/>
        <item x="7861"/>
        <item x="1759"/>
        <item x="7839"/>
        <item x="2281"/>
        <item x="2457"/>
        <item x="6768"/>
        <item x="3372"/>
        <item x="989"/>
        <item x="3368"/>
        <item x="309"/>
        <item x="5997"/>
        <item x="5565"/>
        <item x="2525"/>
        <item x="3621"/>
        <item x="2062"/>
        <item x="5556"/>
        <item x="1189"/>
        <item x="1668"/>
        <item x="8709"/>
        <item x="3774"/>
        <item x="8224"/>
        <item x="5692"/>
        <item x="6344"/>
        <item x="8242"/>
        <item x="2537"/>
        <item x="5608"/>
        <item x="6434"/>
        <item x="5045"/>
        <item x="7709"/>
        <item x="1500"/>
        <item x="1751"/>
        <item x="8174"/>
        <item x="419"/>
        <item x="2761"/>
        <item x="1961"/>
        <item x="1886"/>
        <item x="5109"/>
        <item x="6270"/>
        <item x="2765"/>
        <item x="7373"/>
        <item x="6387"/>
        <item x="3320"/>
        <item x="6272"/>
        <item x="6907"/>
        <item x="308"/>
        <item x="4757"/>
        <item x="7073"/>
        <item x="5953"/>
        <item x="6749"/>
        <item x="8046"/>
        <item x="926"/>
        <item x="2620"/>
        <item x="5027"/>
        <item x="2760"/>
        <item x="7708"/>
        <item x="4752"/>
        <item x="1025"/>
        <item x="2278"/>
        <item x="6060"/>
        <item x="2882"/>
        <item x="246"/>
        <item x="5108"/>
        <item x="6863"/>
        <item x="1535"/>
        <item x="2631"/>
        <item x="310"/>
        <item x="2625"/>
        <item x="646"/>
        <item x="188"/>
        <item x="3026"/>
        <item x="4754"/>
        <item x="5364"/>
        <item x="2446"/>
        <item x="5504"/>
        <item x="2913"/>
        <item x="5020"/>
        <item x="6697"/>
        <item x="3702"/>
        <item x="2606"/>
        <item x="6013"/>
        <item x="7761"/>
        <item x="2474"/>
        <item x="1670"/>
        <item x="4164"/>
        <item x="7557"/>
        <item x="6325"/>
        <item x="4147"/>
        <item x="1162"/>
        <item x="4155"/>
        <item x="5613"/>
        <item x="181"/>
        <item x="6383"/>
        <item x="2279"/>
        <item x="318"/>
        <item x="6862"/>
        <item x="3983"/>
        <item x="4589"/>
        <item x="2880"/>
        <item x="8691"/>
        <item x="7707"/>
        <item x="2203"/>
        <item x="6766"/>
        <item x="1361"/>
        <item x="7913"/>
        <item x="1158"/>
        <item x="3700"/>
        <item x="5028"/>
        <item x="2383"/>
        <item x="7748"/>
        <item x="6827"/>
        <item x="7706"/>
        <item x="6763"/>
        <item x="2618"/>
        <item x="5959"/>
        <item x="5732"/>
        <item x="1370"/>
        <item x="7437"/>
        <item x="6800"/>
        <item x="2473"/>
        <item x="204"/>
        <item x="2805"/>
        <item x="5023"/>
        <item x="3195"/>
        <item x="8480"/>
        <item x="7914"/>
        <item x="7052"/>
        <item x="278"/>
        <item x="9025"/>
        <item x="4984"/>
        <item x="4230"/>
        <item x="5707"/>
        <item x="6740"/>
        <item x="3984"/>
        <item x="6798"/>
        <item x="8829"/>
        <item x="7752"/>
        <item x="5032"/>
        <item x="3188"/>
        <item x="4806"/>
        <item x="2438"/>
        <item x="4005"/>
        <item x="6175"/>
        <item x="3676"/>
        <item x="8710"/>
        <item x="5614"/>
        <item x="1103"/>
        <item x="5101"/>
        <item x="2524"/>
        <item x="1752"/>
        <item x="2280"/>
        <item x="1758"/>
        <item x="7230"/>
        <item x="5691"/>
        <item x="418"/>
        <item x="3027"/>
        <item x="3726"/>
        <item x="5610"/>
        <item x="4159"/>
        <item x="6176"/>
        <item x="7704"/>
        <item x="7702"/>
        <item x="1887"/>
        <item x="7838"/>
        <item x="4205"/>
        <item x="1885"/>
        <item x="8002"/>
        <item x="3905"/>
        <item x="3695"/>
        <item x="107"/>
        <item x="4163"/>
        <item x="2044"/>
        <item x="909"/>
        <item x="6382"/>
        <item x="5100"/>
        <item x="1536"/>
        <item x="8353"/>
        <item x="6455"/>
        <item x="6343"/>
        <item x="1734"/>
        <item x="5034"/>
        <item x="5500"/>
        <item x="1401"/>
        <item x="7494"/>
        <item x="7860"/>
        <item x="5031"/>
        <item x="6738"/>
        <item x="4749"/>
        <item x="5241"/>
        <item x="4352"/>
        <item x="286"/>
        <item x="22"/>
        <item x="4747"/>
        <item x="187"/>
        <item x="5025"/>
        <item x="205"/>
        <item x="1049"/>
        <item x="2381"/>
        <item x="2456"/>
        <item x="217"/>
        <item x="5030"/>
        <item x="6861"/>
        <item x="2406"/>
        <item x="3696"/>
        <item x="5449"/>
        <item x="5103"/>
        <item x="4024"/>
        <item x="3189"/>
        <item x="2757"/>
        <item x="1173"/>
        <item x="2061"/>
        <item x="1785"/>
        <item x="645"/>
        <item x="5107"/>
        <item x="2198"/>
        <item x="2645"/>
        <item x="6389"/>
        <item x="176"/>
        <item x="4756"/>
        <item x="4808"/>
        <item x="7208"/>
        <item x="637"/>
        <item x="3033"/>
        <item x="2860"/>
        <item x="4049"/>
        <item x="7559"/>
        <item x="7071"/>
        <item x="5321"/>
        <item x="307"/>
        <item x="2816"/>
        <item x="8386"/>
        <item x="7705"/>
        <item x="6385"/>
        <item x="1385"/>
        <item x="5022"/>
        <item x="8690"/>
        <item x="2828"/>
        <item x="6799"/>
        <item x="3693"/>
        <item x="5690"/>
        <item x="6435"/>
        <item x="1549"/>
        <item x="925"/>
        <item x="5851"/>
        <item x="101"/>
        <item x="7408"/>
        <item x="2756"/>
        <item x="1763"/>
        <item x="6860"/>
        <item x="2867"/>
        <item x="203"/>
        <item x="7959"/>
        <item x="5952"/>
        <item x="5850"/>
        <item x="5428"/>
        <item x="2988"/>
        <item x="2856"/>
        <item x="4905"/>
        <item x="1555"/>
        <item x="8496"/>
        <item x="1947"/>
        <item x="2557"/>
        <item x="7192"/>
        <item x="3701"/>
        <item x="5029"/>
        <item x="5033"/>
        <item x="2865"/>
        <item x="287"/>
        <item x="5705"/>
        <item x="8250"/>
        <item x="3371"/>
        <item x="4956"/>
        <item x="6193"/>
        <item x="277"/>
        <item x="5356"/>
        <item x="7229"/>
        <item x="1380"/>
        <item x="9036"/>
        <item x="2411"/>
        <item x="1154"/>
        <item x="3363"/>
        <item x="2455"/>
        <item x="2202"/>
        <item x="5026"/>
        <item x="3698"/>
        <item x="5385"/>
        <item x="6433"/>
        <item x="4026"/>
        <item x="5240"/>
        <item x="3913"/>
        <item x="7749"/>
        <item x="8479"/>
        <item x="5426"/>
        <item x="7493"/>
        <item x="8001"/>
        <item x="1381"/>
        <item x="5024"/>
        <item x="5433"/>
        <item x="3036"/>
        <item x="5555"/>
        <item x="1026"/>
        <item x="1669"/>
        <item x="280"/>
        <item x="2596"/>
        <item x="1560"/>
        <item x="3732"/>
        <item x="3699"/>
        <item x="3620"/>
        <item x="8621"/>
        <item x="2201"/>
        <item x="3115"/>
        <item x="2045"/>
        <item x="1280"/>
        <item x="2200"/>
        <item x="2452"/>
        <item x="7492"/>
        <item x="6215"/>
        <item x="1748"/>
        <item x="4755"/>
        <item x="1146"/>
        <item x="8473"/>
        <item x="3982"/>
        <item x="4027"/>
        <item x="7228"/>
        <item x="5688"/>
        <item x="186"/>
        <item x="2754"/>
        <item x="6271"/>
        <item x="2764"/>
        <item x="306"/>
        <item x="7491"/>
        <item x="5105"/>
        <item x="1309"/>
        <item x="2181"/>
        <item x="8071"/>
        <item x="7070"/>
        <item x="2405"/>
        <item x="4165"/>
        <item x="5554"/>
        <item x="8834"/>
        <item x="8045"/>
        <item x="5564"/>
        <item x="4201"/>
        <item x="6172"/>
        <item x="1553"/>
        <item x="415"/>
        <item x="6386"/>
        <item x="3113"/>
        <item x="8243"/>
        <item x="413"/>
        <item x="8474"/>
        <item x="6173"/>
        <item x="414"/>
        <item x="901"/>
        <item x="641"/>
        <item x="1784"/>
        <item x="285"/>
        <item x="5911"/>
        <item x="1497"/>
        <item x="8685"/>
        <item x="6265"/>
        <item x="4979"/>
        <item x="2447"/>
        <item x="421"/>
        <item x="7764"/>
        <item x="5612"/>
        <item x="8769"/>
        <item x="6321"/>
        <item x="5722"/>
        <item x="6174"/>
        <item x="1382"/>
        <item x="5706"/>
        <item x="1364"/>
        <item x="3725"/>
        <item x="1383"/>
        <item x="5374"/>
        <item x="2597"/>
        <item x="5501"/>
        <item x="2199"/>
        <item x="3030"/>
        <item x="7996"/>
        <item x="3114"/>
        <item x="5848"/>
        <item x="7703"/>
        <item x="5611"/>
        <item x="1554"/>
        <item x="756"/>
        <item x="5355"/>
        <item x="8477"/>
        <item x="5950"/>
        <item x="78"/>
        <item x="6319"/>
        <item x="6796"/>
        <item x="6342"/>
        <item x="8828"/>
        <item x="6384"/>
        <item x="1851"/>
        <item x="5689"/>
        <item x="1362"/>
        <item x="3184"/>
        <item x="4904"/>
        <item x="3729"/>
        <item x="7957"/>
        <item x="5427"/>
        <item x="3675"/>
        <item x="1167"/>
        <item x="1172"/>
        <item x="3370"/>
        <item x="5106"/>
        <item x="4154"/>
        <item x="214"/>
        <item x="2184"/>
        <item x="1775"/>
        <item x="4023"/>
        <item x="3367"/>
        <item x="1529"/>
        <item x="284"/>
        <item x="2060"/>
        <item x="8689"/>
        <item x="6318"/>
        <item x="5192"/>
        <item x="417"/>
        <item x="6020"/>
        <item x="5720"/>
        <item x="6795"/>
        <item x="4206"/>
        <item x="2454"/>
        <item x="6323"/>
        <item x="7716"/>
        <item x="1384"/>
        <item x="7191"/>
        <item x="2059"/>
        <item x="652"/>
        <item x="4153"/>
        <item x="7516"/>
        <item x="6320"/>
        <item x="2376"/>
        <item x="4751"/>
        <item x="3619"/>
        <item x="5915"/>
        <item x="4158"/>
        <item x="8491"/>
        <item x="8688"/>
        <item x="1749"/>
        <item x="185"/>
        <item x="8573"/>
        <item x="5362"/>
        <item x="2619"/>
        <item x="2277"/>
        <item x="1750"/>
        <item x="5923"/>
        <item x="6858"/>
        <item x="7490"/>
        <item x="8785"/>
        <item x="7257"/>
        <item x="1512"/>
        <item x="6322"/>
        <item x="5853"/>
        <item x="5951"/>
        <item x="8284"/>
        <item x="2404"/>
        <item x="3910"/>
        <item x="8239"/>
        <item x="8686"/>
        <item x="1150"/>
        <item x="3981"/>
        <item x="3694"/>
        <item x="5527"/>
        <item x="1306"/>
        <item x="3035"/>
        <item x="1373"/>
        <item x="8044"/>
        <item x="7619"/>
        <item x="1881"/>
        <item x="5021"/>
        <item x="7207"/>
        <item x="4618"/>
        <item x="3111"/>
        <item x="3029"/>
        <item x="3731"/>
        <item x="2752"/>
        <item x="2384"/>
        <item x="2445"/>
        <item x="288"/>
        <item x="3032"/>
        <item x="1369"/>
        <item x="5018"/>
        <item x="5949"/>
        <item x="1782"/>
        <item x="2556"/>
        <item x="8782"/>
        <item x="2815"/>
        <item x="5094"/>
        <item x="5044"/>
        <item x="1778"/>
        <item x="5481"/>
        <item x="5677"/>
        <item x="3569"/>
        <item x="900"/>
        <item x="5447"/>
        <item x="5429"/>
        <item x="6737"/>
        <item x="3058"/>
        <item x="8240"/>
        <item x="3025"/>
        <item x="1171"/>
        <item x="7630"/>
        <item x="3110"/>
        <item x="6826"/>
        <item x="7998"/>
        <item x="1144"/>
        <item x="8043"/>
        <item x="3979"/>
        <item x="1169"/>
        <item x="8070"/>
        <item x="7701"/>
        <item x="5702"/>
        <item x="1747"/>
        <item x="1779"/>
        <item x="5480"/>
        <item x="281"/>
        <item x="1559"/>
        <item x="3187"/>
        <item x="5652"/>
        <item x="770"/>
        <item x="1880"/>
        <item x="1783"/>
        <item x="8285"/>
        <item x="2387"/>
        <item x="6194"/>
        <item x="8042"/>
        <item x="202"/>
        <item x="5017"/>
        <item x="5607"/>
        <item x="1558"/>
        <item x="168"/>
        <item x="5320"/>
        <item x="5425"/>
        <item x="4583"/>
        <item x="8487"/>
        <item x="5365"/>
        <item x="305"/>
        <item x="4584"/>
        <item x="8041"/>
        <item x="5478"/>
        <item x="7760"/>
        <item x="5503"/>
        <item x="3024"/>
        <item x="6640"/>
        <item x="1151"/>
        <item x="5420"/>
        <item x="4021"/>
        <item x="3365"/>
        <item x="1168"/>
        <item x="6341"/>
        <item x="1556"/>
        <item x="8827"/>
        <item x="184"/>
        <item x="8368"/>
        <item x="1305"/>
        <item x="2590"/>
        <item x="3915"/>
        <item x="2057"/>
        <item x="5914"/>
        <item x="6423"/>
        <item x="8410"/>
        <item x="3613"/>
        <item x="3916"/>
        <item x="4025"/>
        <item x="769"/>
        <item x="1773"/>
        <item x="164"/>
        <item x="787"/>
        <item x="2058"/>
        <item x="3724"/>
        <item x="5448"/>
        <item x="6736"/>
        <item x="1371"/>
        <item x="5925"/>
        <item x="2866"/>
        <item x="5346"/>
        <item x="8475"/>
        <item x="2555"/>
        <item x="3617"/>
        <item x="8476"/>
        <item x="5604"/>
        <item x="4220"/>
        <item x="8383"/>
        <item x="1774"/>
        <item x="4903"/>
        <item x="8608"/>
        <item x="608"/>
        <item x="1557"/>
        <item x="5345"/>
        <item x="3034"/>
        <item x="5499"/>
        <item x="7958"/>
        <item x="1308"/>
        <item x="8484"/>
        <item x="1781"/>
        <item x="4229"/>
        <item x="3063"/>
        <item x="1776"/>
        <item x="4157"/>
        <item x="7258"/>
        <item x="183"/>
        <item x="2402"/>
        <item x="4353"/>
        <item x="6696"/>
        <item x="1519"/>
        <item x="8619"/>
        <item x="3618"/>
        <item x="4204"/>
        <item x="856"/>
        <item x="213"/>
        <item x="3985"/>
        <item x="7197"/>
        <item x="845"/>
        <item x="7206"/>
        <item x="1780"/>
        <item x="3031"/>
        <item x="6292"/>
        <item x="848"/>
        <item x="2551"/>
        <item x="853"/>
        <item x="3191"/>
        <item x="4209"/>
        <item x="1166"/>
        <item x="6340"/>
        <item x="1518"/>
        <item x="5912"/>
        <item x="5922"/>
        <item x="4746"/>
        <item x="3615"/>
        <item x="3340"/>
        <item x="5384"/>
        <item x="2857"/>
        <item x="1845"/>
        <item x="5423"/>
        <item x="2412"/>
        <item x="1276"/>
        <item x="6857"/>
        <item x="5704"/>
        <item x="907"/>
        <item x="1843"/>
        <item x="8609"/>
        <item x="1307"/>
        <item x="2552"/>
        <item x="201"/>
        <item x="5099"/>
        <item x="846"/>
        <item x="5357"/>
        <item x="6641"/>
        <item x="1363"/>
        <item x="7956"/>
        <item x="5960"/>
        <item x="847"/>
        <item x="1145"/>
        <item x="169"/>
        <item x="7495"/>
        <item x="4004"/>
        <item x="3054"/>
        <item x="4228"/>
        <item x="1844"/>
        <item x="5683"/>
        <item x="216"/>
        <item x="3671"/>
        <item x="2554"/>
        <item x="6899"/>
        <item x="3332"/>
        <item x="5606"/>
        <item x="1547"/>
        <item x="2379"/>
        <item x="8040"/>
        <item x="2863"/>
        <item x="908"/>
        <item x="2340"/>
        <item x="3616"/>
        <item x="5685"/>
        <item x="3911"/>
        <item x="3674"/>
        <item x="3661"/>
        <item x="1746"/>
        <item x="850"/>
        <item x="2550"/>
        <item x="5380"/>
        <item x="849"/>
        <item x="8244"/>
        <item x="3336"/>
        <item x="3996"/>
        <item x="5354"/>
        <item x="2755"/>
        <item x="2750"/>
        <item x="2183"/>
        <item x="1142"/>
        <item x="5697"/>
        <item x="25"/>
        <item x="2056"/>
        <item x="6639"/>
        <item x="5424"/>
        <item x="6269"/>
        <item x="1047"/>
        <item x="5498"/>
        <item x="1523"/>
        <item x="634"/>
        <item x="3192"/>
        <item x="5358"/>
        <item x="3028"/>
        <item x="8687"/>
        <item x="3366"/>
        <item x="3253"/>
        <item x="8490"/>
        <item x="5361"/>
        <item x="6380"/>
        <item x="1513"/>
        <item x="3052"/>
        <item x="3194"/>
        <item x="3193"/>
        <item x="5344"/>
        <item x="8826"/>
        <item x="5379"/>
        <item x="6503"/>
        <item x="6171"/>
        <item x="179"/>
        <item x="7515"/>
        <item x="5553"/>
        <item x="5432"/>
        <item x="3342"/>
        <item x="6374"/>
        <item x="8238"/>
        <item x="1548"/>
        <item x="5359"/>
        <item x="182"/>
        <item x="8000"/>
        <item x="4156"/>
        <item x="180"/>
        <item x="2451"/>
        <item x="6852"/>
        <item x="5703"/>
        <item x="3672"/>
        <item x="3754"/>
        <item x="6190"/>
        <item x="906"/>
        <item x="2409"/>
        <item x="5430"/>
        <item x="2753"/>
        <item x="3727"/>
        <item x="7514"/>
        <item x="1149"/>
        <item x="5675"/>
        <item x="2813"/>
        <item x="3912"/>
        <item x="5502"/>
        <item x="5526"/>
        <item x="7999"/>
        <item x="1379"/>
        <item x="5921"/>
        <item x="1528"/>
        <item x="2862"/>
        <item x="7750"/>
        <item x="6317"/>
        <item x="4750"/>
        <item x="5381"/>
        <item x="3603"/>
        <item x="4813"/>
        <item x="27"/>
        <item x="5682"/>
        <item x="7513"/>
        <item x="6638"/>
        <item x="4902"/>
        <item x="851"/>
        <item x="8097"/>
        <item x="3980"/>
        <item x="8381"/>
        <item x="6048"/>
        <item x="3673"/>
        <item x="6170"/>
        <item x="7489"/>
        <item x="6692"/>
        <item x="3611"/>
        <item x="7993"/>
        <item x="3057"/>
        <item x="2814"/>
        <item x="2356"/>
        <item x="3319"/>
        <item x="4152"/>
        <item x="7997"/>
        <item x="8384"/>
        <item x="1279"/>
        <item x="3183"/>
        <item x="4403"/>
        <item x="8069"/>
        <item x="2549"/>
        <item x="199"/>
        <item x="6856"/>
        <item x="8237"/>
        <item x="4226"/>
        <item x="4748"/>
        <item x="767"/>
        <item x="215"/>
        <item x="5353"/>
        <item x="8618"/>
        <item x="8409"/>
        <item x="8346"/>
        <item x="5378"/>
        <item x="3112"/>
        <item x="5098"/>
        <item x="1545"/>
        <item x="6794"/>
        <item x="3362"/>
        <item x="2403"/>
        <item x="903"/>
        <item x="927"/>
        <item x="4900"/>
        <item x="5903"/>
        <item x="8283"/>
        <item x="4812"/>
        <item x="5681"/>
        <item x="5382"/>
        <item x="5964"/>
        <item x="786"/>
        <item x="3612"/>
        <item x="635"/>
        <item x="3337"/>
        <item x="4003"/>
        <item x="6049"/>
        <item x="5958"/>
        <item x="6454"/>
        <item x="5092"/>
        <item x="198"/>
        <item x="2802"/>
        <item x="5360"/>
        <item x="8249"/>
        <item x="2751"/>
        <item x="8039"/>
        <item x="5684"/>
        <item x="5422"/>
        <item x="2450"/>
        <item x="5698"/>
        <item x="5678"/>
        <item x="3670"/>
        <item x="7115"/>
        <item x="8615"/>
        <item x="3773"/>
        <item x="8349"/>
        <item x="5901"/>
        <item x="855"/>
        <item x="5700"/>
        <item x="5701"/>
        <item x="1366"/>
        <item x="5694"/>
        <item x="5431"/>
        <item x="1372"/>
        <item x="5104"/>
        <item x="5847"/>
        <item x="5728"/>
        <item x="5552"/>
        <item x="4575"/>
        <item x="4227"/>
        <item x="8485"/>
        <item x="2055"/>
        <item x="1377"/>
        <item x="1546"/>
        <item x="7205"/>
        <item x="4203"/>
        <item x="2448"/>
        <item x="766"/>
        <item x="8382"/>
        <item x="8241"/>
        <item x="5843"/>
        <item x="5887"/>
        <item x="2339"/>
        <item x="1378"/>
        <item x="37"/>
        <item x="5383"/>
        <item x="2864"/>
        <item x="7055"/>
        <item x="5342"/>
        <item x="178"/>
        <item x="1848"/>
        <item x="7204"/>
        <item x="2444"/>
        <item x="2378"/>
        <item x="6268"/>
        <item x="5936"/>
        <item x="7909"/>
        <item x="200"/>
        <item x="2374"/>
        <item x="8367"/>
        <item x="4901"/>
        <item x="12"/>
        <item x="2196"/>
        <item x="6855"/>
        <item x="2195"/>
        <item x="8380"/>
        <item x="5948"/>
        <item x="3995"/>
        <item x="7488"/>
        <item x="3610"/>
        <item x="854"/>
        <item x="6825"/>
        <item x="2553"/>
        <item x="5479"/>
        <item x="7994"/>
        <item x="177"/>
        <item x="2589"/>
        <item x="5885"/>
        <item x="5674"/>
        <item x="5924"/>
        <item x="5519"/>
        <item x="5687"/>
        <item x="8620"/>
        <item x="4983"/>
        <item x="3053"/>
        <item x="2337"/>
        <item x="8374"/>
        <item x="5919"/>
        <item x="104"/>
        <item x="7759"/>
        <item x="1357"/>
        <item x="196"/>
        <item x="5421"/>
        <item x="3261"/>
        <item x="5844"/>
        <item x="2336"/>
        <item x="5699"/>
        <item x="8096"/>
        <item x="5686"/>
        <item x="3609"/>
        <item x="3257"/>
        <item x="4225"/>
        <item x="5097"/>
        <item x="77"/>
        <item x="4221"/>
        <item x="3914"/>
        <item x="3909"/>
        <item x="3977"/>
        <item x="636"/>
        <item x="1737"/>
        <item x="8825"/>
        <item x="5961"/>
        <item x="5095"/>
        <item x="1527"/>
        <item x="2449"/>
        <item x="5696"/>
        <item x="5904"/>
        <item x="1526"/>
        <item x="5605"/>
        <item x="1278"/>
        <item x="8236"/>
        <item x="7837"/>
        <item x="5679"/>
        <item x="1525"/>
        <item x="3728"/>
        <item x="6793"/>
        <item x="4582"/>
        <item x="8495"/>
        <item x="2180"/>
        <item x="4395"/>
        <item x="6626"/>
        <item x="4811"/>
        <item x="2812"/>
        <item x="3722"/>
        <item x="7511"/>
        <item x="5376"/>
        <item x="175"/>
        <item x="5377"/>
        <item x="5551"/>
        <item x="8489"/>
        <item x="6834"/>
        <item x="1841"/>
        <item x="1842"/>
        <item x="8235"/>
        <item x="8408"/>
        <item x="6853"/>
        <item x="2054"/>
        <item x="6011"/>
        <item x="4002"/>
        <item x="3318"/>
        <item x="768"/>
        <item x="6854"/>
        <item x="3245"/>
        <item x="762"/>
        <item x="474"/>
        <item x="163"/>
        <item x="2338"/>
        <item x="4224"/>
        <item x="1277"/>
        <item x="2749"/>
        <item x="1365"/>
        <item x="7629"/>
        <item x="6823"/>
        <item x="843"/>
        <item x="4408"/>
        <item x="6267"/>
        <item x="6167"/>
        <item x="3755"/>
        <item x="3185"/>
        <item x="3978"/>
        <item x="1520"/>
        <item x="8378"/>
        <item x="5550"/>
        <item x="8345"/>
        <item x="5522"/>
        <item x="3271"/>
        <item x="3266"/>
        <item x="844"/>
        <item x="2440"/>
        <item x="5846"/>
        <item x="5525"/>
        <item x="2335"/>
        <item x="5673"/>
        <item x="5947"/>
        <item x="3994"/>
        <item x="5886"/>
        <item x="1139"/>
        <item x="6820"/>
        <item x="5548"/>
        <item x="5928"/>
        <item x="4151"/>
        <item x="2430"/>
        <item x="3663"/>
        <item x="8366"/>
        <item x="7897"/>
        <item x="5962"/>
        <item x="2586"/>
        <item x="8182"/>
        <item x="5093"/>
        <item x="4816"/>
        <item x="8680"/>
        <item x="8488"/>
        <item x="1304"/>
        <item x="1140"/>
        <item x="7908"/>
        <item x="5695"/>
        <item x="6264"/>
        <item x="765"/>
        <item x="5549"/>
        <item x="195"/>
        <item x="8486"/>
        <item x="6791"/>
        <item x="1143"/>
        <item x="8682"/>
        <item x="8616"/>
        <item x="5842"/>
        <item x="5348"/>
        <item x="5845"/>
        <item x="197"/>
        <item x="5680"/>
        <item x="4402"/>
        <item x="7120"/>
        <item x="102"/>
        <item x="5096"/>
        <item x="6453"/>
        <item x="8348"/>
        <item x="1840"/>
        <item x="5524"/>
        <item x="1376"/>
        <item x="8683"/>
        <item x="105"/>
        <item x="5884"/>
        <item x="6792"/>
        <item x="6695"/>
        <item x="2431"/>
        <item x="8379"/>
        <item x="3772"/>
        <item x="8684"/>
        <item x="3771"/>
        <item x="7118"/>
        <item x="6851"/>
        <item x="8362"/>
        <item x="4150"/>
        <item x="6266"/>
        <item x="7203"/>
        <item x="7626"/>
        <item x="3339"/>
        <item x="6637"/>
        <item x="5841"/>
        <item x="3662"/>
        <item x="4001"/>
        <item x="5603"/>
        <item x="3659"/>
        <item x="5351"/>
        <item x="8245"/>
        <item x="761"/>
        <item x="5091"/>
        <item x="5349"/>
        <item x="4568"/>
        <item x="8376"/>
        <item x="3265"/>
        <item x="7195"/>
        <item x="8365"/>
        <item x="3997"/>
        <item x="2179"/>
        <item x="5931"/>
        <item x="2036"/>
        <item x="167"/>
        <item x="2587"/>
        <item x="8824"/>
        <item x="1275"/>
        <item x="5937"/>
        <item x="6366"/>
        <item x="8371"/>
        <item x="5929"/>
        <item x="5840"/>
        <item x="1360"/>
        <item x="5996"/>
        <item x="5523"/>
        <item x="8098"/>
        <item x="902"/>
        <item x="7512"/>
        <item x="4817"/>
        <item x="6691"/>
        <item x="2432"/>
        <item x="5596"/>
        <item x="3993"/>
        <item x="2809"/>
        <item x="5602"/>
        <item x="4210"/>
        <item x="3338"/>
        <item x="5833"/>
        <item x="3361"/>
        <item x="6012"/>
        <item x="1138"/>
        <item x="2360"/>
        <item x="3247"/>
        <item x="6689"/>
        <item x="2334"/>
        <item x="764"/>
        <item x="5946"/>
        <item x="2333"/>
        <item x="172"/>
        <item x="763"/>
        <item x="3666"/>
        <item x="5693"/>
        <item x="5938"/>
        <item x="8344"/>
        <item x="2701"/>
        <item x="8347"/>
        <item x="5839"/>
        <item x="5347"/>
        <item x="3758"/>
        <item x="5595"/>
        <item x="2588"/>
        <item x="5520"/>
        <item x="1400"/>
        <item x="2808"/>
        <item x="8976"/>
        <item x="1375"/>
        <item x="3660"/>
        <item x="3658"/>
        <item x="171"/>
        <item x="2042"/>
        <item x="7700"/>
        <item x="852"/>
        <item x="5597"/>
        <item x="36"/>
        <item x="7119"/>
        <item x="2429"/>
        <item x="4149"/>
        <item x="8363"/>
        <item x="7121"/>
        <item x="194"/>
        <item x="8372"/>
        <item x="842"/>
        <item x="4148"/>
        <item x="5837"/>
        <item x="1374"/>
        <item x="8375"/>
        <item x="5090"/>
        <item x="6780"/>
        <item x="5835"/>
        <item x="3756"/>
        <item x="1303"/>
        <item x="5089"/>
        <item x="5521"/>
        <item x="174"/>
        <item x="8610"/>
        <item x="8373"/>
        <item x="1358"/>
        <item x="1522"/>
        <item x="5888"/>
        <item x="8978"/>
        <item x="5902"/>
        <item x="5601"/>
        <item x="6824"/>
        <item x="4899"/>
        <item x="5838"/>
        <item x="1164"/>
        <item x="8407"/>
        <item x="8233"/>
        <item x="7625"/>
        <item x="4000"/>
        <item x="4211"/>
        <item x="3267"/>
        <item x="8681"/>
        <item x="1135"/>
        <item x="4571"/>
        <item x="5373"/>
        <item x="5836"/>
        <item x="4022"/>
        <item x="8974"/>
        <item x="5883"/>
        <item x="6850"/>
        <item x="5350"/>
        <item x="5651"/>
        <item x="5088"/>
        <item x="760"/>
        <item x="6047"/>
        <item x="1745"/>
        <item x="7117"/>
        <item x="4212"/>
        <item x="100"/>
        <item x="6788"/>
        <item x="8343"/>
        <item x="4581"/>
        <item x="759"/>
        <item x="5375"/>
        <item x="1136"/>
        <item x="7628"/>
        <item x="8364"/>
        <item x="5594"/>
        <item x="2332"/>
        <item x="8975"/>
        <item x="5882"/>
        <item x="5963"/>
        <item x="1368"/>
        <item x="5945"/>
        <item x="3730"/>
        <item x="7199"/>
        <item x="103"/>
        <item x="98"/>
        <item x="4569"/>
        <item x="2331"/>
        <item x="4208"/>
        <item x="2442"/>
        <item x="5834"/>
        <item x="5897"/>
        <item x="8823"/>
        <item x="6169"/>
        <item x="3992"/>
        <item x="3664"/>
        <item x="6694"/>
        <item x="6381"/>
        <item x="4401"/>
        <item x="7627"/>
        <item x="7622"/>
        <item x="1137"/>
        <item x="5900"/>
        <item x="3665"/>
        <item x="8494"/>
        <item x="5599"/>
        <item x="2197"/>
        <item x="7624"/>
        <item x="5600"/>
        <item x="6636"/>
        <item x="8342"/>
        <item x="8977"/>
        <item x="8234"/>
        <item x="2177"/>
        <item x="5598"/>
        <item x="6635"/>
        <item x="7116"/>
        <item x="3250"/>
        <item x="8340"/>
        <item x="8341"/>
        <item x="6790"/>
        <item x="4574"/>
        <item x="6789"/>
        <item x="7905"/>
        <item x="97"/>
        <item x="4898"/>
        <item x="4805"/>
        <item x="1521"/>
        <item x="2585"/>
        <item x="7198"/>
        <item x="2178"/>
        <item x="173"/>
        <item x="4380"/>
        <item x="3998"/>
        <item x="5086"/>
        <item x="8339"/>
        <item x="5939"/>
        <item x="3999"/>
        <item x="3197"/>
        <item x="5547"/>
        <item x="7904"/>
        <item x="1274"/>
        <item x="6688"/>
        <item x="5944"/>
        <item x="8359"/>
        <item x="99"/>
        <item x="5593"/>
        <item x="6787"/>
        <item x="170"/>
        <item x="8360"/>
        <item x="5087"/>
        <item x="8405"/>
        <item x="4407"/>
        <item x="6980"/>
        <item x="5592"/>
        <item x="6990"/>
        <item x="4579"/>
        <item x="4400"/>
        <item x="1514"/>
        <item x="7202"/>
        <item x="76"/>
        <item x="2174"/>
        <item x="6634"/>
        <item x="2584"/>
        <item x="4145"/>
        <item x="6991"/>
        <item x="1515"/>
        <item x="5932"/>
        <item x="6784"/>
        <item x="8612"/>
        <item x="4219"/>
        <item x="1839"/>
        <item x="5927"/>
        <item x="5372"/>
        <item x="2027"/>
        <item x="5933"/>
        <item x="8822"/>
        <item x="6642"/>
        <item x="5899"/>
        <item x="4399"/>
        <item x="5898"/>
        <item x="6045"/>
        <item x="6786"/>
        <item x="6781"/>
        <item x="8406"/>
        <item x="6988"/>
        <item x="3991"/>
        <item x="6849"/>
        <item x="8611"/>
        <item x="8973"/>
        <item x="5077"/>
        <item x="6785"/>
        <item x="7895"/>
        <item x="2172"/>
        <item x="6782"/>
        <item x="3770"/>
        <item x="5079"/>
        <item x="3252"/>
        <item x="3657"/>
        <item x="3749"/>
        <item x="4897"/>
        <item x="2330"/>
        <item x="2328"/>
        <item x="6168"/>
        <item x="8804"/>
        <item x="8821"/>
        <item x="8404"/>
        <item x="7623"/>
        <item x="6783"/>
        <item x="6690"/>
        <item x="4146"/>
        <item x="6838"/>
        <item x="6848"/>
        <item x="1838"/>
        <item x="5943"/>
        <item x="5085"/>
        <item x="5940"/>
        <item x="6982"/>
        <item x="7201"/>
        <item x="6693"/>
        <item x="3264"/>
        <item x="2031"/>
        <item x="6989"/>
        <item x="758"/>
        <item x="4580"/>
        <item x="6981"/>
        <item x="5879"/>
        <item x="6809"/>
        <item x="4570"/>
        <item x="3990"/>
        <item x="8338"/>
        <item x="4214"/>
        <item x="5081"/>
        <item x="5941"/>
        <item x="6978"/>
        <item x="2026"/>
        <item x="4896"/>
        <item x="6808"/>
        <item x="3262"/>
        <item x="6987"/>
        <item x="2372"/>
        <item x="7906"/>
        <item x="4218"/>
        <item x="2859"/>
        <item x="5676"/>
        <item x="3656"/>
        <item x="5942"/>
        <item x="4578"/>
        <item x="2176"/>
        <item x="8286"/>
        <item x="5993"/>
        <item x="5080"/>
        <item x="7902"/>
        <item x="3248"/>
        <item x="8613"/>
        <item x="6983"/>
        <item x="4393"/>
        <item x="8972"/>
        <item x="2583"/>
        <item x="4573"/>
        <item x="5991"/>
        <item x="3757"/>
        <item x="4394"/>
        <item x="26"/>
        <item x="4216"/>
        <item x="5896"/>
        <item x="4398"/>
        <item x="4396"/>
        <item x="757"/>
        <item x="2375"/>
        <item x="3246"/>
        <item x="5995"/>
        <item x="2173"/>
        <item x="6822"/>
        <item x="5935"/>
        <item x="5992"/>
        <item x="8614"/>
        <item x="8952"/>
        <item x="96"/>
        <item x="2169"/>
        <item x="6979"/>
        <item x="8969"/>
        <item x="3750"/>
        <item x="4392"/>
        <item x="8820"/>
        <item x="3989"/>
        <item x="7200"/>
        <item x="8970"/>
        <item x="2171"/>
        <item x="2041"/>
        <item x="2175"/>
        <item x="4397"/>
        <item x="6818"/>
        <item x="6815"/>
        <item x="5546"/>
        <item x="6816"/>
        <item x="7907"/>
        <item x="1836"/>
        <item x="5990"/>
        <item x="3637"/>
        <item x="3655"/>
        <item x="75"/>
        <item x="6814"/>
        <item x="8617"/>
        <item x="5341"/>
        <item x="4217"/>
        <item x="1837"/>
        <item x="2582"/>
        <item x="755"/>
        <item x="2033"/>
        <item x="8971"/>
        <item x="1134"/>
        <item x="3769"/>
        <item x="4895"/>
        <item x="5895"/>
        <item x="6984"/>
        <item x="2443"/>
        <item x="6847"/>
        <item x="6986"/>
        <item x="6633"/>
        <item x="5894"/>
        <item x="5082"/>
        <item x="3988"/>
        <item x="4572"/>
        <item x="1835"/>
        <item x="4379"/>
        <item x="6985"/>
        <item x="4215"/>
        <item x="6628"/>
        <item x="5076"/>
        <item x="2580"/>
        <item x="2168"/>
        <item x="5083"/>
        <item x="8819"/>
        <item x="6821"/>
        <item x="6810"/>
        <item x="2032"/>
        <item x="2358"/>
        <item x="5892"/>
        <item x="3654"/>
        <item x="994"/>
        <item x="6627"/>
        <item x="2581"/>
        <item x="5891"/>
        <item x="5994"/>
        <item x="3752"/>
        <item x="4378"/>
        <item x="6835"/>
        <item x="4391"/>
        <item x="4560"/>
        <item x="2166"/>
        <item x="4564"/>
        <item x="8606"/>
        <item x="4887"/>
        <item x="3753"/>
        <item x="3768"/>
        <item x="7903"/>
        <item x="5889"/>
        <item x="5926"/>
        <item x="8805"/>
        <item x="1736"/>
        <item x="6629"/>
        <item x="6632"/>
        <item x="2170"/>
        <item x="6813"/>
        <item x="4893"/>
        <item x="785"/>
        <item x="5528"/>
        <item x="6846"/>
        <item x="3317"/>
        <item x="5880"/>
        <item x="6837"/>
        <item x="8818"/>
        <item x="8403"/>
        <item x="4561"/>
        <item x="4390"/>
        <item x="5890"/>
        <item x="1133"/>
        <item x="2366"/>
        <item x="6841"/>
        <item x="4577"/>
        <item x="2433"/>
        <item x="8337"/>
        <item x="4892"/>
        <item x="1367"/>
        <item x="8361"/>
        <item x="3653"/>
        <item x="3643"/>
        <item x="3767"/>
        <item x="2167"/>
        <item x="4888"/>
        <item x="6631"/>
        <item x="4981"/>
        <item x="6630"/>
        <item x="4565"/>
        <item x="4894"/>
        <item x="2578"/>
        <item x="6840"/>
        <item x="6625"/>
        <item x="5893"/>
        <item x="3987"/>
        <item x="6806"/>
        <item x="8817"/>
        <item x="8816"/>
        <item x="3642"/>
        <item x="6819"/>
        <item x="2035"/>
        <item x="1744"/>
        <item x="6839"/>
        <item x="4562"/>
        <item x="8966"/>
        <item x="4567"/>
        <item x="8607"/>
        <item x="6842"/>
        <item x="784"/>
        <item x="2165"/>
        <item x="4563"/>
        <item x="1833"/>
        <item x="5084"/>
        <item x="4381"/>
        <item x="2038"/>
        <item x="5930"/>
        <item x="7901"/>
        <item x="3249"/>
        <item x="8336"/>
        <item x="4383"/>
        <item x="8402"/>
        <item x="3669"/>
        <item x="7899"/>
        <item x="5979"/>
        <item x="5989"/>
        <item x="1048"/>
        <item x="4890"/>
        <item x="4389"/>
        <item x="2034"/>
        <item x="6779"/>
        <item x="6843"/>
        <item x="2579"/>
        <item x="5988"/>
        <item x="3762"/>
        <item x="8815"/>
        <item x="3766"/>
        <item x="3652"/>
        <item x="7900"/>
        <item x="5934"/>
        <item x="4566"/>
        <item x="4891"/>
        <item x="7893"/>
        <item x="1832"/>
        <item x="3641"/>
        <item x="8604"/>
        <item x="4382"/>
        <item x="6844"/>
        <item x="2371"/>
        <item x="4889"/>
        <item x="7894"/>
        <item x="6845"/>
        <item x="8814"/>
        <item x="4388"/>
        <item x="3667"/>
        <item x="2040"/>
        <item x="3640"/>
        <item x="8806"/>
        <item x="3651"/>
        <item x="4886"/>
        <item x="8335"/>
        <item x="7890"/>
        <item x="74"/>
        <item x="5987"/>
        <item x="2370"/>
        <item x="3650"/>
        <item x="6046"/>
        <item x="3765"/>
        <item x="5881"/>
        <item x="8949"/>
        <item x="8813"/>
        <item x="6812"/>
        <item x="5985"/>
        <item x="8807"/>
        <item x="473"/>
        <item x="2357"/>
        <item x="4387"/>
        <item x="3649"/>
        <item x="6836"/>
        <item x="4881"/>
        <item x="3639"/>
        <item x="4882"/>
        <item x="8967"/>
        <item x="4884"/>
        <item x="8602"/>
        <item x="2039"/>
        <item x="8811"/>
        <item x="3764"/>
        <item x="4386"/>
        <item x="3316"/>
        <item x="8809"/>
        <item x="8953"/>
        <item x="6805"/>
        <item x="4885"/>
        <item x="8808"/>
        <item x="8812"/>
        <item x="4384"/>
        <item x="4883"/>
        <item x="5976"/>
        <item x="4385"/>
        <item x="3647"/>
        <item x="3648"/>
        <item x="5982"/>
        <item x="8810"/>
        <item x="2369"/>
        <item x="3644"/>
        <item x="5986"/>
        <item x="8968"/>
        <item x="8605"/>
        <item x="3668"/>
        <item x="7896"/>
        <item x="3314"/>
        <item x="2368"/>
        <item x="5984"/>
        <item x="2365"/>
        <item x="2361"/>
        <item x="8601"/>
        <item x="8959"/>
        <item x="6817"/>
        <item x="7891"/>
        <item x="3763"/>
        <item x="8951"/>
        <item x="7898"/>
        <item x="3251"/>
        <item x="5978"/>
        <item x="3646"/>
        <item x="8950"/>
        <item x="4558"/>
        <item x="4559"/>
        <item x="6807"/>
        <item x="2362"/>
        <item x="8965"/>
        <item x="5981"/>
        <item x="3263"/>
        <item x="6811"/>
        <item x="5980"/>
        <item x="3315"/>
        <item x="3645"/>
        <item x="1834"/>
        <item x="5983"/>
        <item x="2367"/>
        <item x="8964"/>
        <item x="5977"/>
        <item x="73"/>
        <item x="2363"/>
        <item x="2364"/>
        <item x="7892"/>
        <item x="8603"/>
        <item x="8958"/>
        <item x="3761"/>
        <item x="8954"/>
        <item x="8955"/>
        <item x="3760"/>
        <item x="8963"/>
        <item x="71"/>
        <item x="5975"/>
        <item x="8962"/>
        <item x="70"/>
        <item x="8961"/>
        <item x="8957"/>
        <item x="72"/>
        <item x="8956"/>
        <item x="8960"/>
        <item x="68"/>
        <item x="67"/>
        <item x="69"/>
        <item x="65"/>
        <item x="66"/>
        <item x="3759"/>
      </items>
    </pivotField>
    <pivotField dataField="1" showAll="0" defaultSubtotal="0"/>
    <pivotField dataField="1" numFmtId="165" showAll="0" defaultSubtotal="0"/>
    <pivotField dataField="1" numFmtId="165" showAll="0" defaultSubtotal="0"/>
  </pivotFields>
  <rowFields count="1">
    <field x="0"/>
  </rowFields>
  <rowItems count="4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rowItems>
  <colFields count="1">
    <field x="-2"/>
  </colFields>
  <colItems count="5">
    <i>
      <x/>
    </i>
    <i i="1">
      <x v="1"/>
    </i>
    <i i="2">
      <x v="2"/>
    </i>
    <i i="3">
      <x v="3"/>
    </i>
    <i i="4">
      <x v="4"/>
    </i>
  </colItems>
  <pageFields count="1">
    <pageField fld="1" hier="-1"/>
  </pageFields>
  <dataFields count="5">
    <dataField name="Sum of Net Income" fld="3" baseField="0" baseItem="0"/>
    <dataField name="Sum of Revenues" fld="2" baseField="0" baseItem="0"/>
    <dataField name="Sum of Assets" fld="4" baseField="0" baseItem="0"/>
    <dataField name="Sum of Equity" fld="5" baseField="0" baseItem="0"/>
    <dataField name="Sum of Capital"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icpa.org/interestareas/frc/accountingfinancialreporting/xbrl/howxbrlworks.htm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pwc.com/us/en/cfodirect/publications/accounting-guides/ifrs-and-us-gaap-similarities-and-differences.html" TargetMode="External"/><Relationship Id="rId1" Type="http://schemas.openxmlformats.org/officeDocument/2006/relationships/hyperlink" Target="https://www.ey.com/Publication/vwLUAssets/IFRSBasics_00901-181US_23February2018/$FILE/IFRSBasics_00901-181US_23February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sec.gov/Article/whatwedo.html" TargetMode="External"/><Relationship Id="rId2" Type="http://schemas.openxmlformats.org/officeDocument/2006/relationships/hyperlink" Target="https://www.sec.gov/answers/about-lawsshtml.html" TargetMode="External"/><Relationship Id="rId1" Type="http://schemas.openxmlformats.org/officeDocument/2006/relationships/hyperlink" Target="https://corpgov.law.harvard.edu/2016/05/09/information-dissemination-law-the-regulation-of-how-market-moving-information-is-revealed/"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rive.google.com/file/d/1jvxX_pVMui5kZFBuCIzuYvFgjuYttrpE/view?usp=sharing" TargetMode="External"/><Relationship Id="rId1" Type="http://schemas.openxmlformats.org/officeDocument/2006/relationships/hyperlink" Target="https://www.aafmindia.co.in/financial-statement-analysis-tools-limitation-uses-process"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support.office.com/en-ie/article/if-function-69aed7c9-4e8a-4755-a9bc-aa8bbff73be2?wt.mc_id=fsn_excel_formulas_and_functions"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5D6D-885F-F943-9AAC-1DCAAD673C45}">
  <sheetPr published="0"/>
  <dimension ref="A1:O307"/>
  <sheetViews>
    <sheetView tabSelected="1" workbookViewId="0">
      <selection activeCell="C9" sqref="C9"/>
    </sheetView>
  </sheetViews>
  <sheetFormatPr defaultColWidth="11.125" defaultRowHeight="15.75"/>
  <cols>
    <col min="15" max="15" width="12.875" hidden="1" customWidth="1"/>
  </cols>
  <sheetData>
    <row r="1" spans="1:15" ht="18.75">
      <c r="A1" s="30" t="s">
        <v>1913</v>
      </c>
      <c r="H1" s="31" t="s">
        <v>0</v>
      </c>
    </row>
    <row r="2" spans="1:15">
      <c r="A2" s="32" t="s">
        <v>1360</v>
      </c>
      <c r="H2" s="31"/>
    </row>
    <row r="3" spans="1:15">
      <c r="A3" s="33" t="s">
        <v>1359</v>
      </c>
    </row>
    <row r="4" spans="1:15" s="34" customFormat="1" ht="15">
      <c r="A4" s="16" t="str">
        <f ca="1">"Sheet: "&amp;MID(CELL("filename",A1),FIND("]",CELL("filename",A1))+1,255)</f>
        <v>Sheet: ENTER SFAM ID</v>
      </c>
      <c r="O4" s="574">
        <v>23386917</v>
      </c>
    </row>
    <row r="5" spans="1:15" s="34" customFormat="1" ht="15">
      <c r="O5" s="575">
        <v>23398311</v>
      </c>
    </row>
    <row r="6" spans="1:15" s="34" customFormat="1" ht="15">
      <c r="B6" s="382" t="s">
        <v>2072</v>
      </c>
      <c r="O6" s="574">
        <v>23499762</v>
      </c>
    </row>
    <row r="7" spans="1:15" s="34" customFormat="1" thickBot="1">
      <c r="O7" s="575">
        <v>23561055</v>
      </c>
    </row>
    <row r="8" spans="1:15" s="404" customFormat="1" ht="15" customHeight="1" thickBot="1">
      <c r="C8" s="576">
        <v>23472093</v>
      </c>
      <c r="D8" s="577"/>
      <c r="O8" s="574">
        <v>23578911</v>
      </c>
    </row>
    <row r="9" spans="1:15" ht="16.5">
      <c r="O9" s="575">
        <v>23595697</v>
      </c>
    </row>
    <row r="10" spans="1:15" ht="16.5">
      <c r="B10" s="567" t="s">
        <v>2228</v>
      </c>
      <c r="O10" s="574">
        <v>23631138</v>
      </c>
    </row>
    <row r="11" spans="1:15" ht="16.5">
      <c r="B11" s="383" t="s">
        <v>2073</v>
      </c>
      <c r="O11" s="575">
        <v>23651997</v>
      </c>
    </row>
    <row r="12" spans="1:15" ht="16.5">
      <c r="B12" s="548" t="s">
        <v>2074</v>
      </c>
      <c r="O12" s="574">
        <v>23673254</v>
      </c>
    </row>
    <row r="13" spans="1:15" ht="16.5">
      <c r="B13" s="548" t="s">
        <v>2226</v>
      </c>
      <c r="O13" s="575">
        <v>23703427</v>
      </c>
    </row>
    <row r="14" spans="1:15" ht="16.5">
      <c r="O14" s="574">
        <v>23707250</v>
      </c>
    </row>
    <row r="15" spans="1:15" ht="16.5">
      <c r="O15" s="575">
        <v>23714667</v>
      </c>
    </row>
    <row r="16" spans="1:15" s="452" customFormat="1" ht="15" customHeight="1">
      <c r="B16" s="573"/>
      <c r="O16" s="574">
        <v>23729012</v>
      </c>
    </row>
    <row r="17" spans="1:15" s="452" customFormat="1" ht="15" customHeight="1">
      <c r="A17" s="453"/>
      <c r="O17" s="575">
        <v>23733415</v>
      </c>
    </row>
    <row r="18" spans="1:15" s="452" customFormat="1" ht="15" customHeight="1">
      <c r="A18" s="453"/>
      <c r="O18" s="574">
        <v>23734109</v>
      </c>
    </row>
    <row r="19" spans="1:15" s="452" customFormat="1" ht="15" customHeight="1">
      <c r="A19" s="453"/>
      <c r="O19" s="575">
        <v>23751880</v>
      </c>
    </row>
    <row r="20" spans="1:15" s="452" customFormat="1" ht="15" customHeight="1">
      <c r="A20" s="453"/>
      <c r="O20" s="574">
        <v>23754600</v>
      </c>
    </row>
    <row r="21" spans="1:15" s="452" customFormat="1" ht="15" customHeight="1">
      <c r="A21" s="453"/>
      <c r="B21" s="531"/>
      <c r="O21" s="575">
        <v>23759318</v>
      </c>
    </row>
    <row r="22" spans="1:15" s="452" customFormat="1" ht="15" customHeight="1">
      <c r="A22" s="453"/>
      <c r="B22" s="531"/>
      <c r="O22" s="574">
        <v>23759547</v>
      </c>
    </row>
    <row r="23" spans="1:15" s="452" customFormat="1" ht="15" customHeight="1">
      <c r="A23" s="453"/>
      <c r="B23" s="531"/>
      <c r="O23" s="575">
        <v>23762016</v>
      </c>
    </row>
    <row r="24" spans="1:15" s="452" customFormat="1" ht="15" customHeight="1">
      <c r="O24" s="574">
        <v>23769067</v>
      </c>
    </row>
    <row r="25" spans="1:15" s="452" customFormat="1" ht="15" customHeight="1">
      <c r="A25" s="453"/>
      <c r="O25" s="575">
        <v>23780261</v>
      </c>
    </row>
    <row r="26" spans="1:15" s="452" customFormat="1" ht="15" customHeight="1">
      <c r="A26" s="453"/>
      <c r="O26" s="574">
        <v>23782731</v>
      </c>
    </row>
    <row r="27" spans="1:15" s="452" customFormat="1" ht="15" customHeight="1">
      <c r="A27" s="453"/>
      <c r="O27" s="575">
        <v>23803510</v>
      </c>
    </row>
    <row r="28" spans="1:15" ht="16.5">
      <c r="O28" s="574">
        <v>23812569</v>
      </c>
    </row>
    <row r="29" spans="1:15" ht="16.5">
      <c r="A29" s="292"/>
      <c r="B29" s="452"/>
      <c r="O29" s="575">
        <v>23813514</v>
      </c>
    </row>
    <row r="30" spans="1:15" ht="16.5">
      <c r="O30" s="574">
        <v>23822928</v>
      </c>
    </row>
    <row r="31" spans="1:15" ht="16.5">
      <c r="B31" s="531"/>
      <c r="O31" s="575">
        <v>23823074</v>
      </c>
    </row>
    <row r="32" spans="1:15" ht="16.5">
      <c r="O32" s="574">
        <v>23835203</v>
      </c>
    </row>
    <row r="33" spans="15:15" ht="16.5">
      <c r="O33" s="575">
        <v>23842324</v>
      </c>
    </row>
    <row r="34" spans="15:15" ht="16.5">
      <c r="O34" s="574">
        <v>23842561</v>
      </c>
    </row>
    <row r="35" spans="15:15" ht="16.5">
      <c r="O35" s="575">
        <v>23843592</v>
      </c>
    </row>
    <row r="36" spans="15:15" ht="16.5">
      <c r="O36" s="574">
        <v>23844654</v>
      </c>
    </row>
    <row r="37" spans="15:15" ht="16.5">
      <c r="O37" s="575">
        <v>23849560</v>
      </c>
    </row>
    <row r="38" spans="15:15" ht="16.5">
      <c r="O38" s="574">
        <v>23854470</v>
      </c>
    </row>
    <row r="39" spans="15:15" ht="16.5">
      <c r="O39" s="575">
        <v>23871811</v>
      </c>
    </row>
    <row r="40" spans="15:15" ht="16.5">
      <c r="O40" s="574">
        <v>23872216</v>
      </c>
    </row>
    <row r="41" spans="15:15" ht="16.5">
      <c r="O41" s="575">
        <v>23874624</v>
      </c>
    </row>
    <row r="42" spans="15:15" ht="16.5">
      <c r="O42" s="574">
        <v>23904427</v>
      </c>
    </row>
    <row r="43" spans="15:15" ht="16.5">
      <c r="O43" s="575">
        <v>23910253</v>
      </c>
    </row>
    <row r="44" spans="15:15" ht="16.5">
      <c r="O44" s="574">
        <v>23917572</v>
      </c>
    </row>
    <row r="45" spans="15:15" ht="16.5">
      <c r="O45" s="575">
        <v>23918564</v>
      </c>
    </row>
    <row r="46" spans="15:15" ht="16.5">
      <c r="O46" s="574">
        <v>23920254</v>
      </c>
    </row>
    <row r="47" spans="15:15" ht="16.5">
      <c r="O47" s="575">
        <v>23924225</v>
      </c>
    </row>
    <row r="48" spans="15:15" ht="16.5">
      <c r="O48" s="574">
        <v>23925431</v>
      </c>
    </row>
    <row r="49" spans="15:15" ht="16.5">
      <c r="O49" s="575">
        <v>23928585</v>
      </c>
    </row>
    <row r="50" spans="15:15" ht="16.5">
      <c r="O50" s="574">
        <v>23929207</v>
      </c>
    </row>
    <row r="51" spans="15:15" ht="16.5">
      <c r="O51" s="575">
        <v>23929374</v>
      </c>
    </row>
    <row r="52" spans="15:15" ht="16.5">
      <c r="O52" s="574">
        <v>23934028</v>
      </c>
    </row>
    <row r="53" spans="15:15" ht="16.5">
      <c r="O53" s="575">
        <v>23934076</v>
      </c>
    </row>
    <row r="54" spans="15:15" ht="16.5">
      <c r="O54" s="574">
        <v>23934886</v>
      </c>
    </row>
    <row r="55" spans="15:15" ht="16.5">
      <c r="O55" s="575">
        <v>23935265</v>
      </c>
    </row>
    <row r="56" spans="15:15" ht="16.5">
      <c r="O56" s="574">
        <v>23937225</v>
      </c>
    </row>
    <row r="57" spans="15:15" ht="16.5">
      <c r="O57" s="575">
        <v>23943074</v>
      </c>
    </row>
    <row r="58" spans="15:15" ht="16.5">
      <c r="O58" s="574">
        <v>23945002</v>
      </c>
    </row>
    <row r="59" spans="15:15" ht="16.5">
      <c r="O59" s="575">
        <v>23946436</v>
      </c>
    </row>
    <row r="60" spans="15:15" ht="16.5">
      <c r="O60" s="574">
        <v>23950552</v>
      </c>
    </row>
    <row r="61" spans="15:15" ht="16.5">
      <c r="O61" s="575">
        <v>23969016</v>
      </c>
    </row>
    <row r="62" spans="15:15" ht="16.5">
      <c r="O62" s="574">
        <v>23978619</v>
      </c>
    </row>
    <row r="63" spans="15:15" ht="16.5">
      <c r="O63" s="575">
        <v>23992972</v>
      </c>
    </row>
    <row r="64" spans="15:15" ht="16.5">
      <c r="O64" s="574">
        <v>24007125</v>
      </c>
    </row>
    <row r="65" spans="15:15" ht="16.5">
      <c r="O65" s="575">
        <v>24017730</v>
      </c>
    </row>
    <row r="66" spans="15:15" ht="16.5">
      <c r="O66" s="574">
        <v>24035492</v>
      </c>
    </row>
    <row r="67" spans="15:15" ht="16.5">
      <c r="O67" s="575">
        <v>24038632</v>
      </c>
    </row>
    <row r="68" spans="15:15" ht="16.5">
      <c r="O68" s="574">
        <v>24043620</v>
      </c>
    </row>
    <row r="69" spans="15:15" ht="16.5">
      <c r="O69" s="575">
        <v>24044430</v>
      </c>
    </row>
    <row r="70" spans="15:15" ht="16.5">
      <c r="O70" s="574">
        <v>24055922</v>
      </c>
    </row>
    <row r="71" spans="15:15" ht="16.5">
      <c r="O71" s="575">
        <v>24056685</v>
      </c>
    </row>
    <row r="72" spans="15:15" ht="16.5">
      <c r="O72" s="574">
        <v>24056718</v>
      </c>
    </row>
    <row r="73" spans="15:15" ht="16.5">
      <c r="O73" s="575">
        <v>24057041</v>
      </c>
    </row>
    <row r="74" spans="15:15" ht="16.5">
      <c r="O74" s="574">
        <v>24065594</v>
      </c>
    </row>
    <row r="75" spans="15:15" ht="16.5">
      <c r="O75" s="575">
        <v>24066585</v>
      </c>
    </row>
    <row r="76" spans="15:15" ht="16.5">
      <c r="O76" s="574">
        <v>24073336</v>
      </c>
    </row>
    <row r="77" spans="15:15" ht="16.5">
      <c r="O77" s="575">
        <v>24084828</v>
      </c>
    </row>
    <row r="78" spans="15:15" ht="16.5">
      <c r="O78" s="574">
        <v>24091997</v>
      </c>
    </row>
    <row r="79" spans="15:15" ht="16.5">
      <c r="O79" s="575">
        <v>24149799</v>
      </c>
    </row>
    <row r="80" spans="15:15" ht="16.5">
      <c r="O80" s="574">
        <v>24170844</v>
      </c>
    </row>
    <row r="81" spans="15:15" ht="16.5">
      <c r="O81" s="575">
        <v>24199537</v>
      </c>
    </row>
    <row r="82" spans="15:15" ht="16.5">
      <c r="O82" s="574">
        <v>24229486</v>
      </c>
    </row>
    <row r="83" spans="15:15" ht="16.5">
      <c r="O83" s="575">
        <v>23283973</v>
      </c>
    </row>
    <row r="84" spans="15:15" ht="16.5">
      <c r="O84" s="574">
        <v>23472093</v>
      </c>
    </row>
    <row r="85" spans="15:15" ht="16.5">
      <c r="O85" s="575">
        <v>23491006</v>
      </c>
    </row>
    <row r="86" spans="15:15" ht="16.5">
      <c r="O86" s="574">
        <v>23540820</v>
      </c>
    </row>
    <row r="87" spans="15:15" ht="16.5">
      <c r="O87" s="575">
        <v>23634974</v>
      </c>
    </row>
    <row r="88" spans="15:15" ht="16.5">
      <c r="O88" s="574">
        <v>23668396</v>
      </c>
    </row>
    <row r="89" spans="15:15" ht="16.5">
      <c r="O89" s="575">
        <v>23726275</v>
      </c>
    </row>
    <row r="90" spans="15:15" ht="16.5">
      <c r="O90" s="574">
        <v>23727926</v>
      </c>
    </row>
    <row r="91" spans="15:15" ht="16.5">
      <c r="O91" s="575">
        <v>23730625</v>
      </c>
    </row>
    <row r="92" spans="15:15" ht="16.5">
      <c r="O92" s="574">
        <v>23758005</v>
      </c>
    </row>
    <row r="93" spans="15:15" ht="16.5">
      <c r="O93" s="575">
        <v>23760329</v>
      </c>
    </row>
    <row r="94" spans="15:15" ht="16.5">
      <c r="O94" s="574">
        <v>23762170</v>
      </c>
    </row>
    <row r="95" spans="15:15" ht="16.5">
      <c r="O95" s="575">
        <v>23817802</v>
      </c>
    </row>
    <row r="96" spans="15:15" ht="16.5">
      <c r="O96" s="574">
        <v>23826503</v>
      </c>
    </row>
    <row r="97" spans="15:15" ht="16.5">
      <c r="O97" s="575">
        <v>23840398</v>
      </c>
    </row>
    <row r="98" spans="15:15" ht="16.5">
      <c r="O98" s="574">
        <v>23843931</v>
      </c>
    </row>
    <row r="99" spans="15:15" ht="16.5">
      <c r="O99" s="575">
        <v>23852100</v>
      </c>
    </row>
    <row r="100" spans="15:15" ht="16.5">
      <c r="O100" s="574">
        <v>23855360</v>
      </c>
    </row>
    <row r="101" spans="15:15" ht="16.5">
      <c r="O101" s="575">
        <v>23883670</v>
      </c>
    </row>
    <row r="102" spans="15:15" ht="16.5">
      <c r="O102" s="574">
        <v>23893492</v>
      </c>
    </row>
    <row r="103" spans="15:15" ht="16.5">
      <c r="O103" s="575">
        <v>23916948</v>
      </c>
    </row>
    <row r="104" spans="15:15" ht="16.5">
      <c r="O104" s="574">
        <v>23917413</v>
      </c>
    </row>
    <row r="105" spans="15:15" ht="16.5">
      <c r="O105" s="575">
        <v>23919528</v>
      </c>
    </row>
    <row r="106" spans="15:15" ht="16.5">
      <c r="O106" s="574">
        <v>23933973</v>
      </c>
    </row>
    <row r="107" spans="15:15" ht="16.5">
      <c r="O107" s="575">
        <v>23949119</v>
      </c>
    </row>
    <row r="108" spans="15:15" ht="16.5">
      <c r="O108" s="574">
        <v>23951150</v>
      </c>
    </row>
    <row r="109" spans="15:15" ht="16.5">
      <c r="O109" s="575">
        <v>23953830</v>
      </c>
    </row>
    <row r="110" spans="15:15" ht="16.5">
      <c r="O110" s="574">
        <v>23958314</v>
      </c>
    </row>
    <row r="111" spans="15:15" ht="16.5">
      <c r="O111" s="575">
        <v>23959926</v>
      </c>
    </row>
    <row r="112" spans="15:15" ht="16.5">
      <c r="O112" s="574">
        <v>23965249</v>
      </c>
    </row>
    <row r="113" spans="15:15" ht="16.5">
      <c r="O113" s="575">
        <v>23966589</v>
      </c>
    </row>
    <row r="114" spans="15:15" ht="16.5">
      <c r="O114" s="574">
        <v>23969552</v>
      </c>
    </row>
    <row r="115" spans="15:15" ht="16.5">
      <c r="O115" s="575">
        <v>23987538</v>
      </c>
    </row>
    <row r="116" spans="15:15" ht="16.5">
      <c r="O116" s="574">
        <v>23989118</v>
      </c>
    </row>
    <row r="117" spans="15:15" ht="16.5">
      <c r="O117" s="575">
        <v>23995422</v>
      </c>
    </row>
    <row r="118" spans="15:15" ht="16.5">
      <c r="O118" s="574">
        <v>24012108</v>
      </c>
    </row>
    <row r="119" spans="15:15" ht="16.5">
      <c r="O119" s="575">
        <v>24015492</v>
      </c>
    </row>
    <row r="120" spans="15:15" ht="16.5">
      <c r="O120" s="574">
        <v>24019568</v>
      </c>
    </row>
    <row r="121" spans="15:15" ht="16.5">
      <c r="O121" s="575">
        <v>24021299</v>
      </c>
    </row>
    <row r="122" spans="15:15" ht="16.5">
      <c r="O122" s="574">
        <v>24021610</v>
      </c>
    </row>
    <row r="123" spans="15:15" ht="16.5">
      <c r="O123" s="575">
        <v>24031555</v>
      </c>
    </row>
    <row r="124" spans="15:15" ht="16.5">
      <c r="O124" s="574">
        <v>24032488</v>
      </c>
    </row>
    <row r="125" spans="15:15" ht="16.5">
      <c r="O125" s="575">
        <v>24034035</v>
      </c>
    </row>
    <row r="126" spans="15:15" ht="16.5">
      <c r="O126" s="574">
        <v>24035284</v>
      </c>
    </row>
    <row r="127" spans="15:15" ht="16.5">
      <c r="O127" s="575">
        <v>24039073</v>
      </c>
    </row>
    <row r="128" spans="15:15" ht="16.5">
      <c r="O128" s="574">
        <v>24044179</v>
      </c>
    </row>
    <row r="129" spans="15:15" ht="16.5">
      <c r="O129" s="575">
        <v>24048551</v>
      </c>
    </row>
    <row r="130" spans="15:15" ht="16.5">
      <c r="O130" s="574">
        <v>24053114</v>
      </c>
    </row>
    <row r="131" spans="15:15" ht="16.5">
      <c r="O131" s="575">
        <v>24054671</v>
      </c>
    </row>
    <row r="132" spans="15:15" ht="16.5">
      <c r="O132" s="574">
        <v>24056130</v>
      </c>
    </row>
    <row r="133" spans="15:15" ht="16.5">
      <c r="O133" s="575">
        <v>24058674</v>
      </c>
    </row>
    <row r="134" spans="15:15" ht="16.5">
      <c r="O134" s="574">
        <v>24059614</v>
      </c>
    </row>
    <row r="135" spans="15:15" ht="16.5">
      <c r="O135" s="575">
        <v>24060140</v>
      </c>
    </row>
    <row r="136" spans="15:15" ht="16.5">
      <c r="O136" s="574">
        <v>24068785</v>
      </c>
    </row>
    <row r="137" spans="15:15" ht="16.5">
      <c r="O137" s="575">
        <v>24072692</v>
      </c>
    </row>
    <row r="138" spans="15:15" ht="16.5">
      <c r="O138" s="574">
        <v>24073048</v>
      </c>
    </row>
    <row r="139" spans="15:15" ht="16.5">
      <c r="O139" s="575">
        <v>24083570</v>
      </c>
    </row>
    <row r="140" spans="15:15" ht="16.5">
      <c r="O140" s="574">
        <v>24090248</v>
      </c>
    </row>
    <row r="141" spans="15:15" ht="16.5">
      <c r="O141" s="575">
        <v>24095586</v>
      </c>
    </row>
    <row r="142" spans="15:15" ht="16.5">
      <c r="O142" s="574">
        <v>24097689</v>
      </c>
    </row>
    <row r="143" spans="15:15" ht="16.5">
      <c r="O143" s="575">
        <v>24108864</v>
      </c>
    </row>
    <row r="144" spans="15:15" ht="16.5">
      <c r="O144" s="574">
        <v>24180181</v>
      </c>
    </row>
    <row r="145" spans="15:15" ht="16.5">
      <c r="O145" s="575">
        <v>24188977</v>
      </c>
    </row>
    <row r="146" spans="15:15" ht="16.5">
      <c r="O146" s="574">
        <v>24189948</v>
      </c>
    </row>
    <row r="147" spans="15:15" ht="16.5">
      <c r="O147" s="575">
        <v>24263766</v>
      </c>
    </row>
    <row r="148" spans="15:15" ht="16.5">
      <c r="O148" s="574">
        <v>23187403</v>
      </c>
    </row>
    <row r="149" spans="15:15" ht="16.5">
      <c r="O149" s="575">
        <v>23776655</v>
      </c>
    </row>
    <row r="150" spans="15:15" ht="16.5">
      <c r="O150" s="574">
        <v>24040249</v>
      </c>
    </row>
    <row r="151" spans="15:15" ht="16.5">
      <c r="O151" s="575">
        <v>24050078</v>
      </c>
    </row>
    <row r="152" spans="15:15" ht="16.5">
      <c r="O152" s="574">
        <v>24051863</v>
      </c>
    </row>
    <row r="153" spans="15:15" ht="16.5">
      <c r="O153" s="575">
        <v>24075344</v>
      </c>
    </row>
    <row r="154" spans="15:15" ht="16.5">
      <c r="O154" s="574">
        <v>24113675</v>
      </c>
    </row>
    <row r="155" spans="15:15" ht="16.5">
      <c r="O155" s="575">
        <v>24216229</v>
      </c>
    </row>
    <row r="156" spans="15:15" ht="16.5">
      <c r="O156" s="574"/>
    </row>
    <row r="157" spans="15:15" ht="16.5">
      <c r="O157" s="575"/>
    </row>
    <row r="158" spans="15:15" ht="16.5">
      <c r="O158" s="574"/>
    </row>
    <row r="159" spans="15:15" ht="16.5">
      <c r="O159" s="575"/>
    </row>
    <row r="160" spans="15:15" ht="16.5">
      <c r="O160" s="574"/>
    </row>
    <row r="161" spans="15:15" ht="16.5">
      <c r="O161" s="575"/>
    </row>
    <row r="162" spans="15:15" ht="16.5">
      <c r="O162" s="574"/>
    </row>
    <row r="163" spans="15:15" ht="16.5">
      <c r="O163" s="575"/>
    </row>
    <row r="164" spans="15:15" ht="16.5">
      <c r="O164" s="574"/>
    </row>
    <row r="165" spans="15:15" ht="16.5">
      <c r="O165" s="575"/>
    </row>
    <row r="166" spans="15:15" ht="16.5">
      <c r="O166" s="574"/>
    </row>
    <row r="167" spans="15:15" ht="16.5">
      <c r="O167" s="575"/>
    </row>
    <row r="168" spans="15:15" ht="16.5">
      <c r="O168" s="574"/>
    </row>
    <row r="169" spans="15:15" ht="16.5">
      <c r="O169" s="575"/>
    </row>
    <row r="170" spans="15:15" ht="16.5">
      <c r="O170" s="574"/>
    </row>
    <row r="171" spans="15:15" ht="16.5">
      <c r="O171" s="575"/>
    </row>
    <row r="172" spans="15:15" ht="16.5">
      <c r="O172" s="574"/>
    </row>
    <row r="173" spans="15:15" ht="16.5">
      <c r="O173" s="575"/>
    </row>
    <row r="174" spans="15:15" ht="16.5">
      <c r="O174" s="574"/>
    </row>
    <row r="175" spans="15:15" ht="16.5">
      <c r="O175" s="575"/>
    </row>
    <row r="176" spans="15:15" ht="16.5">
      <c r="O176" s="574"/>
    </row>
    <row r="177" spans="15:15" ht="16.5">
      <c r="O177" s="575"/>
    </row>
    <row r="178" spans="15:15" ht="16.5">
      <c r="O178" s="574"/>
    </row>
    <row r="179" spans="15:15" ht="16.5">
      <c r="O179" s="575"/>
    </row>
    <row r="180" spans="15:15" ht="16.5">
      <c r="O180" s="574"/>
    </row>
    <row r="181" spans="15:15" ht="16.5">
      <c r="O181" s="575"/>
    </row>
    <row r="182" spans="15:15" ht="16.5">
      <c r="O182" s="574"/>
    </row>
    <row r="183" spans="15:15" ht="16.5">
      <c r="O183" s="575"/>
    </row>
    <row r="184" spans="15:15" ht="16.5">
      <c r="O184" s="574"/>
    </row>
    <row r="185" spans="15:15" ht="16.5">
      <c r="O185" s="575"/>
    </row>
    <row r="186" spans="15:15" ht="16.5">
      <c r="O186" s="574"/>
    </row>
    <row r="187" spans="15:15" ht="16.5">
      <c r="O187" s="575"/>
    </row>
    <row r="188" spans="15:15" ht="16.5">
      <c r="O188" s="574"/>
    </row>
    <row r="189" spans="15:15" ht="16.5">
      <c r="O189" s="575"/>
    </row>
    <row r="190" spans="15:15" ht="16.5">
      <c r="O190" s="574"/>
    </row>
    <row r="191" spans="15:15" ht="16.5">
      <c r="O191" s="575"/>
    </row>
    <row r="192" spans="15:15" ht="16.5">
      <c r="O192" s="574"/>
    </row>
    <row r="193" spans="15:15" ht="16.5">
      <c r="O193" s="575"/>
    </row>
    <row r="194" spans="15:15" ht="16.5">
      <c r="O194" s="574"/>
    </row>
    <row r="195" spans="15:15" ht="16.5">
      <c r="O195" s="575"/>
    </row>
    <row r="196" spans="15:15" ht="16.5">
      <c r="O196" s="574"/>
    </row>
    <row r="197" spans="15:15" ht="16.5">
      <c r="O197" s="575"/>
    </row>
    <row r="198" spans="15:15" ht="16.5">
      <c r="O198" s="574"/>
    </row>
    <row r="199" spans="15:15" ht="16.5">
      <c r="O199" s="575"/>
    </row>
    <row r="200" spans="15:15" ht="16.5">
      <c r="O200" s="574"/>
    </row>
    <row r="201" spans="15:15" ht="16.5">
      <c r="O201" s="575"/>
    </row>
    <row r="202" spans="15:15" ht="16.5">
      <c r="O202" s="574"/>
    </row>
    <row r="203" spans="15:15" ht="16.5">
      <c r="O203" s="575"/>
    </row>
    <row r="204" spans="15:15" ht="16.5">
      <c r="O204" s="574"/>
    </row>
    <row r="205" spans="15:15" ht="16.5">
      <c r="O205" s="575"/>
    </row>
    <row r="206" spans="15:15" ht="16.5">
      <c r="O206" s="574"/>
    </row>
    <row r="207" spans="15:15" ht="16.5">
      <c r="O207" s="575"/>
    </row>
    <row r="208" spans="15:15" ht="16.5">
      <c r="O208" s="574"/>
    </row>
    <row r="209" spans="15:15" ht="16.5">
      <c r="O209" s="575"/>
    </row>
    <row r="210" spans="15:15" ht="16.5">
      <c r="O210" s="574"/>
    </row>
    <row r="211" spans="15:15" ht="16.5">
      <c r="O211" s="575"/>
    </row>
    <row r="212" spans="15:15" ht="16.5">
      <c r="O212" s="574"/>
    </row>
    <row r="213" spans="15:15" ht="16.5">
      <c r="O213" s="575"/>
    </row>
    <row r="214" spans="15:15" ht="16.5">
      <c r="O214" s="574"/>
    </row>
    <row r="215" spans="15:15" ht="16.5">
      <c r="O215" s="575"/>
    </row>
    <row r="216" spans="15:15" ht="16.5">
      <c r="O216" s="574"/>
    </row>
    <row r="217" spans="15:15" ht="16.5">
      <c r="O217" s="575"/>
    </row>
    <row r="218" spans="15:15" ht="16.5">
      <c r="O218" s="574"/>
    </row>
    <row r="219" spans="15:15" ht="16.5">
      <c r="O219" s="575"/>
    </row>
    <row r="220" spans="15:15" ht="16.5">
      <c r="O220" s="574"/>
    </row>
    <row r="221" spans="15:15" ht="16.5">
      <c r="O221" s="575"/>
    </row>
    <row r="222" spans="15:15" ht="16.5">
      <c r="O222" s="574"/>
    </row>
    <row r="223" spans="15:15" ht="16.5">
      <c r="O223" s="575"/>
    </row>
    <row r="224" spans="15:15" ht="16.5">
      <c r="O224" s="574"/>
    </row>
    <row r="225" spans="15:15" ht="16.5">
      <c r="O225" s="575"/>
    </row>
    <row r="226" spans="15:15" ht="16.5">
      <c r="O226" s="574"/>
    </row>
    <row r="227" spans="15:15" ht="16.5">
      <c r="O227" s="575"/>
    </row>
    <row r="228" spans="15:15" ht="16.5">
      <c r="O228" s="574"/>
    </row>
    <row r="229" spans="15:15" ht="16.5">
      <c r="O229" s="575"/>
    </row>
    <row r="230" spans="15:15" ht="16.5">
      <c r="O230" s="574"/>
    </row>
    <row r="231" spans="15:15" ht="16.5">
      <c r="O231" s="575"/>
    </row>
    <row r="232" spans="15:15" ht="16.5">
      <c r="O232" s="574"/>
    </row>
    <row r="233" spans="15:15" ht="16.5">
      <c r="O233" s="575"/>
    </row>
    <row r="234" spans="15:15" ht="16.5">
      <c r="O234" s="574"/>
    </row>
    <row r="235" spans="15:15" ht="16.5">
      <c r="O235" s="575"/>
    </row>
    <row r="236" spans="15:15" ht="16.5">
      <c r="O236" s="574"/>
    </row>
    <row r="237" spans="15:15" ht="16.5">
      <c r="O237" s="575"/>
    </row>
    <row r="238" spans="15:15" ht="16.5">
      <c r="O238" s="574"/>
    </row>
    <row r="239" spans="15:15" ht="16.5">
      <c r="O239" s="575"/>
    </row>
    <row r="240" spans="15:15" ht="16.5">
      <c r="O240" s="574"/>
    </row>
    <row r="241" spans="15:15" ht="16.5">
      <c r="O241" s="575"/>
    </row>
    <row r="242" spans="15:15" ht="16.5">
      <c r="O242" s="574"/>
    </row>
    <row r="243" spans="15:15" ht="16.5">
      <c r="O243" s="575"/>
    </row>
    <row r="244" spans="15:15" ht="16.5">
      <c r="O244" s="574"/>
    </row>
    <row r="245" spans="15:15" ht="16.5">
      <c r="O245" s="575"/>
    </row>
    <row r="246" spans="15:15" ht="16.5">
      <c r="O246" s="574"/>
    </row>
    <row r="247" spans="15:15" ht="16.5">
      <c r="O247" s="575"/>
    </row>
    <row r="248" spans="15:15" ht="16.5">
      <c r="O248" s="574"/>
    </row>
    <row r="249" spans="15:15" ht="16.5">
      <c r="O249" s="575"/>
    </row>
    <row r="250" spans="15:15" ht="16.5">
      <c r="O250" s="574"/>
    </row>
    <row r="251" spans="15:15" ht="16.5">
      <c r="O251" s="575"/>
    </row>
    <row r="252" spans="15:15" ht="16.5">
      <c r="O252" s="574"/>
    </row>
    <row r="253" spans="15:15" ht="16.5">
      <c r="O253" s="575"/>
    </row>
    <row r="254" spans="15:15" ht="16.5">
      <c r="O254" s="574"/>
    </row>
    <row r="255" spans="15:15" ht="16.5">
      <c r="O255" s="575"/>
    </row>
    <row r="256" spans="15:15" ht="16.5">
      <c r="O256" s="574"/>
    </row>
    <row r="257" spans="15:15" ht="16.5">
      <c r="O257" s="575"/>
    </row>
    <row r="258" spans="15:15" ht="16.5">
      <c r="O258" s="574"/>
    </row>
    <row r="259" spans="15:15" ht="16.5">
      <c r="O259" s="575"/>
    </row>
    <row r="260" spans="15:15" ht="16.5">
      <c r="O260" s="574"/>
    </row>
    <row r="261" spans="15:15" ht="16.5">
      <c r="O261" s="575"/>
    </row>
    <row r="262" spans="15:15" ht="16.5">
      <c r="O262" s="574"/>
    </row>
    <row r="263" spans="15:15" ht="16.5">
      <c r="O263" s="575"/>
    </row>
    <row r="264" spans="15:15" ht="16.5">
      <c r="O264" s="574"/>
    </row>
    <row r="265" spans="15:15" ht="16.5">
      <c r="O265" s="575"/>
    </row>
    <row r="266" spans="15:15" ht="16.5">
      <c r="O266" s="574"/>
    </row>
    <row r="267" spans="15:15" ht="16.5">
      <c r="O267" s="575"/>
    </row>
    <row r="268" spans="15:15" ht="16.5">
      <c r="O268" s="574"/>
    </row>
    <row r="269" spans="15:15" ht="16.5">
      <c r="O269" s="575"/>
    </row>
    <row r="270" spans="15:15" ht="16.5">
      <c r="O270" s="574"/>
    </row>
    <row r="271" spans="15:15" ht="16.5">
      <c r="O271" s="575"/>
    </row>
    <row r="272" spans="15:15" ht="16.5">
      <c r="O272" s="574"/>
    </row>
    <row r="273" spans="15:15" ht="16.5">
      <c r="O273" s="575"/>
    </row>
    <row r="274" spans="15:15" ht="16.5">
      <c r="O274" s="574"/>
    </row>
    <row r="275" spans="15:15" ht="16.5">
      <c r="O275" s="575"/>
    </row>
    <row r="276" spans="15:15" ht="16.5">
      <c r="O276" s="574"/>
    </row>
    <row r="277" spans="15:15" ht="16.5">
      <c r="O277" s="575"/>
    </row>
    <row r="278" spans="15:15" ht="16.5">
      <c r="O278" s="574"/>
    </row>
    <row r="279" spans="15:15" ht="16.5">
      <c r="O279" s="575"/>
    </row>
    <row r="280" spans="15:15" ht="16.5">
      <c r="O280" s="574"/>
    </row>
    <row r="281" spans="15:15" ht="16.5">
      <c r="O281" s="575"/>
    </row>
    <row r="282" spans="15:15" ht="16.5">
      <c r="O282" s="574"/>
    </row>
    <row r="283" spans="15:15" ht="16.5">
      <c r="O283" s="575"/>
    </row>
    <row r="284" spans="15:15" ht="16.5">
      <c r="O284" s="574"/>
    </row>
    <row r="285" spans="15:15" ht="16.5">
      <c r="O285" s="575"/>
    </row>
    <row r="286" spans="15:15" ht="16.5">
      <c r="O286" s="574"/>
    </row>
    <row r="287" spans="15:15" ht="16.5">
      <c r="O287" s="575"/>
    </row>
    <row r="288" spans="15:15" ht="16.5">
      <c r="O288" s="574"/>
    </row>
    <row r="289" spans="15:15" ht="16.5">
      <c r="O289" s="575"/>
    </row>
    <row r="290" spans="15:15" ht="16.5">
      <c r="O290" s="574"/>
    </row>
    <row r="291" spans="15:15" ht="16.5">
      <c r="O291" s="575"/>
    </row>
    <row r="292" spans="15:15" ht="16.5">
      <c r="O292" s="574"/>
    </row>
    <row r="293" spans="15:15" ht="16.5">
      <c r="O293" s="575"/>
    </row>
    <row r="294" spans="15:15" ht="16.5">
      <c r="O294" s="574"/>
    </row>
    <row r="295" spans="15:15" ht="16.5">
      <c r="O295" s="575"/>
    </row>
    <row r="296" spans="15:15" ht="16.5">
      <c r="O296" s="574"/>
    </row>
    <row r="297" spans="15:15" ht="16.5">
      <c r="O297" s="575"/>
    </row>
    <row r="298" spans="15:15" ht="16.5">
      <c r="O298" s="574"/>
    </row>
    <row r="299" spans="15:15" ht="16.5">
      <c r="O299" s="575"/>
    </row>
    <row r="300" spans="15:15" ht="16.5">
      <c r="O300" s="574"/>
    </row>
    <row r="301" spans="15:15" ht="16.5">
      <c r="O301" s="575"/>
    </row>
    <row r="302" spans="15:15" ht="16.5">
      <c r="O302" s="574"/>
    </row>
    <row r="303" spans="15:15" ht="16.5">
      <c r="O303" s="575"/>
    </row>
    <row r="304" spans="15:15" ht="16.5">
      <c r="O304" s="574"/>
    </row>
    <row r="305" spans="15:15" ht="16.5">
      <c r="O305" s="575"/>
    </row>
    <row r="306" spans="15:15" ht="16.5">
      <c r="O306" s="574"/>
    </row>
    <row r="307" spans="15:15" ht="16.5">
      <c r="O307" s="575"/>
    </row>
  </sheetData>
  <sheetProtection algorithmName="SHA-512" hashValue="OZxJAer/A4MPthGB6jpvlKt2KkD0Dy6SKOBNq6bK70yHWeHuS6zr2Ip8lZ7y6fLOR9DV7C91rjbNNkHN7y2v4w==" saltValue="IntjhSMlncKWSc7mtGYw7g==" spinCount="100000" sheet="1" objects="1" scenarios="1"/>
  <mergeCells count="1">
    <mergeCell ref="C8:D8"/>
  </mergeCells>
  <dataValidations count="1">
    <dataValidation type="list" errorStyle="warning" showDropDown="1" showInputMessage="1" showErrorMessage="1" errorTitle="Invalid SFAM ID" error="Your entry is not included in our list of enrolled SFAM IDs. Please validate that the value you have entered is your correct SFAM ID (Employee Number)." promptTitle="Enter your SFAM ID" prompt="For CUNY this is your Employee ID" sqref="C8:D8" xr:uid="{1F62F575-B85D-C946-A08A-7E64CBFD4DCA}">
      <formula1>$O:$O</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04F1-3444-1046-A2C3-9709B64D5A13}">
  <sheetPr codeName="Sheet5">
    <pageSetUpPr fitToPage="1"/>
  </sheetPr>
  <dimension ref="A1:AJ183"/>
  <sheetViews>
    <sheetView topLeftCell="A150" zoomScaleNormal="100" workbookViewId="0">
      <selection activeCell="A178" sqref="A178"/>
    </sheetView>
  </sheetViews>
  <sheetFormatPr defaultColWidth="9.125" defaultRowHeight="12.75"/>
  <cols>
    <col min="1" max="24" width="9.125" style="33"/>
    <col min="25" max="26" width="9.125" style="33" customWidth="1"/>
    <col min="27" max="33" width="9.125" style="407" customWidth="1"/>
    <col min="34" max="35" width="9.125" style="415" customWidth="1"/>
    <col min="36" max="36" width="9.125" style="299" customWidth="1"/>
    <col min="37" max="52" width="9.125" style="33" customWidth="1"/>
    <col min="53" max="16384" width="9.125" style="33"/>
  </cols>
  <sheetData>
    <row r="1" spans="1:36" ht="18.75">
      <c r="A1" s="30" t="s">
        <v>1913</v>
      </c>
      <c r="H1" s="35" t="s">
        <v>0</v>
      </c>
    </row>
    <row r="2" spans="1:36">
      <c r="A2" s="33" t="s">
        <v>1360</v>
      </c>
      <c r="H2" s="35"/>
    </row>
    <row r="3" spans="1:36">
      <c r="A3" s="33" t="s">
        <v>1359</v>
      </c>
    </row>
    <row r="4" spans="1:36">
      <c r="A4" s="16" t="str">
        <f ca="1">"Sheet: "&amp;MID(CELL("filename",A1),FIND("]",CELL("filename",A1))+1,255)</f>
        <v>Sheet: INTRO Financial Data</v>
      </c>
    </row>
    <row r="5" spans="1:36" ht="13.5" thickBot="1">
      <c r="A5" s="33" t="s">
        <v>49</v>
      </c>
      <c r="K5" s="36"/>
      <c r="L5" s="36"/>
      <c r="M5" s="36"/>
    </row>
    <row r="6" spans="1:36" s="6" customFormat="1" ht="15.75">
      <c r="A6" s="37" t="s">
        <v>157</v>
      </c>
      <c r="B6" s="38"/>
      <c r="C6" s="38"/>
      <c r="D6" s="38"/>
      <c r="E6" s="38"/>
      <c r="F6" s="38"/>
      <c r="G6" s="38"/>
      <c r="H6" s="38"/>
      <c r="I6" s="38"/>
      <c r="J6" s="38"/>
      <c r="K6" s="39"/>
      <c r="AA6" s="405"/>
      <c r="AB6" s="405"/>
      <c r="AC6" s="405"/>
      <c r="AD6" s="405"/>
      <c r="AE6" s="405"/>
      <c r="AF6" s="405"/>
      <c r="AG6" s="405"/>
      <c r="AH6" s="416"/>
      <c r="AI6" s="416"/>
      <c r="AJ6" s="412"/>
    </row>
    <row r="7" spans="1:36" s="22" customFormat="1" ht="15.75">
      <c r="A7" s="40" t="str">
        <f>"The Tutorial includes the material up to Row "&amp;ROW(A171)&amp;" and will not contribute to your grade."</f>
        <v>The Tutorial includes the material up to Row 171 and will not contribute to your grade.</v>
      </c>
      <c r="K7" s="41"/>
      <c r="AA7" s="406"/>
      <c r="AB7" s="406"/>
      <c r="AC7" s="406"/>
      <c r="AD7" s="406"/>
      <c r="AE7" s="406"/>
      <c r="AF7" s="406"/>
      <c r="AG7" s="406"/>
      <c r="AH7" s="417"/>
      <c r="AI7" s="417"/>
      <c r="AJ7" s="413"/>
    </row>
    <row r="8" spans="1:36" s="22" customFormat="1" ht="16.5" thickBot="1">
      <c r="A8" s="42" t="str">
        <f>"The Homework starting in Row "&amp;ROW(A172)&amp;" is Required."</f>
        <v>The Homework starting in Row 172 is Required.</v>
      </c>
      <c r="B8" s="43"/>
      <c r="C8" s="43"/>
      <c r="D8" s="43"/>
      <c r="E8" s="43"/>
      <c r="F8" s="43"/>
      <c r="G8" s="43"/>
      <c r="H8" s="43"/>
      <c r="I8" s="43"/>
      <c r="J8" s="43"/>
      <c r="K8" s="44"/>
      <c r="AA8" s="406"/>
      <c r="AB8" s="406"/>
      <c r="AC8" s="406"/>
      <c r="AD8" s="406"/>
      <c r="AE8" s="406"/>
      <c r="AF8" s="406"/>
      <c r="AG8" s="406"/>
      <c r="AH8" s="417"/>
      <c r="AI8" s="417"/>
      <c r="AJ8" s="413"/>
    </row>
    <row r="9" spans="1:36">
      <c r="K9" s="36"/>
      <c r="L9" s="36"/>
      <c r="M9" s="36"/>
    </row>
    <row r="10" spans="1:36" ht="15.75">
      <c r="A10" s="45" t="s">
        <v>304</v>
      </c>
      <c r="M10" s="46"/>
    </row>
    <row r="11" spans="1:36" ht="15.75">
      <c r="A11" s="47" t="str">
        <f>"In "&amp;INDEX(Workbook,2)&amp;", we examined the importance of assuring the quality and integrity of financial data."</f>
        <v>In Data Analysis (Workbook 2), we examined the importance of assuring the quality and integrity of financial data.</v>
      </c>
      <c r="M11" s="46"/>
    </row>
    <row r="12" spans="1:36" ht="15.75">
      <c r="A12" s="48" t="s">
        <v>1408</v>
      </c>
      <c r="M12" s="46"/>
    </row>
    <row r="13" spans="1:36" ht="15.75">
      <c r="A13" s="49" t="s">
        <v>1409</v>
      </c>
      <c r="M13" s="46"/>
    </row>
    <row r="14" spans="1:36" ht="15.75">
      <c r="A14" s="50" t="s">
        <v>303</v>
      </c>
      <c r="M14" s="46"/>
    </row>
    <row r="15" spans="1:36" ht="15.75">
      <c r="A15" s="49" t="s">
        <v>1410</v>
      </c>
      <c r="M15" s="46"/>
    </row>
    <row r="16" spans="1:36" ht="15.75">
      <c r="A16" s="50" t="s">
        <v>302</v>
      </c>
      <c r="B16" s="51"/>
      <c r="C16" s="51"/>
      <c r="D16" s="51"/>
      <c r="M16" s="46"/>
    </row>
    <row r="17" spans="1:36" ht="15.75">
      <c r="A17" s="52" t="s">
        <v>1411</v>
      </c>
      <c r="B17" s="51"/>
      <c r="C17" s="51"/>
      <c r="D17" s="51"/>
      <c r="M17" s="46"/>
    </row>
    <row r="18" spans="1:36" s="51" customFormat="1">
      <c r="A18" s="52" t="s">
        <v>1412</v>
      </c>
      <c r="AA18" s="407"/>
      <c r="AB18" s="407"/>
      <c r="AC18" s="407"/>
      <c r="AD18" s="407"/>
      <c r="AE18" s="407"/>
      <c r="AF18" s="407"/>
      <c r="AG18" s="407"/>
      <c r="AH18" s="415"/>
      <c r="AI18" s="415"/>
      <c r="AJ18" s="299"/>
    </row>
    <row r="19" spans="1:36" s="51" customFormat="1">
      <c r="A19" s="53" t="s">
        <v>301</v>
      </c>
      <c r="M19" s="36"/>
      <c r="AA19" s="407"/>
      <c r="AB19" s="407"/>
      <c r="AC19" s="407"/>
      <c r="AD19" s="407"/>
      <c r="AE19" s="407"/>
      <c r="AF19" s="407"/>
      <c r="AG19" s="407"/>
      <c r="AH19" s="415"/>
      <c r="AI19" s="415"/>
      <c r="AJ19" s="299"/>
    </row>
    <row r="20" spans="1:36" s="51" customFormat="1">
      <c r="A20" s="54" t="s">
        <v>300</v>
      </c>
      <c r="M20" s="36"/>
      <c r="AA20" s="407"/>
      <c r="AB20" s="407"/>
      <c r="AC20" s="407"/>
      <c r="AD20" s="407"/>
      <c r="AE20" s="407"/>
      <c r="AF20" s="407"/>
      <c r="AG20" s="407"/>
      <c r="AH20" s="415"/>
      <c r="AI20" s="415"/>
      <c r="AJ20" s="299"/>
    </row>
    <row r="21" spans="1:36" s="51" customFormat="1">
      <c r="A21" s="54" t="s">
        <v>299</v>
      </c>
      <c r="M21" s="36"/>
      <c r="AA21" s="407"/>
      <c r="AB21" s="407"/>
      <c r="AC21" s="407"/>
      <c r="AD21" s="407"/>
      <c r="AE21" s="407"/>
      <c r="AF21" s="407"/>
      <c r="AG21" s="407"/>
      <c r="AH21" s="415"/>
      <c r="AI21" s="415"/>
      <c r="AJ21" s="299"/>
    </row>
    <row r="22" spans="1:36" s="51" customFormat="1">
      <c r="A22" s="54"/>
      <c r="M22" s="36"/>
      <c r="AA22" s="407"/>
      <c r="AB22" s="407"/>
      <c r="AC22" s="407"/>
      <c r="AD22" s="407"/>
      <c r="AE22" s="407"/>
      <c r="AF22" s="407"/>
      <c r="AG22" s="407"/>
      <c r="AH22" s="415"/>
      <c r="AI22" s="415"/>
      <c r="AJ22" s="299"/>
    </row>
    <row r="23" spans="1:36">
      <c r="A23" s="55" t="s">
        <v>298</v>
      </c>
    </row>
    <row r="24" spans="1:36" s="51" customFormat="1">
      <c r="A24" s="51" t="s">
        <v>297</v>
      </c>
      <c r="AA24" s="407"/>
      <c r="AB24" s="407"/>
      <c r="AC24" s="407"/>
      <c r="AD24" s="407"/>
      <c r="AE24" s="407"/>
      <c r="AF24" s="407"/>
      <c r="AG24" s="407"/>
      <c r="AH24" s="415"/>
      <c r="AI24" s="415"/>
      <c r="AJ24" s="299"/>
    </row>
    <row r="25" spans="1:36" s="51" customFormat="1">
      <c r="A25" s="56" t="s">
        <v>296</v>
      </c>
      <c r="AA25" s="407"/>
      <c r="AB25" s="407"/>
      <c r="AC25" s="407"/>
      <c r="AD25" s="407"/>
      <c r="AE25" s="407"/>
      <c r="AF25" s="407"/>
      <c r="AG25" s="407"/>
      <c r="AH25" s="415"/>
      <c r="AI25" s="415"/>
      <c r="AJ25" s="299"/>
    </row>
    <row r="26" spans="1:36" s="51" customFormat="1">
      <c r="A26" s="54" t="s">
        <v>295</v>
      </c>
      <c r="AA26" s="407"/>
      <c r="AB26" s="407"/>
      <c r="AC26" s="407"/>
      <c r="AD26" s="407"/>
      <c r="AE26" s="407"/>
      <c r="AF26" s="407"/>
      <c r="AG26" s="407"/>
      <c r="AH26" s="415"/>
      <c r="AI26" s="415"/>
      <c r="AJ26" s="299"/>
    </row>
    <row r="27" spans="1:36" s="51" customFormat="1">
      <c r="A27" s="57" t="s">
        <v>294</v>
      </c>
      <c r="AA27" s="407"/>
      <c r="AB27" s="407"/>
      <c r="AC27" s="407"/>
      <c r="AD27" s="407"/>
      <c r="AE27" s="407"/>
      <c r="AF27" s="407"/>
      <c r="AG27" s="407"/>
      <c r="AH27" s="415"/>
      <c r="AI27" s="415"/>
      <c r="AJ27" s="299"/>
    </row>
    <row r="28" spans="1:36" s="51" customFormat="1">
      <c r="A28" s="56" t="s">
        <v>293</v>
      </c>
      <c r="AA28" s="407"/>
      <c r="AB28" s="407"/>
      <c r="AC28" s="407"/>
      <c r="AD28" s="407"/>
      <c r="AE28" s="407"/>
      <c r="AF28" s="407"/>
      <c r="AG28" s="407"/>
      <c r="AH28" s="415"/>
      <c r="AI28" s="415"/>
      <c r="AJ28" s="299"/>
    </row>
    <row r="29" spans="1:36" s="51" customFormat="1">
      <c r="A29" s="57" t="s">
        <v>292</v>
      </c>
      <c r="L29" s="36"/>
      <c r="AA29" s="407"/>
      <c r="AB29" s="407"/>
      <c r="AC29" s="407"/>
      <c r="AD29" s="407"/>
      <c r="AE29" s="407"/>
      <c r="AF29" s="407"/>
      <c r="AG29" s="407"/>
      <c r="AH29" s="415"/>
      <c r="AI29" s="415"/>
      <c r="AJ29" s="299"/>
    </row>
    <row r="30" spans="1:36" s="51" customFormat="1">
      <c r="A30" s="68" t="s">
        <v>291</v>
      </c>
      <c r="AA30" s="407"/>
      <c r="AB30" s="407"/>
      <c r="AC30" s="407"/>
      <c r="AD30" s="407"/>
      <c r="AE30" s="407"/>
      <c r="AF30" s="407"/>
      <c r="AG30" s="407"/>
      <c r="AH30" s="415"/>
      <c r="AI30" s="415"/>
      <c r="AJ30" s="299"/>
    </row>
    <row r="31" spans="1:36">
      <c r="A31" s="58" t="s">
        <v>290</v>
      </c>
    </row>
    <row r="32" spans="1:36">
      <c r="A32" s="68" t="s">
        <v>2045</v>
      </c>
      <c r="L32" s="56"/>
    </row>
    <row r="33" spans="1:36">
      <c r="A33" s="56" t="s">
        <v>289</v>
      </c>
    </row>
    <row r="34" spans="1:36" s="51" customFormat="1">
      <c r="A34" s="58" t="s">
        <v>288</v>
      </c>
      <c r="AA34" s="407"/>
      <c r="AB34" s="407"/>
      <c r="AC34" s="407"/>
      <c r="AD34" s="407"/>
      <c r="AE34" s="407"/>
      <c r="AF34" s="407"/>
      <c r="AG34" s="407"/>
      <c r="AH34" s="415"/>
      <c r="AI34" s="415"/>
      <c r="AJ34" s="299"/>
    </row>
    <row r="36" spans="1:36" ht="13.5" thickBot="1">
      <c r="B36" s="33" t="s">
        <v>287</v>
      </c>
    </row>
    <row r="37" spans="1:36" ht="15.95" customHeight="1">
      <c r="B37" s="454" t="s">
        <v>286</v>
      </c>
      <c r="C37" s="582" t="s">
        <v>285</v>
      </c>
      <c r="D37" s="582"/>
      <c r="E37" s="455"/>
      <c r="F37" s="455"/>
      <c r="G37" s="456" t="s">
        <v>284</v>
      </c>
      <c r="H37" s="455"/>
      <c r="I37" s="455"/>
      <c r="J37" s="455"/>
      <c r="K37" s="457"/>
    </row>
    <row r="38" spans="1:36">
      <c r="B38" s="578" t="s">
        <v>210</v>
      </c>
      <c r="C38" s="580" t="s">
        <v>283</v>
      </c>
      <c r="D38" s="581"/>
      <c r="E38" s="458" t="s">
        <v>282</v>
      </c>
      <c r="F38" s="459"/>
      <c r="G38" s="459"/>
      <c r="H38" s="459"/>
      <c r="I38" s="459"/>
      <c r="J38" s="459"/>
      <c r="K38" s="460"/>
    </row>
    <row r="39" spans="1:36">
      <c r="B39" s="583"/>
      <c r="C39" s="580" t="s">
        <v>281</v>
      </c>
      <c r="D39" s="581"/>
      <c r="E39" s="458" t="s">
        <v>280</v>
      </c>
      <c r="F39" s="459"/>
      <c r="G39" s="459"/>
      <c r="H39" s="459"/>
      <c r="I39" s="459"/>
      <c r="J39" s="459"/>
      <c r="K39" s="460"/>
    </row>
    <row r="40" spans="1:36">
      <c r="B40" s="579"/>
      <c r="C40" s="580" t="s">
        <v>93</v>
      </c>
      <c r="D40" s="581"/>
      <c r="E40" s="458" t="s">
        <v>279</v>
      </c>
      <c r="F40" s="459"/>
      <c r="G40" s="459"/>
      <c r="H40" s="459"/>
      <c r="I40" s="459"/>
      <c r="J40" s="459"/>
      <c r="K40" s="460"/>
    </row>
    <row r="41" spans="1:36">
      <c r="B41" s="578" t="s">
        <v>278</v>
      </c>
      <c r="C41" s="580" t="s">
        <v>277</v>
      </c>
      <c r="D41" s="581"/>
      <c r="E41" s="458" t="s">
        <v>276</v>
      </c>
      <c r="F41" s="459"/>
      <c r="G41" s="459"/>
      <c r="H41" s="459"/>
      <c r="I41" s="459"/>
      <c r="J41" s="459"/>
      <c r="K41" s="460"/>
    </row>
    <row r="42" spans="1:36">
      <c r="B42" s="579"/>
      <c r="C42" s="580" t="s">
        <v>94</v>
      </c>
      <c r="D42" s="581"/>
      <c r="E42" s="458" t="s">
        <v>275</v>
      </c>
      <c r="F42" s="459"/>
      <c r="G42" s="459"/>
      <c r="H42" s="459"/>
      <c r="I42" s="459"/>
      <c r="J42" s="459"/>
      <c r="K42" s="460"/>
    </row>
    <row r="43" spans="1:36">
      <c r="B43" s="578" t="s">
        <v>274</v>
      </c>
      <c r="C43" s="580" t="s">
        <v>273</v>
      </c>
      <c r="D43" s="581"/>
      <c r="E43" s="458" t="s">
        <v>272</v>
      </c>
      <c r="F43" s="459"/>
      <c r="G43" s="459"/>
      <c r="H43" s="459"/>
      <c r="I43" s="459"/>
      <c r="J43" s="459"/>
      <c r="K43" s="460"/>
    </row>
    <row r="44" spans="1:36">
      <c r="B44" s="583"/>
      <c r="C44" s="580" t="s">
        <v>271</v>
      </c>
      <c r="D44" s="581"/>
      <c r="E44" s="458" t="s">
        <v>270</v>
      </c>
      <c r="F44" s="459"/>
      <c r="G44" s="459"/>
      <c r="H44" s="459"/>
      <c r="I44" s="459"/>
      <c r="J44" s="459"/>
      <c r="K44" s="460"/>
    </row>
    <row r="45" spans="1:36">
      <c r="B45" s="583"/>
      <c r="C45" s="580" t="s">
        <v>44</v>
      </c>
      <c r="D45" s="581"/>
      <c r="E45" s="458" t="s">
        <v>269</v>
      </c>
      <c r="F45" s="459"/>
      <c r="G45" s="459"/>
      <c r="H45" s="459"/>
      <c r="I45" s="459"/>
      <c r="J45" s="459"/>
      <c r="K45" s="460"/>
    </row>
    <row r="46" spans="1:36" ht="17.100000000000001" customHeight="1" thickBot="1">
      <c r="B46" s="584"/>
      <c r="C46" s="585" t="s">
        <v>268</v>
      </c>
      <c r="D46" s="586"/>
      <c r="E46" s="461" t="s">
        <v>267</v>
      </c>
      <c r="F46" s="462"/>
      <c r="G46" s="462"/>
      <c r="H46" s="462"/>
      <c r="I46" s="462"/>
      <c r="J46" s="462"/>
      <c r="K46" s="463"/>
    </row>
    <row r="47" spans="1:36">
      <c r="B47" s="35" t="s">
        <v>158</v>
      </c>
    </row>
    <row r="48" spans="1:36">
      <c r="A48" s="53" t="s">
        <v>1931</v>
      </c>
      <c r="B48" s="35"/>
    </row>
    <row r="49" spans="1:36">
      <c r="A49" s="54" t="s">
        <v>266</v>
      </c>
    </row>
    <row r="50" spans="1:36">
      <c r="A50" s="53" t="s">
        <v>265</v>
      </c>
    </row>
    <row r="51" spans="1:36">
      <c r="A51" s="58" t="s">
        <v>264</v>
      </c>
    </row>
    <row r="52" spans="1:36">
      <c r="A52" s="59" t="s">
        <v>263</v>
      </c>
    </row>
    <row r="53" spans="1:36">
      <c r="A53" s="48" t="s">
        <v>1413</v>
      </c>
    </row>
    <row r="55" spans="1:36">
      <c r="A55" s="55" t="s">
        <v>262</v>
      </c>
    </row>
    <row r="56" spans="1:36">
      <c r="A56" s="60" t="s">
        <v>1932</v>
      </c>
      <c r="L56" s="36"/>
    </row>
    <row r="57" spans="1:36">
      <c r="A57" s="54" t="s">
        <v>261</v>
      </c>
      <c r="L57" s="36"/>
    </row>
    <row r="58" spans="1:36">
      <c r="A58" s="54" t="s">
        <v>260</v>
      </c>
      <c r="L58" s="36"/>
    </row>
    <row r="59" spans="1:36" s="51" customFormat="1">
      <c r="A59" s="59" t="s">
        <v>259</v>
      </c>
      <c r="AA59" s="407"/>
      <c r="AB59" s="407"/>
      <c r="AC59" s="407"/>
      <c r="AD59" s="407"/>
      <c r="AE59" s="407"/>
      <c r="AF59" s="407"/>
      <c r="AG59" s="407"/>
      <c r="AH59" s="415"/>
      <c r="AI59" s="415"/>
      <c r="AJ59" s="299"/>
    </row>
    <row r="60" spans="1:36">
      <c r="A60" s="53" t="s">
        <v>1414</v>
      </c>
      <c r="L60" s="36"/>
    </row>
    <row r="61" spans="1:36">
      <c r="A61" s="61"/>
      <c r="L61" s="36"/>
    </row>
    <row r="62" spans="1:36">
      <c r="A62" s="62" t="s">
        <v>258</v>
      </c>
    </row>
    <row r="63" spans="1:36">
      <c r="A63" s="57" t="s">
        <v>257</v>
      </c>
      <c r="L63" s="36"/>
      <c r="M63" s="36"/>
    </row>
    <row r="64" spans="1:36" s="51" customFormat="1">
      <c r="A64" s="58" t="s">
        <v>166</v>
      </c>
      <c r="M64" s="36"/>
      <c r="O64" s="371"/>
      <c r="AA64" s="407"/>
      <c r="AB64" s="407"/>
      <c r="AC64" s="407"/>
      <c r="AD64" s="407"/>
      <c r="AE64" s="407"/>
      <c r="AF64" s="407"/>
      <c r="AG64" s="407"/>
      <c r="AH64" s="415"/>
      <c r="AI64" s="415"/>
      <c r="AJ64" s="299"/>
    </row>
    <row r="65" spans="1:36">
      <c r="A65" s="50" t="s">
        <v>256</v>
      </c>
    </row>
    <row r="66" spans="1:36" s="51" customFormat="1">
      <c r="A66" s="68" t="s">
        <v>255</v>
      </c>
      <c r="L66" s="464"/>
      <c r="O66" s="372"/>
      <c r="AA66" s="407"/>
      <c r="AB66" s="407"/>
      <c r="AC66" s="407"/>
      <c r="AD66" s="407"/>
      <c r="AE66" s="407"/>
      <c r="AF66" s="407"/>
      <c r="AG66" s="407"/>
      <c r="AH66" s="415"/>
      <c r="AI66" s="415"/>
      <c r="AJ66" s="299"/>
    </row>
    <row r="67" spans="1:36">
      <c r="A67" s="465" t="s">
        <v>254</v>
      </c>
      <c r="L67" s="71"/>
    </row>
    <row r="68" spans="1:36" s="51" customFormat="1">
      <c r="A68" s="68" t="s">
        <v>253</v>
      </c>
      <c r="AA68" s="407"/>
      <c r="AB68" s="407"/>
      <c r="AC68" s="407"/>
      <c r="AD68" s="407"/>
      <c r="AE68" s="407"/>
      <c r="AF68" s="407"/>
      <c r="AG68" s="407"/>
      <c r="AH68" s="415"/>
      <c r="AI68" s="415"/>
      <c r="AJ68" s="299"/>
    </row>
    <row r="69" spans="1:36">
      <c r="A69" s="50" t="s">
        <v>252</v>
      </c>
    </row>
    <row r="70" spans="1:36">
      <c r="A70" s="58" t="s">
        <v>251</v>
      </c>
      <c r="L70" s="466"/>
    </row>
    <row r="71" spans="1:36">
      <c r="A71" s="68" t="s">
        <v>250</v>
      </c>
      <c r="L71" s="58"/>
    </row>
    <row r="72" spans="1:36">
      <c r="A72" s="68" t="s">
        <v>249</v>
      </c>
    </row>
    <row r="73" spans="1:36">
      <c r="A73" s="50" t="s">
        <v>248</v>
      </c>
      <c r="L73" s="63"/>
    </row>
    <row r="74" spans="1:36">
      <c r="A74" s="368" t="s">
        <v>2059</v>
      </c>
      <c r="L74" s="63"/>
    </row>
    <row r="75" spans="1:36">
      <c r="A75" s="58" t="s">
        <v>247</v>
      </c>
      <c r="L75" s="63"/>
    </row>
    <row r="76" spans="1:36" s="35" customFormat="1" ht="11.25">
      <c r="A76" s="370" t="s">
        <v>2042</v>
      </c>
      <c r="L76" s="369"/>
      <c r="AA76" s="408"/>
      <c r="AB76" s="408"/>
      <c r="AC76" s="408"/>
      <c r="AD76" s="408"/>
      <c r="AE76" s="408"/>
      <c r="AF76" s="408"/>
      <c r="AG76" s="408"/>
      <c r="AH76" s="418"/>
      <c r="AI76" s="418"/>
      <c r="AJ76" s="414"/>
    </row>
    <row r="77" spans="1:36">
      <c r="A77" s="59"/>
      <c r="L77" s="36"/>
    </row>
    <row r="78" spans="1:36">
      <c r="A78" s="62" t="s">
        <v>246</v>
      </c>
      <c r="L78" s="36"/>
    </row>
    <row r="79" spans="1:36">
      <c r="A79" s="58" t="s">
        <v>245</v>
      </c>
      <c r="D79" s="64"/>
    </row>
    <row r="80" spans="1:36">
      <c r="A80" s="68" t="s">
        <v>244</v>
      </c>
      <c r="D80" s="64"/>
    </row>
    <row r="81" spans="1:12">
      <c r="A81" s="57" t="s">
        <v>243</v>
      </c>
      <c r="D81" s="64"/>
    </row>
    <row r="82" spans="1:12">
      <c r="A82" s="68" t="s">
        <v>242</v>
      </c>
      <c r="D82" s="64"/>
      <c r="L82" s="467"/>
    </row>
    <row r="83" spans="1:12">
      <c r="A83" s="68" t="s">
        <v>241</v>
      </c>
      <c r="D83" s="64"/>
      <c r="L83" s="467"/>
    </row>
    <row r="84" spans="1:12">
      <c r="A84" s="70" t="s">
        <v>240</v>
      </c>
      <c r="D84" s="64"/>
      <c r="L84" s="467"/>
    </row>
    <row r="85" spans="1:12">
      <c r="A85" s="70" t="s">
        <v>239</v>
      </c>
      <c r="D85" s="64"/>
      <c r="L85" s="68"/>
    </row>
    <row r="86" spans="1:12">
      <c r="A86" s="70" t="s">
        <v>238</v>
      </c>
      <c r="D86" s="64"/>
      <c r="L86" s="467"/>
    </row>
    <row r="87" spans="1:12">
      <c r="A87" s="59"/>
      <c r="D87" s="64"/>
      <c r="L87" s="467"/>
    </row>
    <row r="88" spans="1:12">
      <c r="A88" s="59"/>
      <c r="B88" s="33" t="s">
        <v>237</v>
      </c>
      <c r="D88" s="64"/>
      <c r="L88" s="467"/>
    </row>
    <row r="89" spans="1:12">
      <c r="A89" s="59"/>
      <c r="B89" s="468" t="s">
        <v>11</v>
      </c>
      <c r="C89" s="469"/>
      <c r="D89" s="470"/>
      <c r="E89" s="469"/>
      <c r="F89" s="469"/>
      <c r="G89" s="471"/>
    </row>
    <row r="90" spans="1:12">
      <c r="A90" s="59"/>
      <c r="B90" s="472"/>
      <c r="C90" s="33" t="s">
        <v>236</v>
      </c>
      <c r="D90" s="64"/>
      <c r="G90" s="473"/>
    </row>
    <row r="91" spans="1:12">
      <c r="A91" s="59"/>
      <c r="B91" s="472"/>
      <c r="D91" s="53" t="s">
        <v>50</v>
      </c>
      <c r="G91" s="473"/>
    </row>
    <row r="92" spans="1:12">
      <c r="A92" s="59"/>
      <c r="B92" s="472"/>
      <c r="D92" s="64"/>
      <c r="E92" s="33" t="s">
        <v>234</v>
      </c>
      <c r="G92" s="473"/>
    </row>
    <row r="93" spans="1:12">
      <c r="A93" s="59"/>
      <c r="B93" s="472"/>
      <c r="D93" s="64"/>
      <c r="E93" s="56" t="s">
        <v>233</v>
      </c>
      <c r="G93" s="473"/>
    </row>
    <row r="94" spans="1:12">
      <c r="A94" s="59"/>
      <c r="B94" s="472"/>
      <c r="E94" s="33" t="s">
        <v>232</v>
      </c>
      <c r="G94" s="473"/>
    </row>
    <row r="95" spans="1:12">
      <c r="A95" s="59"/>
      <c r="B95" s="472"/>
      <c r="E95" s="33" t="s">
        <v>231</v>
      </c>
      <c r="G95" s="473"/>
    </row>
    <row r="96" spans="1:12">
      <c r="A96" s="59"/>
      <c r="B96" s="472"/>
      <c r="E96" s="33" t="s">
        <v>8</v>
      </c>
      <c r="G96" s="473"/>
    </row>
    <row r="97" spans="1:12">
      <c r="A97" s="59"/>
      <c r="B97" s="472"/>
      <c r="D97" s="33" t="s">
        <v>160</v>
      </c>
      <c r="G97" s="473"/>
    </row>
    <row r="98" spans="1:12">
      <c r="A98" s="59"/>
      <c r="B98" s="472"/>
      <c r="D98" s="53" t="s">
        <v>44</v>
      </c>
      <c r="G98" s="473"/>
    </row>
    <row r="99" spans="1:12">
      <c r="A99" s="59"/>
      <c r="B99" s="472"/>
      <c r="C99" s="33" t="s">
        <v>235</v>
      </c>
      <c r="D99" s="53"/>
      <c r="G99" s="473"/>
    </row>
    <row r="100" spans="1:12">
      <c r="A100" s="59"/>
      <c r="B100" s="472"/>
      <c r="D100" s="53" t="s">
        <v>50</v>
      </c>
      <c r="G100" s="473"/>
    </row>
    <row r="101" spans="1:12">
      <c r="B101" s="472"/>
      <c r="D101" s="64"/>
      <c r="E101" s="33" t="s">
        <v>234</v>
      </c>
      <c r="G101" s="473"/>
    </row>
    <row r="102" spans="1:12">
      <c r="B102" s="472"/>
      <c r="D102" s="64"/>
      <c r="E102" s="56" t="s">
        <v>233</v>
      </c>
      <c r="G102" s="473"/>
    </row>
    <row r="103" spans="1:12">
      <c r="B103" s="472"/>
      <c r="E103" s="33" t="s">
        <v>232</v>
      </c>
      <c r="G103" s="473"/>
    </row>
    <row r="104" spans="1:12">
      <c r="B104" s="472"/>
      <c r="E104" s="33" t="s">
        <v>231</v>
      </c>
      <c r="G104" s="473"/>
    </row>
    <row r="105" spans="1:12">
      <c r="B105" s="472"/>
      <c r="E105" s="33" t="s">
        <v>8</v>
      </c>
      <c r="G105" s="473"/>
    </row>
    <row r="106" spans="1:12">
      <c r="B106" s="472"/>
      <c r="D106" s="33" t="s">
        <v>160</v>
      </c>
      <c r="G106" s="473"/>
    </row>
    <row r="107" spans="1:12">
      <c r="B107" s="474"/>
      <c r="C107" s="475"/>
      <c r="D107" s="476" t="s">
        <v>44</v>
      </c>
      <c r="E107" s="475"/>
      <c r="F107" s="475"/>
      <c r="G107" s="477"/>
    </row>
    <row r="108" spans="1:12">
      <c r="B108" s="35" t="s">
        <v>158</v>
      </c>
      <c r="D108" s="53"/>
    </row>
    <row r="109" spans="1:12">
      <c r="B109" s="35"/>
      <c r="D109" s="53"/>
    </row>
    <row r="110" spans="1:12">
      <c r="A110" s="58" t="s">
        <v>230</v>
      </c>
      <c r="D110" s="53"/>
    </row>
    <row r="111" spans="1:12">
      <c r="A111" s="50" t="s">
        <v>229</v>
      </c>
      <c r="L111" s="36"/>
    </row>
    <row r="112" spans="1:12">
      <c r="A112" s="70" t="s">
        <v>228</v>
      </c>
    </row>
    <row r="113" spans="1:13">
      <c r="A113" s="70" t="s">
        <v>227</v>
      </c>
    </row>
    <row r="114" spans="1:13">
      <c r="A114" s="68" t="s">
        <v>226</v>
      </c>
    </row>
    <row r="115" spans="1:13">
      <c r="A115" s="70" t="s">
        <v>225</v>
      </c>
    </row>
    <row r="116" spans="1:13">
      <c r="A116" s="70" t="s">
        <v>224</v>
      </c>
    </row>
    <row r="117" spans="1:13">
      <c r="A117" s="70" t="s">
        <v>223</v>
      </c>
    </row>
    <row r="118" spans="1:13">
      <c r="A118" s="70" t="s">
        <v>222</v>
      </c>
    </row>
    <row r="119" spans="1:13">
      <c r="A119" s="59"/>
    </row>
    <row r="120" spans="1:13">
      <c r="A120" s="62" t="s">
        <v>221</v>
      </c>
    </row>
    <row r="121" spans="1:13">
      <c r="A121" s="58" t="s">
        <v>220</v>
      </c>
    </row>
    <row r="122" spans="1:13">
      <c r="A122" s="70" t="s">
        <v>219</v>
      </c>
    </row>
    <row r="123" spans="1:13">
      <c r="A123" s="478" t="s">
        <v>2046</v>
      </c>
    </row>
    <row r="124" spans="1:13">
      <c r="A124" s="58" t="s">
        <v>218</v>
      </c>
    </row>
    <row r="125" spans="1:13">
      <c r="A125" s="58" t="s">
        <v>217</v>
      </c>
    </row>
    <row r="126" spans="1:13">
      <c r="A126" s="68" t="s">
        <v>216</v>
      </c>
    </row>
    <row r="127" spans="1:13">
      <c r="A127" s="465" t="s">
        <v>215</v>
      </c>
      <c r="M127" s="68"/>
    </row>
    <row r="128" spans="1:13">
      <c r="A128" s="50" t="s">
        <v>214</v>
      </c>
      <c r="M128" s="68"/>
    </row>
    <row r="129" spans="1:36">
      <c r="A129" s="58"/>
      <c r="M129" s="70"/>
      <c r="S129" s="70"/>
    </row>
    <row r="130" spans="1:36">
      <c r="A130" s="58"/>
      <c r="B130" s="33" t="s">
        <v>213</v>
      </c>
      <c r="M130" s="70"/>
      <c r="S130" s="70"/>
    </row>
    <row r="131" spans="1:36">
      <c r="A131" s="58"/>
      <c r="B131" s="89" t="s">
        <v>210</v>
      </c>
      <c r="C131" s="479"/>
      <c r="D131" s="479" t="s">
        <v>8</v>
      </c>
      <c r="E131" s="479"/>
      <c r="F131" s="479" t="s">
        <v>212</v>
      </c>
      <c r="G131" s="479"/>
      <c r="H131" s="479" t="s">
        <v>110</v>
      </c>
      <c r="I131" s="471"/>
      <c r="P131" s="70"/>
      <c r="V131" s="70"/>
    </row>
    <row r="132" spans="1:36">
      <c r="A132" s="58"/>
      <c r="B132" s="480" t="s">
        <v>211</v>
      </c>
      <c r="C132" s="481"/>
      <c r="D132" s="481" t="s">
        <v>211</v>
      </c>
      <c r="E132" s="481"/>
      <c r="F132" s="481" t="s">
        <v>211</v>
      </c>
      <c r="G132" s="481"/>
      <c r="H132" s="481" t="s">
        <v>211</v>
      </c>
      <c r="I132" s="473"/>
      <c r="P132" s="70"/>
      <c r="V132" s="70"/>
    </row>
    <row r="133" spans="1:36">
      <c r="A133" s="58"/>
      <c r="B133" s="472" t="s">
        <v>210</v>
      </c>
      <c r="D133" s="33" t="s">
        <v>209</v>
      </c>
      <c r="F133" s="33" t="s">
        <v>208</v>
      </c>
      <c r="H133" s="33" t="s">
        <v>207</v>
      </c>
      <c r="I133" s="473"/>
      <c r="P133" s="68"/>
      <c r="V133" s="70"/>
    </row>
    <row r="134" spans="1:36">
      <c r="A134" s="58"/>
      <c r="B134" s="472" t="s">
        <v>206</v>
      </c>
      <c r="D134" s="33" t="s">
        <v>205</v>
      </c>
      <c r="F134" s="33" t="s">
        <v>204</v>
      </c>
      <c r="H134" s="33" t="s">
        <v>203</v>
      </c>
      <c r="I134" s="473"/>
      <c r="P134" s="70"/>
      <c r="V134" s="70"/>
    </row>
    <row r="135" spans="1:36">
      <c r="A135" s="58"/>
      <c r="B135" s="472" t="s">
        <v>202</v>
      </c>
      <c r="D135" s="33" t="s">
        <v>201</v>
      </c>
      <c r="F135" s="33" t="s">
        <v>200</v>
      </c>
      <c r="H135" s="51" t="s">
        <v>199</v>
      </c>
      <c r="I135" s="473"/>
      <c r="P135" s="70"/>
      <c r="V135" s="70"/>
    </row>
    <row r="136" spans="1:36">
      <c r="A136" s="58"/>
      <c r="B136" s="472" t="s">
        <v>198</v>
      </c>
      <c r="D136" s="33" t="s">
        <v>197</v>
      </c>
      <c r="F136" s="33" t="s">
        <v>196</v>
      </c>
      <c r="H136" s="51" t="s">
        <v>195</v>
      </c>
      <c r="I136" s="473"/>
      <c r="P136" s="70"/>
    </row>
    <row r="137" spans="1:36">
      <c r="A137" s="58"/>
      <c r="B137" s="482"/>
      <c r="C137" s="483"/>
      <c r="F137" s="33" t="s">
        <v>194</v>
      </c>
      <c r="H137" s="51" t="s">
        <v>193</v>
      </c>
      <c r="I137" s="473"/>
      <c r="P137" s="70"/>
    </row>
    <row r="138" spans="1:36">
      <c r="B138" s="472"/>
      <c r="F138" s="33" t="s">
        <v>192</v>
      </c>
      <c r="H138" s="36"/>
      <c r="I138" s="484"/>
    </row>
    <row r="139" spans="1:36">
      <c r="B139" s="474"/>
      <c r="C139" s="475"/>
      <c r="D139" s="475"/>
      <c r="E139" s="475"/>
      <c r="F139" s="475" t="s">
        <v>191</v>
      </c>
      <c r="G139" s="475"/>
      <c r="H139" s="475"/>
      <c r="I139" s="477"/>
    </row>
    <row r="140" spans="1:36">
      <c r="B140" s="35" t="s">
        <v>158</v>
      </c>
    </row>
    <row r="141" spans="1:36">
      <c r="B141" s="35"/>
    </row>
    <row r="142" spans="1:36">
      <c r="A142" s="55" t="s">
        <v>190</v>
      </c>
    </row>
    <row r="143" spans="1:36" s="51" customFormat="1">
      <c r="A143" s="33" t="s">
        <v>189</v>
      </c>
      <c r="AA143" s="407"/>
      <c r="AB143" s="407"/>
      <c r="AC143" s="407"/>
      <c r="AD143" s="407"/>
      <c r="AE143" s="407"/>
      <c r="AF143" s="407"/>
      <c r="AG143" s="407"/>
      <c r="AH143" s="415"/>
      <c r="AI143" s="415"/>
      <c r="AJ143" s="299"/>
    </row>
    <row r="144" spans="1:36" s="51" customFormat="1">
      <c r="A144" s="33" t="s">
        <v>1491</v>
      </c>
      <c r="AA144" s="407"/>
      <c r="AB144" s="407"/>
      <c r="AC144" s="407"/>
      <c r="AD144" s="407"/>
      <c r="AE144" s="407"/>
      <c r="AF144" s="407"/>
      <c r="AG144" s="407"/>
      <c r="AH144" s="415"/>
      <c r="AI144" s="415"/>
      <c r="AJ144" s="299"/>
    </row>
    <row r="145" spans="1:36" s="51" customFormat="1">
      <c r="A145" s="65" t="s">
        <v>1485</v>
      </c>
      <c r="AA145" s="407"/>
      <c r="AB145" s="407"/>
      <c r="AC145" s="407"/>
      <c r="AD145" s="407"/>
      <c r="AE145" s="407"/>
      <c r="AF145" s="407"/>
      <c r="AG145" s="407"/>
      <c r="AH145" s="415"/>
      <c r="AI145" s="415"/>
      <c r="AJ145" s="299"/>
    </row>
    <row r="146" spans="1:36" s="51" customFormat="1">
      <c r="A146" s="65" t="s">
        <v>1487</v>
      </c>
      <c r="AA146" s="407"/>
      <c r="AB146" s="407"/>
      <c r="AC146" s="407"/>
      <c r="AD146" s="407"/>
      <c r="AE146" s="407"/>
      <c r="AF146" s="407"/>
      <c r="AG146" s="407"/>
      <c r="AH146" s="415"/>
      <c r="AI146" s="415"/>
      <c r="AJ146" s="299"/>
    </row>
    <row r="147" spans="1:36" s="51" customFormat="1">
      <c r="A147" s="58" t="s">
        <v>1486</v>
      </c>
      <c r="AA147" s="407"/>
      <c r="AB147" s="407"/>
      <c r="AC147" s="407"/>
      <c r="AD147" s="407"/>
      <c r="AE147" s="407"/>
      <c r="AF147" s="407"/>
      <c r="AG147" s="407"/>
      <c r="AH147" s="415"/>
      <c r="AI147" s="415"/>
      <c r="AJ147" s="299"/>
    </row>
    <row r="148" spans="1:36" s="51" customFormat="1">
      <c r="A148" s="33"/>
      <c r="AA148" s="407"/>
      <c r="AB148" s="407"/>
      <c r="AC148" s="407"/>
      <c r="AD148" s="407"/>
      <c r="AE148" s="407"/>
      <c r="AF148" s="407"/>
      <c r="AG148" s="407"/>
      <c r="AH148" s="415"/>
      <c r="AI148" s="415"/>
      <c r="AJ148" s="299"/>
    </row>
    <row r="149" spans="1:36">
      <c r="A149" s="33" t="s">
        <v>1484</v>
      </c>
    </row>
    <row r="150" spans="1:36">
      <c r="L150" s="66"/>
    </row>
    <row r="151" spans="1:36">
      <c r="A151" s="62" t="s">
        <v>188</v>
      </c>
      <c r="L151" s="66"/>
    </row>
    <row r="152" spans="1:36">
      <c r="A152" s="58" t="s">
        <v>187</v>
      </c>
      <c r="L152" s="66"/>
    </row>
    <row r="153" spans="1:36">
      <c r="A153" s="58" t="s">
        <v>186</v>
      </c>
      <c r="L153" s="66"/>
    </row>
    <row r="154" spans="1:36">
      <c r="A154" s="304" t="s">
        <v>185</v>
      </c>
      <c r="L154" s="66"/>
      <c r="P154" s="24"/>
      <c r="Q154" s="24"/>
      <c r="R154" s="24"/>
      <c r="S154" s="24"/>
      <c r="T154" s="24"/>
      <c r="U154" s="24"/>
      <c r="V154" s="24"/>
      <c r="W154" s="24"/>
      <c r="X154" s="24"/>
      <c r="Y154" s="24"/>
      <c r="Z154" s="24"/>
      <c r="AA154" s="409"/>
    </row>
    <row r="155" spans="1:36">
      <c r="L155" s="66"/>
      <c r="P155" s="24"/>
      <c r="Q155" s="24"/>
      <c r="R155" s="24"/>
      <c r="S155" s="24"/>
      <c r="T155" s="24"/>
      <c r="U155" s="24"/>
      <c r="V155" s="24"/>
      <c r="W155" s="24"/>
      <c r="X155" s="24"/>
      <c r="Y155" s="24"/>
      <c r="Z155" s="24"/>
      <c r="AA155" s="409"/>
    </row>
    <row r="156" spans="1:36">
      <c r="A156" s="62" t="s">
        <v>184</v>
      </c>
      <c r="L156" s="66"/>
      <c r="P156" s="24"/>
      <c r="Q156" s="24"/>
      <c r="R156" s="24"/>
      <c r="S156" s="24"/>
      <c r="T156" s="24"/>
      <c r="U156" s="24"/>
      <c r="V156" s="24"/>
      <c r="W156" s="24"/>
      <c r="X156" s="24"/>
      <c r="Y156" s="24"/>
      <c r="Z156" s="24"/>
      <c r="AA156" s="409"/>
    </row>
    <row r="157" spans="1:36">
      <c r="A157" s="58" t="s">
        <v>183</v>
      </c>
      <c r="L157" s="36"/>
    </row>
    <row r="158" spans="1:36">
      <c r="A158" s="58" t="s">
        <v>1416</v>
      </c>
      <c r="L158" s="66"/>
    </row>
    <row r="159" spans="1:36">
      <c r="A159" s="58" t="s">
        <v>182</v>
      </c>
      <c r="L159" s="67"/>
    </row>
    <row r="160" spans="1:36">
      <c r="A160" s="57" t="s">
        <v>181</v>
      </c>
      <c r="L160" s="67"/>
    </row>
    <row r="161" spans="1:36">
      <c r="A161" s="50" t="s">
        <v>180</v>
      </c>
      <c r="L161" s="36"/>
    </row>
    <row r="162" spans="1:36">
      <c r="A162" s="68" t="s">
        <v>179</v>
      </c>
      <c r="L162" s="69"/>
    </row>
    <row r="163" spans="1:36">
      <c r="A163" s="70" t="s">
        <v>178</v>
      </c>
    </row>
    <row r="164" spans="1:36">
      <c r="A164" s="50" t="s">
        <v>177</v>
      </c>
    </row>
    <row r="165" spans="1:36">
      <c r="M165" s="71"/>
    </row>
    <row r="166" spans="1:36">
      <c r="A166" s="62" t="s">
        <v>176</v>
      </c>
    </row>
    <row r="167" spans="1:36">
      <c r="A167" s="58" t="s">
        <v>175</v>
      </c>
    </row>
    <row r="168" spans="1:36">
      <c r="A168" s="58" t="s">
        <v>174</v>
      </c>
    </row>
    <row r="169" spans="1:36">
      <c r="A169" s="50" t="s">
        <v>173</v>
      </c>
      <c r="M169" s="36"/>
    </row>
    <row r="170" spans="1:36">
      <c r="A170" s="50" t="s">
        <v>172</v>
      </c>
    </row>
    <row r="171" spans="1:36">
      <c r="A171" s="72"/>
      <c r="S171" s="73"/>
    </row>
    <row r="172" spans="1:36" s="6" customFormat="1" ht="14.1" customHeight="1">
      <c r="A172" s="74" t="s">
        <v>156</v>
      </c>
      <c r="B172" s="75"/>
      <c r="C172" s="75"/>
      <c r="D172" s="75"/>
      <c r="E172" s="75"/>
      <c r="F172" s="75"/>
      <c r="G172" s="75"/>
      <c r="H172" s="75"/>
      <c r="I172" s="75"/>
      <c r="J172" s="75"/>
      <c r="K172" s="75"/>
      <c r="AA172" s="405"/>
      <c r="AB172" s="405"/>
      <c r="AC172" s="405"/>
      <c r="AD172" s="405"/>
      <c r="AE172" s="405"/>
      <c r="AF172" s="405"/>
      <c r="AG172" s="405"/>
      <c r="AH172" s="416"/>
      <c r="AI172" s="416"/>
      <c r="AJ172" s="412"/>
    </row>
    <row r="173" spans="1:36" ht="13.5" thickBot="1">
      <c r="AA173" s="410"/>
      <c r="AB173" s="410"/>
      <c r="AC173" s="410"/>
      <c r="AD173" s="410"/>
      <c r="AE173" s="410"/>
      <c r="AF173" s="410"/>
      <c r="AG173" s="405"/>
    </row>
    <row r="174" spans="1:36" ht="13.5" thickBot="1">
      <c r="A174" s="15" t="b">
        <v>0</v>
      </c>
      <c r="B174" s="16" t="str">
        <f>INDEX($AH$174:$AI$182,X!CH23,X!CI23+1)</f>
        <v>Business systems automatically revise budgets by account as actuals are accumulated and variances occur.</v>
      </c>
      <c r="AA174" s="405" t="b">
        <v>1</v>
      </c>
      <c r="AB174" s="405" t="b">
        <v>0</v>
      </c>
      <c r="AC174" s="410"/>
      <c r="AD174" s="410"/>
      <c r="AG174" s="405"/>
      <c r="AH174" s="415" t="s">
        <v>171</v>
      </c>
      <c r="AI174" s="415" t="s">
        <v>170</v>
      </c>
    </row>
    <row r="175" spans="1:36" ht="13.5" thickBot="1">
      <c r="A175" s="15" t="b">
        <v>1</v>
      </c>
      <c r="B175" s="16" t="str">
        <f>INDEX($AH$174:$AI$182,X!CH24,X!CI24+1)</f>
        <v xml:space="preserve">The General Ledger and Chart of Accounts are critical in enabling companies to develop meaningful budgets. </v>
      </c>
      <c r="AC175" s="410"/>
      <c r="AD175" s="410"/>
      <c r="AG175" s="405"/>
      <c r="AH175" s="415" t="s">
        <v>169</v>
      </c>
      <c r="AI175" s="415" t="s">
        <v>168</v>
      </c>
    </row>
    <row r="176" spans="1:36" ht="13.5" thickBot="1">
      <c r="A176" s="15" t="b">
        <v>0</v>
      </c>
      <c r="B176" s="16" t="str">
        <f>INDEX($AH$174:$AI$182,X!CH25,X!CI25+1)</f>
        <v>Companies maintain one set of financial books.</v>
      </c>
      <c r="AC176" s="410"/>
      <c r="AD176" s="410"/>
      <c r="AG176" s="405"/>
      <c r="AH176" s="415" t="s">
        <v>2060</v>
      </c>
      <c r="AI176" s="415" t="s">
        <v>167</v>
      </c>
    </row>
    <row r="177" spans="1:36" ht="13.5" thickBot="1">
      <c r="A177" s="15" t="b">
        <v>1</v>
      </c>
      <c r="B177" s="16" t="str">
        <f>INDEX($AH$174:$AI$182,X!CH26,X!CI26+1)</f>
        <v>Managerial accounting books are the internal records used for the day-to-day management of the business.</v>
      </c>
      <c r="AC177" s="405"/>
      <c r="AD177" s="405"/>
      <c r="AG177" s="405"/>
      <c r="AH177" s="415" t="s">
        <v>166</v>
      </c>
      <c r="AI177" s="415" t="s">
        <v>165</v>
      </c>
    </row>
    <row r="178" spans="1:36" ht="13.5" thickBot="1">
      <c r="A178" s="15" t="b">
        <v>1</v>
      </c>
      <c r="B178" s="16" t="str">
        <f>INDEX($AH$174:$AI$182,X!CH27,X!CI27+1)</f>
        <v>Business systems maintain highly granular information about each business transaction through and even after its completion.</v>
      </c>
      <c r="AC178" s="405"/>
      <c r="AD178" s="405"/>
      <c r="AG178" s="405"/>
      <c r="AH178" s="415" t="s">
        <v>164</v>
      </c>
      <c r="AI178" s="415" t="s">
        <v>163</v>
      </c>
    </row>
    <row r="179" spans="1:36" ht="13.5" thickBot="1">
      <c r="A179" s="15" t="b">
        <v>0</v>
      </c>
      <c r="B179" s="16" t="str">
        <f>INDEX($AH$174:$AI$182,X!CH28,X!CI28+1)</f>
        <v xml:space="preserve">The chart of accounts presents accounts in the General, Subsidiary and Managerial Ledgers in a color-coded graphical presentation. </v>
      </c>
      <c r="AH179" s="415" t="s">
        <v>162</v>
      </c>
      <c r="AI179" s="415" t="s">
        <v>161</v>
      </c>
    </row>
    <row r="180" spans="1:36">
      <c r="A180" s="58"/>
      <c r="AH180" s="419" t="s">
        <v>2037</v>
      </c>
      <c r="AI180" s="415" t="s">
        <v>1488</v>
      </c>
    </row>
    <row r="181" spans="1:36">
      <c r="AH181" s="419" t="s">
        <v>1490</v>
      </c>
      <c r="AI181" s="415" t="s">
        <v>1489</v>
      </c>
    </row>
    <row r="182" spans="1:36">
      <c r="F182" s="73"/>
      <c r="AH182" s="415" t="s">
        <v>1492</v>
      </c>
      <c r="AI182" s="415" t="s">
        <v>1493</v>
      </c>
      <c r="AJ182" s="412"/>
    </row>
    <row r="183" spans="1:36">
      <c r="A183" s="76"/>
      <c r="F183" s="73"/>
      <c r="AJ183" s="412"/>
    </row>
  </sheetData>
  <sheetProtection algorithmName="SHA-512" hashValue="e/VFTRjoSAZkOS5y/w8yMz/DKn5PpuVzcqHVyYyQTjaYGUhip5Ir6AVY0roL84b48xgCfqw/cuU1pPfKmkIdmw==" saltValue="j4Pehq5qh8VPjpmNMEZY9A==" spinCount="100000" sheet="1" objects="1" scenarios="1"/>
  <mergeCells count="13">
    <mergeCell ref="B43:B46"/>
    <mergeCell ref="C43:D43"/>
    <mergeCell ref="C44:D44"/>
    <mergeCell ref="C45:D45"/>
    <mergeCell ref="C46:D46"/>
    <mergeCell ref="B41:B42"/>
    <mergeCell ref="C41:D41"/>
    <mergeCell ref="C42:D42"/>
    <mergeCell ref="C37:D37"/>
    <mergeCell ref="B38:B40"/>
    <mergeCell ref="C38:D38"/>
    <mergeCell ref="C39:D39"/>
    <mergeCell ref="C40:D40"/>
  </mergeCells>
  <dataValidations count="1">
    <dataValidation type="list" allowBlank="1" showInputMessage="1" showErrorMessage="1" sqref="A174:A179" xr:uid="{066FD39F-0739-DA48-8B1F-6BE30B974CD0}">
      <formula1>$AA$174:$AB$174</formula1>
    </dataValidation>
  </dataValidations>
  <hyperlinks>
    <hyperlink ref="A76" r:id="rId1" location=":~:text=XBRL%20enables%20preparers%20to%20utilize,(this%20is%20called%20rendering)." xr:uid="{78679646-BA02-42BB-8436-E1E6D3D68363}"/>
  </hyperlinks>
  <pageMargins left="0.7" right="0.7" top="0.75" bottom="0.75" header="0.3" footer="0.3"/>
  <pageSetup scale="96" fitToHeight="10" orientation="landscape" horizontalDpi="4294967292" verticalDpi="4294967292" r:id="rId2"/>
  <headerFooter>
    <oddFooter>&amp;L&amp;"Helvetica,Regular"&amp;K000000© All rights reserved, 2019, Marianne Wolk &amp; Richard Horwitz</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4D66-04A6-F94B-A0D6-93C04D1198C6}">
  <sheetPr codeName="Sheet4">
    <pageSetUpPr fitToPage="1"/>
  </sheetPr>
  <dimension ref="A1:L406"/>
  <sheetViews>
    <sheetView topLeftCell="A351" workbookViewId="0">
      <selection activeCell="F23" sqref="F23"/>
    </sheetView>
  </sheetViews>
  <sheetFormatPr defaultColWidth="9.125" defaultRowHeight="12.75"/>
  <cols>
    <col min="1" max="1" width="9.125" style="78"/>
    <col min="2" max="2" width="74.375" style="79" bestFit="1" customWidth="1"/>
    <col min="3" max="3" width="9.375" style="80" bestFit="1" customWidth="1"/>
    <col min="4" max="4" width="7.375" style="81" bestFit="1" customWidth="1"/>
    <col min="5" max="5" width="9.5" style="79" customWidth="1"/>
    <col min="6" max="16384" width="9.125" style="78"/>
  </cols>
  <sheetData>
    <row r="1" spans="1:12" s="33" customFormat="1" ht="18.75">
      <c r="A1" s="30" t="s">
        <v>1913</v>
      </c>
      <c r="C1" s="35" t="s">
        <v>0</v>
      </c>
    </row>
    <row r="2" spans="1:12" s="33" customFormat="1">
      <c r="A2" s="33" t="s">
        <v>1360</v>
      </c>
      <c r="C2" s="35"/>
    </row>
    <row r="3" spans="1:12" s="33" customFormat="1">
      <c r="A3" s="33" t="s">
        <v>1359</v>
      </c>
      <c r="C3" s="77"/>
    </row>
    <row r="4" spans="1:12" s="33" customFormat="1">
      <c r="A4" s="16" t="str">
        <f ca="1">"Sheet: "&amp;MID(CELL("filename",A1),FIND("]",CELL("filename",A1))+1,255)</f>
        <v>Sheet: EXHIBIT Chart of Accounts</v>
      </c>
      <c r="C4" s="77"/>
    </row>
    <row r="6" spans="1:12" ht="15.75">
      <c r="A6" s="82" t="s">
        <v>258</v>
      </c>
    </row>
    <row r="7" spans="1:12">
      <c r="B7" s="58"/>
    </row>
    <row r="8" spans="1:12" s="33" customFormat="1">
      <c r="A8" s="59"/>
      <c r="B8" s="33" t="s">
        <v>994</v>
      </c>
      <c r="C8" s="77"/>
      <c r="L8" s="36"/>
    </row>
    <row r="9" spans="1:12" s="33" customFormat="1">
      <c r="A9" s="59"/>
      <c r="B9" s="83" t="s">
        <v>993</v>
      </c>
      <c r="C9" s="77"/>
      <c r="D9" s="84"/>
    </row>
    <row r="10" spans="1:12" s="33" customFormat="1">
      <c r="A10" s="59"/>
      <c r="B10" s="85" t="s">
        <v>992</v>
      </c>
      <c r="C10" s="77"/>
      <c r="D10" s="64"/>
    </row>
    <row r="11" spans="1:12" s="33" customFormat="1">
      <c r="A11" s="59"/>
      <c r="B11" s="85" t="s">
        <v>991</v>
      </c>
      <c r="C11" s="77"/>
      <c r="D11" s="64"/>
      <c r="H11" s="58"/>
    </row>
    <row r="12" spans="1:12" s="33" customFormat="1">
      <c r="A12" s="59"/>
      <c r="B12" s="85" t="s">
        <v>990</v>
      </c>
      <c r="C12" s="77"/>
      <c r="D12" s="64"/>
    </row>
    <row r="13" spans="1:12" s="33" customFormat="1">
      <c r="A13" s="59"/>
      <c r="B13" s="85" t="s">
        <v>989</v>
      </c>
      <c r="C13" s="77"/>
      <c r="D13" s="64"/>
    </row>
    <row r="14" spans="1:12" s="33" customFormat="1">
      <c r="A14" s="59"/>
      <c r="B14" s="86" t="s">
        <v>988</v>
      </c>
      <c r="C14" s="77"/>
      <c r="D14" s="64"/>
    </row>
    <row r="15" spans="1:12" s="33" customFormat="1">
      <c r="A15" s="59"/>
      <c r="C15" s="77"/>
      <c r="D15" s="64"/>
    </row>
    <row r="16" spans="1:12" s="33" customFormat="1">
      <c r="A16" s="59"/>
      <c r="C16" s="77"/>
      <c r="D16" s="64"/>
    </row>
    <row r="17" spans="1:4" s="33" customFormat="1">
      <c r="A17" s="59"/>
      <c r="B17" s="51" t="s">
        <v>987</v>
      </c>
      <c r="C17" s="77"/>
      <c r="D17" s="64"/>
    </row>
    <row r="18" spans="1:4" s="33" customFormat="1">
      <c r="A18" s="59"/>
      <c r="B18" s="83" t="s">
        <v>986</v>
      </c>
      <c r="C18" s="77"/>
      <c r="D18" s="64"/>
    </row>
    <row r="19" spans="1:4" s="33" customFormat="1">
      <c r="A19" s="59"/>
      <c r="B19" s="85" t="s">
        <v>985</v>
      </c>
      <c r="C19" s="77"/>
      <c r="D19" s="64"/>
    </row>
    <row r="20" spans="1:4" s="33" customFormat="1">
      <c r="A20" s="59"/>
      <c r="B20" s="87" t="s">
        <v>984</v>
      </c>
      <c r="C20" s="77"/>
      <c r="D20" s="64"/>
    </row>
    <row r="21" spans="1:4" s="33" customFormat="1">
      <c r="A21" s="59"/>
      <c r="B21" s="88" t="s">
        <v>983</v>
      </c>
      <c r="C21" s="77"/>
      <c r="D21" s="64"/>
    </row>
    <row r="22" spans="1:4" s="33" customFormat="1">
      <c r="A22" s="59"/>
      <c r="C22" s="77"/>
      <c r="D22" s="64"/>
    </row>
    <row r="23" spans="1:4" s="33" customFormat="1">
      <c r="A23" s="59"/>
      <c r="C23" s="77"/>
      <c r="D23" s="64"/>
    </row>
    <row r="24" spans="1:4">
      <c r="B24" s="33" t="s">
        <v>982</v>
      </c>
    </row>
    <row r="25" spans="1:4">
      <c r="B25" s="89" t="s">
        <v>46</v>
      </c>
      <c r="C25" s="313" t="s">
        <v>959</v>
      </c>
    </row>
    <row r="26" spans="1:4">
      <c r="B26" s="90" t="s">
        <v>147</v>
      </c>
      <c r="C26" s="314" t="s">
        <v>981</v>
      </c>
    </row>
    <row r="27" spans="1:4">
      <c r="B27" s="91" t="s">
        <v>617</v>
      </c>
      <c r="C27" s="314" t="s">
        <v>958</v>
      </c>
    </row>
    <row r="28" spans="1:4">
      <c r="B28" s="92" t="s">
        <v>1</v>
      </c>
      <c r="C28" s="314" t="s">
        <v>795</v>
      </c>
    </row>
    <row r="29" spans="1:4">
      <c r="B29" s="93" t="s">
        <v>2</v>
      </c>
      <c r="C29" s="315" t="s">
        <v>694</v>
      </c>
    </row>
    <row r="30" spans="1:4">
      <c r="B30" s="94" t="s">
        <v>306</v>
      </c>
    </row>
    <row r="31" spans="1:4">
      <c r="B31" s="94"/>
    </row>
    <row r="32" spans="1:4">
      <c r="B32" s="94"/>
    </row>
    <row r="33" spans="2:2">
      <c r="B33" s="33" t="s">
        <v>980</v>
      </c>
    </row>
    <row r="34" spans="2:2">
      <c r="B34" s="95" t="s">
        <v>99</v>
      </c>
    </row>
    <row r="35" spans="2:2">
      <c r="B35" s="96" t="s">
        <v>979</v>
      </c>
    </row>
    <row r="36" spans="2:2">
      <c r="B36" s="96" t="s">
        <v>978</v>
      </c>
    </row>
    <row r="37" spans="2:2">
      <c r="B37" s="96" t="s">
        <v>977</v>
      </c>
    </row>
    <row r="38" spans="2:2">
      <c r="B38" s="96" t="s">
        <v>976</v>
      </c>
    </row>
    <row r="39" spans="2:2">
      <c r="B39" s="96" t="s">
        <v>975</v>
      </c>
    </row>
    <row r="40" spans="2:2">
      <c r="B40" s="96"/>
    </row>
    <row r="41" spans="2:2">
      <c r="B41" s="97" t="s">
        <v>796</v>
      </c>
    </row>
    <row r="42" spans="2:2">
      <c r="B42" s="96" t="s">
        <v>974</v>
      </c>
    </row>
    <row r="43" spans="2:2">
      <c r="B43" s="96" t="s">
        <v>973</v>
      </c>
    </row>
    <row r="44" spans="2:2">
      <c r="B44" s="96" t="s">
        <v>972</v>
      </c>
    </row>
    <row r="45" spans="2:2">
      <c r="B45" s="96"/>
    </row>
    <row r="46" spans="2:2">
      <c r="B46" s="97" t="s">
        <v>98</v>
      </c>
    </row>
    <row r="47" spans="2:2">
      <c r="B47" s="96" t="s">
        <v>971</v>
      </c>
    </row>
    <row r="48" spans="2:2">
      <c r="B48" s="96" t="s">
        <v>970</v>
      </c>
    </row>
    <row r="49" spans="2:8">
      <c r="B49" s="96" t="s">
        <v>969</v>
      </c>
    </row>
    <row r="50" spans="2:8">
      <c r="B50" s="96"/>
    </row>
    <row r="51" spans="2:8">
      <c r="B51" s="97" t="s">
        <v>7</v>
      </c>
    </row>
    <row r="52" spans="2:8">
      <c r="B52" s="96" t="s">
        <v>968</v>
      </c>
    </row>
    <row r="53" spans="2:8">
      <c r="B53" s="96" t="s">
        <v>967</v>
      </c>
    </row>
    <row r="54" spans="2:8">
      <c r="B54" s="96"/>
    </row>
    <row r="55" spans="2:8">
      <c r="B55" s="97" t="s">
        <v>45</v>
      </c>
    </row>
    <row r="56" spans="2:8">
      <c r="B56" s="96" t="s">
        <v>966</v>
      </c>
    </row>
    <row r="57" spans="2:8">
      <c r="B57" s="96" t="s">
        <v>965</v>
      </c>
    </row>
    <row r="58" spans="2:8">
      <c r="B58" s="98" t="s">
        <v>964</v>
      </c>
    </row>
    <row r="59" spans="2:8">
      <c r="B59" s="79" t="s">
        <v>963</v>
      </c>
    </row>
    <row r="62" spans="2:8">
      <c r="B62" s="79" t="s">
        <v>962</v>
      </c>
    </row>
    <row r="63" spans="2:8" s="101" customFormat="1">
      <c r="B63" s="99" t="s">
        <v>46</v>
      </c>
      <c r="C63" s="316" t="s">
        <v>961</v>
      </c>
      <c r="D63" s="317" t="s">
        <v>960</v>
      </c>
      <c r="E63" s="100" t="s">
        <v>959</v>
      </c>
      <c r="H63" s="102"/>
    </row>
    <row r="64" spans="2:8">
      <c r="B64" s="103" t="s">
        <v>99</v>
      </c>
      <c r="C64" s="318" t="s">
        <v>958</v>
      </c>
      <c r="D64" s="319" t="s">
        <v>310</v>
      </c>
      <c r="E64" s="103">
        <v>0</v>
      </c>
      <c r="H64" s="104"/>
    </row>
    <row r="65" spans="2:8" s="104" customFormat="1">
      <c r="B65" s="105" t="s">
        <v>957</v>
      </c>
      <c r="C65" s="318" t="s">
        <v>956</v>
      </c>
      <c r="D65" s="319" t="s">
        <v>310</v>
      </c>
      <c r="E65" s="105">
        <v>1</v>
      </c>
      <c r="H65" s="106"/>
    </row>
    <row r="66" spans="2:8" s="104" customFormat="1">
      <c r="B66" s="107" t="s">
        <v>955</v>
      </c>
      <c r="C66" s="318" t="s">
        <v>954</v>
      </c>
      <c r="D66" s="319" t="s">
        <v>310</v>
      </c>
      <c r="E66" s="107">
        <v>2</v>
      </c>
      <c r="H66" s="108"/>
    </row>
    <row r="67" spans="2:8" s="104" customFormat="1">
      <c r="B67" s="107" t="s">
        <v>953</v>
      </c>
      <c r="C67" s="318" t="s">
        <v>952</v>
      </c>
      <c r="D67" s="319" t="s">
        <v>310</v>
      </c>
      <c r="E67" s="107">
        <v>2</v>
      </c>
    </row>
    <row r="68" spans="2:8" s="104" customFormat="1">
      <c r="B68" s="107" t="s">
        <v>951</v>
      </c>
      <c r="C68" s="318" t="s">
        <v>950</v>
      </c>
      <c r="D68" s="319" t="s">
        <v>310</v>
      </c>
      <c r="E68" s="107">
        <v>2</v>
      </c>
    </row>
    <row r="69" spans="2:8" s="104" customFormat="1">
      <c r="B69" s="107" t="s">
        <v>949</v>
      </c>
      <c r="C69" s="318" t="s">
        <v>948</v>
      </c>
      <c r="D69" s="319" t="s">
        <v>310</v>
      </c>
      <c r="E69" s="107">
        <v>2</v>
      </c>
    </row>
    <row r="70" spans="2:8" s="104" customFormat="1">
      <c r="B70" s="107" t="s">
        <v>947</v>
      </c>
      <c r="C70" s="320" t="s">
        <v>946</v>
      </c>
      <c r="D70" s="319" t="s">
        <v>310</v>
      </c>
      <c r="E70" s="107">
        <v>2</v>
      </c>
    </row>
    <row r="71" spans="2:8" s="104" customFormat="1">
      <c r="B71" s="110" t="s">
        <v>945</v>
      </c>
      <c r="C71" s="320" t="s">
        <v>944</v>
      </c>
      <c r="D71" s="319" t="s">
        <v>310</v>
      </c>
      <c r="E71" s="110">
        <v>3</v>
      </c>
    </row>
    <row r="72" spans="2:8" s="104" customFormat="1">
      <c r="B72" s="110" t="s">
        <v>943</v>
      </c>
      <c r="C72" s="320" t="s">
        <v>942</v>
      </c>
      <c r="D72" s="319" t="s">
        <v>310</v>
      </c>
      <c r="E72" s="110">
        <v>3</v>
      </c>
    </row>
    <row r="73" spans="2:8">
      <c r="B73" s="107" t="s">
        <v>941</v>
      </c>
      <c r="C73" s="318" t="s">
        <v>940</v>
      </c>
      <c r="D73" s="319" t="s">
        <v>310</v>
      </c>
      <c r="E73" s="107">
        <v>2</v>
      </c>
    </row>
    <row r="74" spans="2:8" s="104" customFormat="1">
      <c r="B74" s="107" t="s">
        <v>939</v>
      </c>
      <c r="C74" s="318" t="s">
        <v>938</v>
      </c>
      <c r="D74" s="319" t="s">
        <v>310</v>
      </c>
      <c r="E74" s="107">
        <v>2</v>
      </c>
    </row>
    <row r="75" spans="2:8" s="104" customFormat="1">
      <c r="B75" s="105" t="s">
        <v>937</v>
      </c>
      <c r="C75" s="318" t="s">
        <v>936</v>
      </c>
      <c r="D75" s="319" t="s">
        <v>310</v>
      </c>
      <c r="E75" s="105">
        <v>1</v>
      </c>
    </row>
    <row r="76" spans="2:8" s="104" customFormat="1">
      <c r="B76" s="107" t="s">
        <v>935</v>
      </c>
      <c r="C76" s="318" t="s">
        <v>934</v>
      </c>
      <c r="D76" s="319" t="s">
        <v>310</v>
      </c>
      <c r="E76" s="107">
        <v>2</v>
      </c>
    </row>
    <row r="77" spans="2:8" s="104" customFormat="1">
      <c r="B77" s="107" t="s">
        <v>933</v>
      </c>
      <c r="C77" s="318" t="s">
        <v>932</v>
      </c>
      <c r="D77" s="319" t="s">
        <v>310</v>
      </c>
      <c r="E77" s="107">
        <v>2</v>
      </c>
    </row>
    <row r="78" spans="2:8" s="104" customFormat="1">
      <c r="B78" s="107" t="s">
        <v>931</v>
      </c>
      <c r="C78" s="318" t="s">
        <v>930</v>
      </c>
      <c r="D78" s="319" t="s">
        <v>310</v>
      </c>
      <c r="E78" s="107">
        <v>2</v>
      </c>
    </row>
    <row r="79" spans="2:8" s="104" customFormat="1">
      <c r="B79" s="107" t="s">
        <v>929</v>
      </c>
      <c r="C79" s="318" t="s">
        <v>928</v>
      </c>
      <c r="D79" s="319" t="s">
        <v>310</v>
      </c>
      <c r="E79" s="107">
        <v>2</v>
      </c>
    </row>
    <row r="80" spans="2:8" s="104" customFormat="1">
      <c r="B80" s="107" t="s">
        <v>927</v>
      </c>
      <c r="C80" s="318" t="s">
        <v>926</v>
      </c>
      <c r="D80" s="319" t="s">
        <v>310</v>
      </c>
      <c r="E80" s="107">
        <v>2</v>
      </c>
    </row>
    <row r="81" spans="2:5" s="104" customFormat="1">
      <c r="B81" s="105" t="s">
        <v>273</v>
      </c>
      <c r="C81" s="318" t="s">
        <v>925</v>
      </c>
      <c r="D81" s="319" t="s">
        <v>310</v>
      </c>
      <c r="E81" s="105">
        <v>1</v>
      </c>
    </row>
    <row r="82" spans="2:5" s="104" customFormat="1">
      <c r="B82" s="107" t="s">
        <v>924</v>
      </c>
      <c r="C82" s="318" t="s">
        <v>923</v>
      </c>
      <c r="D82" s="319" t="s">
        <v>310</v>
      </c>
      <c r="E82" s="107">
        <v>2</v>
      </c>
    </row>
    <row r="83" spans="2:5" s="104" customFormat="1">
      <c r="B83" s="107" t="s">
        <v>3</v>
      </c>
      <c r="C83" s="318" t="s">
        <v>922</v>
      </c>
      <c r="D83" s="319" t="s">
        <v>310</v>
      </c>
      <c r="E83" s="107">
        <v>2</v>
      </c>
    </row>
    <row r="84" spans="2:5" s="104" customFormat="1">
      <c r="B84" s="107" t="s">
        <v>921</v>
      </c>
      <c r="C84" s="318" t="s">
        <v>920</v>
      </c>
      <c r="D84" s="319" t="s">
        <v>310</v>
      </c>
      <c r="E84" s="107">
        <v>2</v>
      </c>
    </row>
    <row r="85" spans="2:5" s="104" customFormat="1">
      <c r="B85" s="107" t="s">
        <v>919</v>
      </c>
      <c r="C85" s="318" t="s">
        <v>918</v>
      </c>
      <c r="D85" s="319" t="s">
        <v>310</v>
      </c>
      <c r="E85" s="107">
        <v>2</v>
      </c>
    </row>
    <row r="86" spans="2:5">
      <c r="B86" s="107" t="s">
        <v>917</v>
      </c>
      <c r="C86" s="318" t="s">
        <v>916</v>
      </c>
      <c r="D86" s="319" t="s">
        <v>310</v>
      </c>
      <c r="E86" s="107">
        <v>2</v>
      </c>
    </row>
    <row r="87" spans="2:5">
      <c r="B87" s="107" t="s">
        <v>915</v>
      </c>
      <c r="C87" s="318" t="s">
        <v>914</v>
      </c>
      <c r="D87" s="319" t="s">
        <v>310</v>
      </c>
      <c r="E87" s="107">
        <v>2</v>
      </c>
    </row>
    <row r="88" spans="2:5" s="104" customFormat="1">
      <c r="B88" s="107" t="s">
        <v>913</v>
      </c>
      <c r="C88" s="318" t="s">
        <v>912</v>
      </c>
      <c r="D88" s="321" t="s">
        <v>346</v>
      </c>
      <c r="E88" s="107">
        <v>2</v>
      </c>
    </row>
    <row r="89" spans="2:5" s="104" customFormat="1">
      <c r="B89" s="107" t="s">
        <v>911</v>
      </c>
      <c r="C89" s="318" t="s">
        <v>910</v>
      </c>
      <c r="D89" s="321" t="s">
        <v>346</v>
      </c>
      <c r="E89" s="107">
        <v>2</v>
      </c>
    </row>
    <row r="90" spans="2:5" s="104" customFormat="1">
      <c r="B90" s="107" t="s">
        <v>909</v>
      </c>
      <c r="C90" s="318" t="s">
        <v>908</v>
      </c>
      <c r="D90" s="319" t="s">
        <v>310</v>
      </c>
      <c r="E90" s="107">
        <v>2</v>
      </c>
    </row>
    <row r="91" spans="2:5" s="104" customFormat="1">
      <c r="B91" s="107" t="s">
        <v>907</v>
      </c>
      <c r="C91" s="318" t="s">
        <v>906</v>
      </c>
      <c r="D91" s="319" t="s">
        <v>310</v>
      </c>
      <c r="E91" s="107">
        <v>2</v>
      </c>
    </row>
    <row r="92" spans="2:5">
      <c r="B92" s="105" t="s">
        <v>905</v>
      </c>
      <c r="C92" s="318" t="s">
        <v>904</v>
      </c>
      <c r="D92" s="319" t="s">
        <v>310</v>
      </c>
      <c r="E92" s="105">
        <v>1</v>
      </c>
    </row>
    <row r="93" spans="2:5">
      <c r="B93" s="107" t="s">
        <v>903</v>
      </c>
      <c r="C93" s="318" t="s">
        <v>902</v>
      </c>
      <c r="D93" s="319" t="s">
        <v>310</v>
      </c>
      <c r="E93" s="107">
        <v>2</v>
      </c>
    </row>
    <row r="94" spans="2:5">
      <c r="B94" s="110" t="s">
        <v>901</v>
      </c>
      <c r="C94" s="318" t="s">
        <v>900</v>
      </c>
      <c r="D94" s="319" t="s">
        <v>310</v>
      </c>
      <c r="E94" s="110">
        <v>3</v>
      </c>
    </row>
    <row r="95" spans="2:5">
      <c r="B95" s="110" t="s">
        <v>899</v>
      </c>
      <c r="C95" s="318" t="s">
        <v>898</v>
      </c>
      <c r="D95" s="319" t="s">
        <v>310</v>
      </c>
      <c r="E95" s="110">
        <v>3</v>
      </c>
    </row>
    <row r="96" spans="2:5">
      <c r="B96" s="110" t="s">
        <v>897</v>
      </c>
      <c r="C96" s="318" t="s">
        <v>896</v>
      </c>
      <c r="D96" s="319" t="s">
        <v>310</v>
      </c>
      <c r="E96" s="110">
        <v>3</v>
      </c>
    </row>
    <row r="97" spans="2:5">
      <c r="B97" s="110" t="s">
        <v>895</v>
      </c>
      <c r="C97" s="318" t="s">
        <v>894</v>
      </c>
      <c r="D97" s="319" t="s">
        <v>310</v>
      </c>
      <c r="E97" s="110">
        <v>3</v>
      </c>
    </row>
    <row r="98" spans="2:5">
      <c r="B98" s="110" t="s">
        <v>893</v>
      </c>
      <c r="C98" s="318" t="s">
        <v>892</v>
      </c>
      <c r="D98" s="319" t="s">
        <v>310</v>
      </c>
      <c r="E98" s="110">
        <v>3</v>
      </c>
    </row>
    <row r="99" spans="2:5">
      <c r="B99" s="110" t="s">
        <v>891</v>
      </c>
      <c r="C99" s="318" t="s">
        <v>890</v>
      </c>
      <c r="D99" s="319" t="s">
        <v>310</v>
      </c>
      <c r="E99" s="110">
        <v>3</v>
      </c>
    </row>
    <row r="100" spans="2:5">
      <c r="B100" s="110" t="s">
        <v>889</v>
      </c>
      <c r="C100" s="318" t="s">
        <v>888</v>
      </c>
      <c r="D100" s="319" t="s">
        <v>310</v>
      </c>
      <c r="E100" s="110">
        <v>3</v>
      </c>
    </row>
    <row r="101" spans="2:5">
      <c r="B101" s="110" t="s">
        <v>887</v>
      </c>
      <c r="C101" s="318" t="s">
        <v>886</v>
      </c>
      <c r="D101" s="319" t="s">
        <v>310</v>
      </c>
      <c r="E101" s="110">
        <v>3</v>
      </c>
    </row>
    <row r="102" spans="2:5">
      <c r="B102" s="107" t="s">
        <v>885</v>
      </c>
      <c r="C102" s="318" t="s">
        <v>884</v>
      </c>
      <c r="D102" s="319" t="s">
        <v>310</v>
      </c>
      <c r="E102" s="107">
        <v>2</v>
      </c>
    </row>
    <row r="103" spans="2:5">
      <c r="B103" s="110" t="s">
        <v>883</v>
      </c>
      <c r="C103" s="322" t="s">
        <v>882</v>
      </c>
      <c r="D103" s="319" t="s">
        <v>310</v>
      </c>
      <c r="E103" s="110">
        <v>3</v>
      </c>
    </row>
    <row r="104" spans="2:5" s="111" customFormat="1">
      <c r="B104" s="110" t="s">
        <v>881</v>
      </c>
      <c r="C104" s="322" t="s">
        <v>880</v>
      </c>
      <c r="D104" s="319" t="s">
        <v>310</v>
      </c>
      <c r="E104" s="110">
        <v>3</v>
      </c>
    </row>
    <row r="105" spans="2:5">
      <c r="B105" s="110" t="s">
        <v>879</v>
      </c>
      <c r="C105" s="322" t="s">
        <v>878</v>
      </c>
      <c r="D105" s="319" t="s">
        <v>310</v>
      </c>
      <c r="E105" s="110">
        <v>3</v>
      </c>
    </row>
    <row r="106" spans="2:5">
      <c r="B106" s="110" t="s">
        <v>858</v>
      </c>
      <c r="C106" s="322" t="s">
        <v>877</v>
      </c>
      <c r="D106" s="319" t="s">
        <v>310</v>
      </c>
      <c r="E106" s="110">
        <v>3</v>
      </c>
    </row>
    <row r="107" spans="2:5">
      <c r="B107" s="110" t="s">
        <v>876</v>
      </c>
      <c r="C107" s="322" t="s">
        <v>875</v>
      </c>
      <c r="D107" s="319" t="s">
        <v>310</v>
      </c>
      <c r="E107" s="110">
        <v>3</v>
      </c>
    </row>
    <row r="108" spans="2:5">
      <c r="B108" s="110" t="s">
        <v>874</v>
      </c>
      <c r="C108" s="322" t="s">
        <v>873</v>
      </c>
      <c r="D108" s="319" t="s">
        <v>310</v>
      </c>
      <c r="E108" s="110">
        <v>3</v>
      </c>
    </row>
    <row r="109" spans="2:5">
      <c r="B109" s="110" t="s">
        <v>872</v>
      </c>
      <c r="C109" s="322" t="s">
        <v>871</v>
      </c>
      <c r="D109" s="319" t="s">
        <v>310</v>
      </c>
      <c r="E109" s="110">
        <v>3</v>
      </c>
    </row>
    <row r="110" spans="2:5">
      <c r="B110" s="110" t="s">
        <v>870</v>
      </c>
      <c r="C110" s="322" t="s">
        <v>869</v>
      </c>
      <c r="D110" s="319" t="s">
        <v>310</v>
      </c>
      <c r="E110" s="110">
        <v>3</v>
      </c>
    </row>
    <row r="111" spans="2:5">
      <c r="B111" s="110" t="s">
        <v>868</v>
      </c>
      <c r="C111" s="322" t="s">
        <v>867</v>
      </c>
      <c r="D111" s="319" t="s">
        <v>310</v>
      </c>
      <c r="E111" s="110">
        <v>3</v>
      </c>
    </row>
    <row r="112" spans="2:5">
      <c r="B112" s="110" t="s">
        <v>866</v>
      </c>
      <c r="C112" s="322" t="s">
        <v>865</v>
      </c>
      <c r="D112" s="319" t="s">
        <v>310</v>
      </c>
      <c r="E112" s="110">
        <v>3</v>
      </c>
    </row>
    <row r="113" spans="2:5">
      <c r="B113" s="110" t="s">
        <v>864</v>
      </c>
      <c r="C113" s="322" t="s">
        <v>863</v>
      </c>
      <c r="D113" s="319" t="s">
        <v>310</v>
      </c>
      <c r="E113" s="110">
        <v>3</v>
      </c>
    </row>
    <row r="114" spans="2:5">
      <c r="B114" s="110" t="s">
        <v>862</v>
      </c>
      <c r="C114" s="322" t="s">
        <v>861</v>
      </c>
      <c r="D114" s="319" t="s">
        <v>310</v>
      </c>
      <c r="E114" s="110">
        <v>3</v>
      </c>
    </row>
    <row r="115" spans="2:5">
      <c r="B115" s="110" t="s">
        <v>860</v>
      </c>
      <c r="C115" s="322" t="s">
        <v>859</v>
      </c>
      <c r="D115" s="319" t="s">
        <v>310</v>
      </c>
      <c r="E115" s="110">
        <v>3</v>
      </c>
    </row>
    <row r="116" spans="2:5">
      <c r="B116" s="110" t="s">
        <v>858</v>
      </c>
      <c r="C116" s="322" t="s">
        <v>857</v>
      </c>
      <c r="D116" s="319" t="s">
        <v>310</v>
      </c>
      <c r="E116" s="110">
        <v>3</v>
      </c>
    </row>
    <row r="117" spans="2:5">
      <c r="B117" s="110" t="s">
        <v>856</v>
      </c>
      <c r="C117" s="322" t="s">
        <v>855</v>
      </c>
      <c r="D117" s="319" t="s">
        <v>310</v>
      </c>
      <c r="E117" s="110">
        <v>3</v>
      </c>
    </row>
    <row r="118" spans="2:5">
      <c r="B118" s="110" t="s">
        <v>854</v>
      </c>
      <c r="C118" s="322" t="s">
        <v>853</v>
      </c>
      <c r="D118" s="319" t="s">
        <v>310</v>
      </c>
      <c r="E118" s="110">
        <v>3</v>
      </c>
    </row>
    <row r="119" spans="2:5">
      <c r="B119" s="110" t="s">
        <v>852</v>
      </c>
      <c r="C119" s="322" t="s">
        <v>851</v>
      </c>
      <c r="D119" s="319" t="s">
        <v>310</v>
      </c>
      <c r="E119" s="110">
        <v>3</v>
      </c>
    </row>
    <row r="120" spans="2:5">
      <c r="B120" s="110" t="s">
        <v>850</v>
      </c>
      <c r="C120" s="322" t="s">
        <v>849</v>
      </c>
      <c r="D120" s="321" t="s">
        <v>346</v>
      </c>
      <c r="E120" s="110">
        <v>3</v>
      </c>
    </row>
    <row r="121" spans="2:5">
      <c r="B121" s="107" t="s">
        <v>848</v>
      </c>
      <c r="C121" s="318" t="s">
        <v>847</v>
      </c>
      <c r="D121" s="319" t="s">
        <v>310</v>
      </c>
      <c r="E121" s="107">
        <v>2</v>
      </c>
    </row>
    <row r="122" spans="2:5">
      <c r="B122" s="105" t="s">
        <v>846</v>
      </c>
      <c r="C122" s="318" t="s">
        <v>845</v>
      </c>
      <c r="D122" s="319" t="s">
        <v>310</v>
      </c>
      <c r="E122" s="105">
        <v>1</v>
      </c>
    </row>
    <row r="123" spans="2:5">
      <c r="B123" s="107" t="s">
        <v>844</v>
      </c>
      <c r="C123" s="318" t="s">
        <v>843</v>
      </c>
      <c r="D123" s="319" t="s">
        <v>310</v>
      </c>
      <c r="E123" s="107">
        <v>2</v>
      </c>
    </row>
    <row r="124" spans="2:5">
      <c r="B124" s="107" t="s">
        <v>842</v>
      </c>
      <c r="C124" s="318" t="s">
        <v>841</v>
      </c>
      <c r="D124" s="319" t="s">
        <v>310</v>
      </c>
      <c r="E124" s="107">
        <v>2</v>
      </c>
    </row>
    <row r="125" spans="2:5">
      <c r="B125" s="107" t="s">
        <v>840</v>
      </c>
      <c r="C125" s="318" t="s">
        <v>839</v>
      </c>
      <c r="D125" s="319" t="s">
        <v>310</v>
      </c>
      <c r="E125" s="107">
        <v>2</v>
      </c>
    </row>
    <row r="126" spans="2:5">
      <c r="B126" s="107" t="s">
        <v>838</v>
      </c>
      <c r="C126" s="318" t="s">
        <v>837</v>
      </c>
      <c r="D126" s="319" t="s">
        <v>310</v>
      </c>
      <c r="E126" s="107">
        <v>2</v>
      </c>
    </row>
    <row r="127" spans="2:5">
      <c r="B127" s="107" t="s">
        <v>836</v>
      </c>
      <c r="C127" s="318" t="s">
        <v>835</v>
      </c>
      <c r="D127" s="319" t="s">
        <v>310</v>
      </c>
      <c r="E127" s="107">
        <v>2</v>
      </c>
    </row>
    <row r="128" spans="2:5">
      <c r="B128" s="107" t="s">
        <v>834</v>
      </c>
      <c r="C128" s="318" t="s">
        <v>833</v>
      </c>
      <c r="D128" s="319" t="s">
        <v>310</v>
      </c>
      <c r="E128" s="107">
        <v>2</v>
      </c>
    </row>
    <row r="129" spans="2:5">
      <c r="B129" s="107" t="s">
        <v>832</v>
      </c>
      <c r="C129" s="318" t="s">
        <v>831</v>
      </c>
      <c r="D129" s="319" t="s">
        <v>310</v>
      </c>
      <c r="E129" s="107">
        <v>2</v>
      </c>
    </row>
    <row r="130" spans="2:5">
      <c r="B130" s="107" t="s">
        <v>830</v>
      </c>
      <c r="C130" s="318" t="s">
        <v>829</v>
      </c>
      <c r="D130" s="319" t="s">
        <v>310</v>
      </c>
      <c r="E130" s="107">
        <v>2</v>
      </c>
    </row>
    <row r="131" spans="2:5">
      <c r="B131" s="107" t="s">
        <v>828</v>
      </c>
      <c r="C131" s="318" t="s">
        <v>827</v>
      </c>
      <c r="D131" s="319" t="s">
        <v>310</v>
      </c>
      <c r="E131" s="107">
        <v>2</v>
      </c>
    </row>
    <row r="132" spans="2:5">
      <c r="B132" s="107" t="s">
        <v>826</v>
      </c>
      <c r="C132" s="318" t="s">
        <v>825</v>
      </c>
      <c r="D132" s="319" t="s">
        <v>310</v>
      </c>
      <c r="E132" s="107">
        <v>2</v>
      </c>
    </row>
    <row r="133" spans="2:5" s="111" customFormat="1">
      <c r="B133" s="107" t="s">
        <v>824</v>
      </c>
      <c r="C133" s="318" t="s">
        <v>823</v>
      </c>
      <c r="D133" s="319" t="s">
        <v>310</v>
      </c>
      <c r="E133" s="107">
        <v>2</v>
      </c>
    </row>
    <row r="134" spans="2:5">
      <c r="B134" s="107" t="s">
        <v>806</v>
      </c>
      <c r="C134" s="318" t="s">
        <v>822</v>
      </c>
      <c r="D134" s="319" t="s">
        <v>310</v>
      </c>
      <c r="E134" s="107">
        <v>2</v>
      </c>
    </row>
    <row r="135" spans="2:5">
      <c r="B135" s="107" t="s">
        <v>821</v>
      </c>
      <c r="C135" s="318" t="s">
        <v>820</v>
      </c>
      <c r="D135" s="319" t="s">
        <v>310</v>
      </c>
      <c r="E135" s="107">
        <v>2</v>
      </c>
    </row>
    <row r="136" spans="2:5">
      <c r="B136" s="105" t="s">
        <v>95</v>
      </c>
      <c r="C136" s="318" t="s">
        <v>819</v>
      </c>
      <c r="D136" s="319" t="s">
        <v>310</v>
      </c>
      <c r="E136" s="105">
        <v>1</v>
      </c>
    </row>
    <row r="137" spans="2:5">
      <c r="B137" s="107" t="s">
        <v>818</v>
      </c>
      <c r="C137" s="318" t="s">
        <v>817</v>
      </c>
      <c r="D137" s="319" t="s">
        <v>310</v>
      </c>
      <c r="E137" s="107">
        <v>2</v>
      </c>
    </row>
    <row r="138" spans="2:5">
      <c r="B138" s="107" t="s">
        <v>816</v>
      </c>
      <c r="C138" s="318" t="s">
        <v>815</v>
      </c>
      <c r="D138" s="319" t="s">
        <v>310</v>
      </c>
      <c r="E138" s="107">
        <v>2</v>
      </c>
    </row>
    <row r="139" spans="2:5">
      <c r="B139" s="107" t="s">
        <v>814</v>
      </c>
      <c r="C139" s="318" t="s">
        <v>813</v>
      </c>
      <c r="D139" s="319" t="s">
        <v>310</v>
      </c>
      <c r="E139" s="107">
        <v>2</v>
      </c>
    </row>
    <row r="140" spans="2:5">
      <c r="B140" s="107" t="s">
        <v>812</v>
      </c>
      <c r="C140" s="318" t="s">
        <v>811</v>
      </c>
      <c r="D140" s="319" t="s">
        <v>310</v>
      </c>
      <c r="E140" s="107">
        <v>2</v>
      </c>
    </row>
    <row r="141" spans="2:5">
      <c r="B141" s="107" t="s">
        <v>810</v>
      </c>
      <c r="C141" s="318" t="s">
        <v>809</v>
      </c>
      <c r="D141" s="319" t="s">
        <v>310</v>
      </c>
      <c r="E141" s="107">
        <v>2</v>
      </c>
    </row>
    <row r="142" spans="2:5">
      <c r="B142" s="107" t="s">
        <v>808</v>
      </c>
      <c r="C142" s="318" t="s">
        <v>807</v>
      </c>
      <c r="D142" s="319" t="s">
        <v>310</v>
      </c>
      <c r="E142" s="107">
        <v>2</v>
      </c>
    </row>
    <row r="143" spans="2:5">
      <c r="B143" s="107" t="s">
        <v>806</v>
      </c>
      <c r="C143" s="318" t="s">
        <v>805</v>
      </c>
      <c r="D143" s="319" t="s">
        <v>310</v>
      </c>
      <c r="E143" s="107">
        <v>2</v>
      </c>
    </row>
    <row r="144" spans="2:5">
      <c r="B144" s="107" t="s">
        <v>804</v>
      </c>
      <c r="C144" s="318" t="s">
        <v>803</v>
      </c>
      <c r="D144" s="319" t="s">
        <v>310</v>
      </c>
      <c r="E144" s="107">
        <v>2</v>
      </c>
    </row>
    <row r="145" spans="2:5">
      <c r="B145" s="105" t="s">
        <v>802</v>
      </c>
      <c r="C145" s="318" t="s">
        <v>801</v>
      </c>
      <c r="D145" s="319" t="s">
        <v>310</v>
      </c>
      <c r="E145" s="105">
        <v>1</v>
      </c>
    </row>
    <row r="146" spans="2:5">
      <c r="B146" s="107" t="s">
        <v>800</v>
      </c>
      <c r="C146" s="318" t="s">
        <v>799</v>
      </c>
      <c r="D146" s="321" t="s">
        <v>346</v>
      </c>
      <c r="E146" s="107">
        <v>2</v>
      </c>
    </row>
    <row r="147" spans="2:5">
      <c r="B147" s="107" t="s">
        <v>798</v>
      </c>
      <c r="C147" s="318" t="s">
        <v>797</v>
      </c>
      <c r="D147" s="321" t="s">
        <v>346</v>
      </c>
      <c r="E147" s="107">
        <v>2</v>
      </c>
    </row>
    <row r="148" spans="2:5">
      <c r="B148" s="103" t="s">
        <v>796</v>
      </c>
      <c r="C148" s="318" t="s">
        <v>795</v>
      </c>
      <c r="D148" s="321" t="s">
        <v>346</v>
      </c>
      <c r="E148" s="103">
        <v>0</v>
      </c>
    </row>
    <row r="149" spans="2:5">
      <c r="B149" s="105" t="s">
        <v>794</v>
      </c>
      <c r="C149" s="318" t="s">
        <v>793</v>
      </c>
      <c r="D149" s="321" t="s">
        <v>346</v>
      </c>
      <c r="E149" s="105">
        <v>1</v>
      </c>
    </row>
    <row r="150" spans="2:5">
      <c r="B150" s="107" t="s">
        <v>792</v>
      </c>
      <c r="C150" s="318" t="s">
        <v>791</v>
      </c>
      <c r="D150" s="321" t="s">
        <v>346</v>
      </c>
      <c r="E150" s="107">
        <v>2</v>
      </c>
    </row>
    <row r="151" spans="2:5">
      <c r="B151" s="107" t="s">
        <v>790</v>
      </c>
      <c r="C151" s="318" t="s">
        <v>789</v>
      </c>
      <c r="D151" s="321" t="s">
        <v>346</v>
      </c>
      <c r="E151" s="107">
        <v>2</v>
      </c>
    </row>
    <row r="152" spans="2:5">
      <c r="B152" s="107" t="s">
        <v>788</v>
      </c>
      <c r="C152" s="318" t="s">
        <v>787</v>
      </c>
      <c r="D152" s="321" t="s">
        <v>346</v>
      </c>
      <c r="E152" s="107">
        <v>2</v>
      </c>
    </row>
    <row r="153" spans="2:5">
      <c r="B153" s="112" t="s">
        <v>786</v>
      </c>
      <c r="C153" s="318" t="s">
        <v>785</v>
      </c>
      <c r="D153" s="321" t="s">
        <v>346</v>
      </c>
      <c r="E153" s="112">
        <v>3</v>
      </c>
    </row>
    <row r="154" spans="2:5">
      <c r="B154" s="112" t="s">
        <v>784</v>
      </c>
      <c r="C154" s="318" t="s">
        <v>783</v>
      </c>
      <c r="D154" s="321" t="s">
        <v>346</v>
      </c>
      <c r="E154" s="112">
        <v>3</v>
      </c>
    </row>
    <row r="155" spans="2:5">
      <c r="B155" s="112" t="s">
        <v>782</v>
      </c>
      <c r="C155" s="318" t="s">
        <v>781</v>
      </c>
      <c r="D155" s="321" t="s">
        <v>346</v>
      </c>
      <c r="E155" s="112">
        <v>3</v>
      </c>
    </row>
    <row r="156" spans="2:5">
      <c r="B156" s="110" t="s">
        <v>780</v>
      </c>
      <c r="C156" s="318" t="s">
        <v>779</v>
      </c>
      <c r="D156" s="321" t="s">
        <v>346</v>
      </c>
      <c r="E156" s="110">
        <v>3</v>
      </c>
    </row>
    <row r="157" spans="2:5">
      <c r="B157" s="112" t="s">
        <v>778</v>
      </c>
      <c r="C157" s="318" t="s">
        <v>777</v>
      </c>
      <c r="D157" s="321" t="s">
        <v>346</v>
      </c>
      <c r="E157" s="112">
        <v>3</v>
      </c>
    </row>
    <row r="158" spans="2:5">
      <c r="B158" s="112" t="s">
        <v>776</v>
      </c>
      <c r="C158" s="318" t="s">
        <v>775</v>
      </c>
      <c r="D158" s="321" t="s">
        <v>346</v>
      </c>
      <c r="E158" s="112">
        <v>3</v>
      </c>
    </row>
    <row r="159" spans="2:5">
      <c r="B159" s="107" t="s">
        <v>774</v>
      </c>
      <c r="C159" s="318" t="s">
        <v>773</v>
      </c>
      <c r="D159" s="321" t="s">
        <v>346</v>
      </c>
      <c r="E159" s="107">
        <v>2</v>
      </c>
    </row>
    <row r="160" spans="2:5">
      <c r="B160" s="110" t="s">
        <v>772</v>
      </c>
      <c r="C160" s="318" t="s">
        <v>771</v>
      </c>
      <c r="D160" s="321" t="s">
        <v>346</v>
      </c>
      <c r="E160" s="110">
        <v>3</v>
      </c>
    </row>
    <row r="161" spans="2:5">
      <c r="B161" s="112" t="s">
        <v>770</v>
      </c>
      <c r="C161" s="318" t="s">
        <v>769</v>
      </c>
      <c r="D161" s="321" t="s">
        <v>346</v>
      </c>
      <c r="E161" s="112">
        <v>3</v>
      </c>
    </row>
    <row r="162" spans="2:5">
      <c r="B162" s="112" t="s">
        <v>768</v>
      </c>
      <c r="C162" s="318" t="s">
        <v>767</v>
      </c>
      <c r="D162" s="321" t="s">
        <v>346</v>
      </c>
      <c r="E162" s="112">
        <v>3</v>
      </c>
    </row>
    <row r="163" spans="2:5">
      <c r="B163" s="112" t="s">
        <v>766</v>
      </c>
      <c r="C163" s="318" t="s">
        <v>765</v>
      </c>
      <c r="D163" s="321" t="s">
        <v>346</v>
      </c>
      <c r="E163" s="112">
        <v>3</v>
      </c>
    </row>
    <row r="164" spans="2:5">
      <c r="B164" s="112" t="s">
        <v>764</v>
      </c>
      <c r="C164" s="318" t="s">
        <v>763</v>
      </c>
      <c r="D164" s="321" t="s">
        <v>346</v>
      </c>
      <c r="E164" s="112">
        <v>3</v>
      </c>
    </row>
    <row r="165" spans="2:5">
      <c r="B165" s="110" t="s">
        <v>762</v>
      </c>
      <c r="C165" s="318" t="s">
        <v>761</v>
      </c>
      <c r="D165" s="321" t="s">
        <v>346</v>
      </c>
      <c r="E165" s="110">
        <v>3</v>
      </c>
    </row>
    <row r="166" spans="2:5">
      <c r="B166" s="107" t="s">
        <v>760</v>
      </c>
      <c r="C166" s="318" t="s">
        <v>759</v>
      </c>
      <c r="D166" s="321" t="s">
        <v>346</v>
      </c>
      <c r="E166" s="107">
        <v>2</v>
      </c>
    </row>
    <row r="167" spans="2:5">
      <c r="B167" s="107" t="s">
        <v>758</v>
      </c>
      <c r="C167" s="318" t="s">
        <v>757</v>
      </c>
      <c r="D167" s="321" t="s">
        <v>346</v>
      </c>
      <c r="E167" s="107">
        <v>2</v>
      </c>
    </row>
    <row r="168" spans="2:5">
      <c r="B168" s="107" t="s">
        <v>756</v>
      </c>
      <c r="C168" s="318" t="s">
        <v>755</v>
      </c>
      <c r="D168" s="321" t="s">
        <v>346</v>
      </c>
      <c r="E168" s="107">
        <v>2</v>
      </c>
    </row>
    <row r="169" spans="2:5">
      <c r="B169" s="105" t="s">
        <v>754</v>
      </c>
      <c r="C169" s="318" t="s">
        <v>753</v>
      </c>
      <c r="D169" s="321" t="s">
        <v>346</v>
      </c>
      <c r="E169" s="105">
        <v>1</v>
      </c>
    </row>
    <row r="170" spans="2:5">
      <c r="B170" s="107" t="s">
        <v>752</v>
      </c>
      <c r="C170" s="318" t="s">
        <v>751</v>
      </c>
      <c r="D170" s="321" t="s">
        <v>346</v>
      </c>
      <c r="E170" s="107">
        <v>2</v>
      </c>
    </row>
    <row r="171" spans="2:5">
      <c r="B171" s="107" t="s">
        <v>750</v>
      </c>
      <c r="C171" s="318" t="s">
        <v>749</v>
      </c>
      <c r="D171" s="321" t="s">
        <v>346</v>
      </c>
      <c r="E171" s="107">
        <v>2</v>
      </c>
    </row>
    <row r="172" spans="2:5">
      <c r="B172" s="107" t="s">
        <v>748</v>
      </c>
      <c r="C172" s="318" t="s">
        <v>747</v>
      </c>
      <c r="D172" s="321" t="s">
        <v>346</v>
      </c>
      <c r="E172" s="107">
        <v>2</v>
      </c>
    </row>
    <row r="173" spans="2:5">
      <c r="B173" s="107" t="s">
        <v>746</v>
      </c>
      <c r="C173" s="318" t="s">
        <v>745</v>
      </c>
      <c r="D173" s="321" t="s">
        <v>346</v>
      </c>
      <c r="E173" s="107">
        <v>2</v>
      </c>
    </row>
    <row r="174" spans="2:5">
      <c r="B174" s="105" t="s">
        <v>744</v>
      </c>
      <c r="C174" s="318" t="s">
        <v>743</v>
      </c>
      <c r="D174" s="321" t="s">
        <v>346</v>
      </c>
      <c r="E174" s="105">
        <v>1</v>
      </c>
    </row>
    <row r="175" spans="2:5">
      <c r="B175" s="107" t="s">
        <v>742</v>
      </c>
      <c r="C175" s="322" t="s">
        <v>741</v>
      </c>
      <c r="D175" s="321" t="s">
        <v>346</v>
      </c>
      <c r="E175" s="107">
        <v>2</v>
      </c>
    </row>
    <row r="176" spans="2:5">
      <c r="B176" s="107" t="s">
        <v>740</v>
      </c>
      <c r="C176" s="322" t="s">
        <v>739</v>
      </c>
      <c r="D176" s="321" t="s">
        <v>346</v>
      </c>
      <c r="E176" s="107">
        <v>2</v>
      </c>
    </row>
    <row r="177" spans="2:5">
      <c r="B177" s="107" t="s">
        <v>738</v>
      </c>
      <c r="C177" s="322" t="s">
        <v>737</v>
      </c>
      <c r="D177" s="321" t="s">
        <v>346</v>
      </c>
      <c r="E177" s="107">
        <v>2</v>
      </c>
    </row>
    <row r="178" spans="2:5">
      <c r="B178" s="107" t="s">
        <v>736</v>
      </c>
      <c r="C178" s="322" t="s">
        <v>735</v>
      </c>
      <c r="D178" s="321" t="s">
        <v>346</v>
      </c>
      <c r="E178" s="107">
        <v>2</v>
      </c>
    </row>
    <row r="179" spans="2:5">
      <c r="B179" s="107" t="s">
        <v>734</v>
      </c>
      <c r="C179" s="322" t="s">
        <v>733</v>
      </c>
      <c r="D179" s="321" t="s">
        <v>346</v>
      </c>
      <c r="E179" s="107">
        <v>2</v>
      </c>
    </row>
    <row r="180" spans="2:5">
      <c r="B180" s="107" t="s">
        <v>732</v>
      </c>
      <c r="C180" s="322" t="s">
        <v>731</v>
      </c>
      <c r="D180" s="321" t="s">
        <v>346</v>
      </c>
      <c r="E180" s="107">
        <v>2</v>
      </c>
    </row>
    <row r="181" spans="2:5">
      <c r="B181" s="107" t="s">
        <v>730</v>
      </c>
      <c r="C181" s="322" t="s">
        <v>729</v>
      </c>
      <c r="D181" s="321" t="s">
        <v>346</v>
      </c>
      <c r="E181" s="107">
        <v>2</v>
      </c>
    </row>
    <row r="182" spans="2:5">
      <c r="B182" s="107" t="s">
        <v>728</v>
      </c>
      <c r="C182" s="318" t="s">
        <v>727</v>
      </c>
      <c r="D182" s="321" t="s">
        <v>346</v>
      </c>
      <c r="E182" s="107">
        <v>2</v>
      </c>
    </row>
    <row r="183" spans="2:5">
      <c r="B183" s="105" t="s">
        <v>726</v>
      </c>
      <c r="C183" s="318" t="s">
        <v>725</v>
      </c>
      <c r="D183" s="321" t="s">
        <v>346</v>
      </c>
      <c r="E183" s="105">
        <v>1</v>
      </c>
    </row>
    <row r="184" spans="2:5">
      <c r="B184" s="107" t="s">
        <v>724</v>
      </c>
      <c r="C184" s="322" t="s">
        <v>723</v>
      </c>
      <c r="D184" s="321" t="s">
        <v>346</v>
      </c>
      <c r="E184" s="107">
        <v>2</v>
      </c>
    </row>
    <row r="185" spans="2:5">
      <c r="B185" s="107" t="s">
        <v>722</v>
      </c>
      <c r="C185" s="322" t="s">
        <v>721</v>
      </c>
      <c r="D185" s="321" t="s">
        <v>346</v>
      </c>
      <c r="E185" s="107">
        <v>2</v>
      </c>
    </row>
    <row r="186" spans="2:5">
      <c r="B186" s="107" t="s">
        <v>720</v>
      </c>
      <c r="C186" s="322" t="s">
        <v>719</v>
      </c>
      <c r="D186" s="321" t="s">
        <v>346</v>
      </c>
      <c r="E186" s="107">
        <v>2</v>
      </c>
    </row>
    <row r="187" spans="2:5">
      <c r="B187" s="107" t="s">
        <v>718</v>
      </c>
      <c r="C187" s="322" t="s">
        <v>717</v>
      </c>
      <c r="D187" s="321" t="s">
        <v>346</v>
      </c>
      <c r="E187" s="107">
        <v>2</v>
      </c>
    </row>
    <row r="188" spans="2:5">
      <c r="B188" s="107" t="s">
        <v>716</v>
      </c>
      <c r="C188" s="322" t="s">
        <v>715</v>
      </c>
      <c r="D188" s="321" t="s">
        <v>346</v>
      </c>
      <c r="E188" s="107">
        <v>2</v>
      </c>
    </row>
    <row r="189" spans="2:5">
      <c r="B189" s="107" t="s">
        <v>714</v>
      </c>
      <c r="C189" s="322" t="s">
        <v>713</v>
      </c>
      <c r="D189" s="321" t="s">
        <v>346</v>
      </c>
      <c r="E189" s="107">
        <v>2</v>
      </c>
    </row>
    <row r="190" spans="2:5">
      <c r="B190" s="107" t="s">
        <v>712</v>
      </c>
      <c r="C190" s="322" t="s">
        <v>711</v>
      </c>
      <c r="D190" s="321" t="s">
        <v>346</v>
      </c>
      <c r="E190" s="107">
        <v>2</v>
      </c>
    </row>
    <row r="191" spans="2:5">
      <c r="B191" s="105" t="s">
        <v>710</v>
      </c>
      <c r="C191" s="318" t="s">
        <v>709</v>
      </c>
      <c r="D191" s="321" t="s">
        <v>346</v>
      </c>
      <c r="E191" s="105">
        <v>1</v>
      </c>
    </row>
    <row r="192" spans="2:5">
      <c r="B192" s="107" t="s">
        <v>708</v>
      </c>
      <c r="C192" s="318" t="s">
        <v>707</v>
      </c>
      <c r="D192" s="321" t="s">
        <v>346</v>
      </c>
      <c r="E192" s="107">
        <v>2</v>
      </c>
    </row>
    <row r="193" spans="2:5" s="104" customFormat="1">
      <c r="B193" s="107" t="s">
        <v>706</v>
      </c>
      <c r="C193" s="323" t="s">
        <v>705</v>
      </c>
      <c r="D193" s="321" t="s">
        <v>346</v>
      </c>
      <c r="E193" s="107">
        <v>2</v>
      </c>
    </row>
    <row r="194" spans="2:5">
      <c r="B194" s="107" t="s">
        <v>704</v>
      </c>
      <c r="C194" s="318" t="s">
        <v>703</v>
      </c>
      <c r="D194" s="321" t="s">
        <v>346</v>
      </c>
      <c r="E194" s="107">
        <v>2</v>
      </c>
    </row>
    <row r="195" spans="2:5">
      <c r="B195" s="110" t="s">
        <v>702</v>
      </c>
      <c r="C195" s="318" t="s">
        <v>701</v>
      </c>
      <c r="D195" s="321" t="s">
        <v>346</v>
      </c>
      <c r="E195" s="110">
        <v>3</v>
      </c>
    </row>
    <row r="196" spans="2:5">
      <c r="B196" s="110" t="s">
        <v>700</v>
      </c>
      <c r="C196" s="318" t="s">
        <v>699</v>
      </c>
      <c r="D196" s="321" t="s">
        <v>346</v>
      </c>
      <c r="E196" s="110">
        <v>3</v>
      </c>
    </row>
    <row r="197" spans="2:5">
      <c r="B197" s="107" t="s">
        <v>698</v>
      </c>
      <c r="C197" s="318" t="s">
        <v>697</v>
      </c>
      <c r="D197" s="321" t="s">
        <v>346</v>
      </c>
      <c r="E197" s="107">
        <v>2</v>
      </c>
    </row>
    <row r="198" spans="2:5">
      <c r="B198" s="105" t="s">
        <v>696</v>
      </c>
      <c r="C198" s="318" t="s">
        <v>695</v>
      </c>
      <c r="D198" s="321" t="s">
        <v>346</v>
      </c>
      <c r="E198" s="105">
        <v>1</v>
      </c>
    </row>
    <row r="199" spans="2:5">
      <c r="B199" s="103" t="s">
        <v>98</v>
      </c>
      <c r="C199" s="318" t="s">
        <v>694</v>
      </c>
      <c r="D199" s="321" t="s">
        <v>346</v>
      </c>
      <c r="E199" s="103">
        <v>0</v>
      </c>
    </row>
    <row r="200" spans="2:5">
      <c r="B200" s="105" t="s">
        <v>693</v>
      </c>
      <c r="C200" s="318" t="s">
        <v>692</v>
      </c>
      <c r="D200" s="321" t="s">
        <v>346</v>
      </c>
      <c r="E200" s="105">
        <v>1</v>
      </c>
    </row>
    <row r="201" spans="2:5">
      <c r="B201" s="107" t="s">
        <v>691</v>
      </c>
      <c r="C201" s="318" t="s">
        <v>690</v>
      </c>
      <c r="D201" s="321" t="s">
        <v>346</v>
      </c>
      <c r="E201" s="107">
        <v>2</v>
      </c>
    </row>
    <row r="202" spans="2:5">
      <c r="B202" s="110" t="s">
        <v>689</v>
      </c>
      <c r="C202" s="318" t="s">
        <v>688</v>
      </c>
      <c r="D202" s="321" t="s">
        <v>346</v>
      </c>
      <c r="E202" s="110">
        <v>3</v>
      </c>
    </row>
    <row r="203" spans="2:5">
      <c r="B203" s="110" t="s">
        <v>687</v>
      </c>
      <c r="C203" s="318" t="s">
        <v>686</v>
      </c>
      <c r="D203" s="321" t="s">
        <v>346</v>
      </c>
      <c r="E203" s="110">
        <v>3</v>
      </c>
    </row>
    <row r="204" spans="2:5">
      <c r="B204" s="110" t="s">
        <v>685</v>
      </c>
      <c r="C204" s="320" t="s">
        <v>684</v>
      </c>
      <c r="D204" s="321" t="s">
        <v>346</v>
      </c>
      <c r="E204" s="110">
        <v>3</v>
      </c>
    </row>
    <row r="205" spans="2:5">
      <c r="B205" s="110" t="s">
        <v>676</v>
      </c>
      <c r="C205" s="318" t="s">
        <v>683</v>
      </c>
      <c r="D205" s="321" t="s">
        <v>346</v>
      </c>
      <c r="E205" s="110">
        <v>3</v>
      </c>
    </row>
    <row r="206" spans="2:5">
      <c r="B206" s="107" t="s">
        <v>682</v>
      </c>
      <c r="C206" s="318" t="s">
        <v>681</v>
      </c>
      <c r="D206" s="321" t="s">
        <v>346</v>
      </c>
      <c r="E206" s="107">
        <v>2</v>
      </c>
    </row>
    <row r="207" spans="2:5">
      <c r="B207" s="110" t="s">
        <v>680</v>
      </c>
      <c r="C207" s="318" t="s">
        <v>679</v>
      </c>
      <c r="D207" s="321" t="s">
        <v>346</v>
      </c>
      <c r="E207" s="110">
        <v>3</v>
      </c>
    </row>
    <row r="208" spans="2:5">
      <c r="B208" s="110" t="s">
        <v>678</v>
      </c>
      <c r="C208" s="318" t="s">
        <v>677</v>
      </c>
      <c r="D208" s="321" t="s">
        <v>346</v>
      </c>
      <c r="E208" s="110">
        <v>3</v>
      </c>
    </row>
    <row r="209" spans="2:5">
      <c r="B209" s="110" t="s">
        <v>676</v>
      </c>
      <c r="C209" s="318" t="s">
        <v>675</v>
      </c>
      <c r="D209" s="321" t="s">
        <v>346</v>
      </c>
      <c r="E209" s="110">
        <v>3</v>
      </c>
    </row>
    <row r="210" spans="2:5">
      <c r="B210" s="105" t="s">
        <v>674</v>
      </c>
      <c r="C210" s="318" t="s">
        <v>673</v>
      </c>
      <c r="D210" s="324" t="s">
        <v>307</v>
      </c>
      <c r="E210" s="105">
        <v>1</v>
      </c>
    </row>
    <row r="211" spans="2:5">
      <c r="B211" s="107" t="s">
        <v>672</v>
      </c>
      <c r="C211" s="318" t="s">
        <v>671</v>
      </c>
      <c r="D211" s="321" t="s">
        <v>346</v>
      </c>
      <c r="E211" s="107">
        <v>2</v>
      </c>
    </row>
    <row r="212" spans="2:5">
      <c r="B212" s="107" t="s">
        <v>670</v>
      </c>
      <c r="C212" s="318" t="s">
        <v>669</v>
      </c>
      <c r="D212" s="321" t="s">
        <v>346</v>
      </c>
      <c r="E212" s="107">
        <v>2</v>
      </c>
    </row>
    <row r="213" spans="2:5">
      <c r="B213" s="107" t="s">
        <v>668</v>
      </c>
      <c r="C213" s="318" t="s">
        <v>667</v>
      </c>
      <c r="D213" s="319" t="s">
        <v>310</v>
      </c>
      <c r="E213" s="107">
        <v>2</v>
      </c>
    </row>
    <row r="214" spans="2:5">
      <c r="B214" s="107" t="s">
        <v>666</v>
      </c>
      <c r="C214" s="318" t="s">
        <v>665</v>
      </c>
      <c r="D214" s="324" t="s">
        <v>307</v>
      </c>
      <c r="E214" s="107">
        <v>2</v>
      </c>
    </row>
    <row r="215" spans="2:5">
      <c r="B215" s="105" t="s">
        <v>664</v>
      </c>
      <c r="C215" s="318" t="s">
        <v>663</v>
      </c>
      <c r="D215" s="324" t="s">
        <v>307</v>
      </c>
      <c r="E215" s="105">
        <v>1</v>
      </c>
    </row>
    <row r="216" spans="2:5">
      <c r="B216" s="107" t="s">
        <v>662</v>
      </c>
      <c r="C216" s="318" t="s">
        <v>661</v>
      </c>
      <c r="D216" s="324" t="s">
        <v>307</v>
      </c>
      <c r="E216" s="107">
        <v>2</v>
      </c>
    </row>
    <row r="217" spans="2:5">
      <c r="B217" s="107" t="s">
        <v>660</v>
      </c>
      <c r="C217" s="318" t="s">
        <v>659</v>
      </c>
      <c r="D217" s="324" t="s">
        <v>307</v>
      </c>
      <c r="E217" s="107">
        <v>2</v>
      </c>
    </row>
    <row r="218" spans="2:5">
      <c r="B218" s="107" t="s">
        <v>658</v>
      </c>
      <c r="C218" s="318" t="s">
        <v>657</v>
      </c>
      <c r="D218" s="321" t="s">
        <v>346</v>
      </c>
      <c r="E218" s="107">
        <v>2</v>
      </c>
    </row>
    <row r="219" spans="2:5">
      <c r="B219" s="107" t="s">
        <v>656</v>
      </c>
      <c r="C219" s="318" t="s">
        <v>655</v>
      </c>
      <c r="D219" s="321" t="s">
        <v>346</v>
      </c>
      <c r="E219" s="107">
        <v>2</v>
      </c>
    </row>
    <row r="220" spans="2:5">
      <c r="B220" s="107" t="s">
        <v>654</v>
      </c>
      <c r="C220" s="318" t="s">
        <v>653</v>
      </c>
      <c r="D220" s="324" t="s">
        <v>307</v>
      </c>
      <c r="E220" s="107">
        <v>2</v>
      </c>
    </row>
    <row r="221" spans="2:5">
      <c r="B221" s="107" t="s">
        <v>652</v>
      </c>
      <c r="C221" s="318" t="s">
        <v>651</v>
      </c>
      <c r="D221" s="324" t="s">
        <v>307</v>
      </c>
      <c r="E221" s="107">
        <v>2</v>
      </c>
    </row>
    <row r="222" spans="2:5">
      <c r="B222" s="107" t="s">
        <v>650</v>
      </c>
      <c r="C222" s="318" t="s">
        <v>649</v>
      </c>
      <c r="D222" s="324" t="s">
        <v>307</v>
      </c>
      <c r="E222" s="107">
        <v>2</v>
      </c>
    </row>
    <row r="223" spans="2:5">
      <c r="B223" s="105" t="s">
        <v>648</v>
      </c>
      <c r="C223" s="318" t="s">
        <v>647</v>
      </c>
      <c r="D223" s="324" t="s">
        <v>307</v>
      </c>
      <c r="E223" s="105">
        <v>1</v>
      </c>
    </row>
    <row r="224" spans="2:5">
      <c r="B224" s="107" t="s">
        <v>646</v>
      </c>
      <c r="C224" s="318" t="s">
        <v>645</v>
      </c>
      <c r="D224" s="319" t="s">
        <v>310</v>
      </c>
      <c r="E224" s="107">
        <v>2</v>
      </c>
    </row>
    <row r="225" spans="2:5">
      <c r="B225" s="107" t="s">
        <v>644</v>
      </c>
      <c r="C225" s="318" t="s">
        <v>643</v>
      </c>
      <c r="D225" s="319" t="s">
        <v>310</v>
      </c>
      <c r="E225" s="107">
        <v>2</v>
      </c>
    </row>
    <row r="226" spans="2:5">
      <c r="B226" s="107" t="s">
        <v>642</v>
      </c>
      <c r="C226" s="318" t="s">
        <v>641</v>
      </c>
      <c r="D226" s="319" t="s">
        <v>310</v>
      </c>
      <c r="E226" s="107">
        <v>2</v>
      </c>
    </row>
    <row r="227" spans="2:5">
      <c r="B227" s="107" t="s">
        <v>640</v>
      </c>
      <c r="C227" s="318" t="s">
        <v>639</v>
      </c>
      <c r="D227" s="319" t="s">
        <v>310</v>
      </c>
      <c r="E227" s="107">
        <v>2</v>
      </c>
    </row>
    <row r="228" spans="2:5">
      <c r="B228" s="107" t="s">
        <v>638</v>
      </c>
      <c r="C228" s="318" t="s">
        <v>637</v>
      </c>
      <c r="D228" s="321" t="s">
        <v>346</v>
      </c>
      <c r="E228" s="107">
        <v>2</v>
      </c>
    </row>
    <row r="229" spans="2:5">
      <c r="B229" s="107" t="s">
        <v>636</v>
      </c>
      <c r="C229" s="318" t="s">
        <v>635</v>
      </c>
      <c r="D229" s="319" t="s">
        <v>310</v>
      </c>
      <c r="E229" s="107">
        <v>2</v>
      </c>
    </row>
    <row r="230" spans="2:5">
      <c r="B230" s="110" t="s">
        <v>634</v>
      </c>
      <c r="C230" s="318" t="s">
        <v>633</v>
      </c>
      <c r="D230" s="319" t="s">
        <v>310</v>
      </c>
      <c r="E230" s="110">
        <v>3</v>
      </c>
    </row>
    <row r="231" spans="2:5">
      <c r="B231" s="110" t="s">
        <v>632</v>
      </c>
      <c r="C231" s="318" t="s">
        <v>631</v>
      </c>
      <c r="D231" s="319" t="s">
        <v>310</v>
      </c>
      <c r="E231" s="110">
        <v>3</v>
      </c>
    </row>
    <row r="232" spans="2:5" s="104" customFormat="1">
      <c r="B232" s="107" t="s">
        <v>630</v>
      </c>
      <c r="C232" s="320" t="s">
        <v>629</v>
      </c>
      <c r="D232" s="321" t="s">
        <v>346</v>
      </c>
      <c r="E232" s="107">
        <v>2</v>
      </c>
    </row>
    <row r="233" spans="2:5" s="104" customFormat="1">
      <c r="B233" s="107" t="s">
        <v>628</v>
      </c>
      <c r="C233" s="320" t="s">
        <v>627</v>
      </c>
      <c r="D233" s="319" t="s">
        <v>310</v>
      </c>
      <c r="E233" s="107">
        <v>2</v>
      </c>
    </row>
    <row r="234" spans="2:5">
      <c r="B234" s="107" t="s">
        <v>626</v>
      </c>
      <c r="C234" s="318" t="s">
        <v>625</v>
      </c>
      <c r="D234" s="321" t="s">
        <v>346</v>
      </c>
      <c r="E234" s="107">
        <v>2</v>
      </c>
    </row>
    <row r="235" spans="2:5">
      <c r="B235" s="105" t="s">
        <v>624</v>
      </c>
      <c r="C235" s="318" t="s">
        <v>623</v>
      </c>
      <c r="D235" s="321" t="s">
        <v>346</v>
      </c>
      <c r="E235" s="105">
        <v>1</v>
      </c>
    </row>
    <row r="236" spans="2:5">
      <c r="B236" s="105" t="s">
        <v>622</v>
      </c>
      <c r="C236" s="318" t="s">
        <v>621</v>
      </c>
      <c r="D236" s="321" t="s">
        <v>346</v>
      </c>
      <c r="E236" s="105">
        <v>1</v>
      </c>
    </row>
    <row r="237" spans="2:5">
      <c r="B237" s="105" t="s">
        <v>620</v>
      </c>
      <c r="C237" s="318" t="s">
        <v>619</v>
      </c>
      <c r="D237" s="321" t="s">
        <v>346</v>
      </c>
      <c r="E237" s="105">
        <v>1</v>
      </c>
    </row>
    <row r="238" spans="2:5">
      <c r="B238" s="103" t="s">
        <v>147</v>
      </c>
      <c r="C238" s="318" t="s">
        <v>618</v>
      </c>
      <c r="D238" s="321" t="s">
        <v>346</v>
      </c>
      <c r="E238" s="103">
        <v>0</v>
      </c>
    </row>
    <row r="239" spans="2:5">
      <c r="B239" s="105" t="s">
        <v>617</v>
      </c>
      <c r="C239" s="318" t="s">
        <v>616</v>
      </c>
      <c r="D239" s="321" t="s">
        <v>346</v>
      </c>
      <c r="E239" s="105">
        <v>1</v>
      </c>
    </row>
    <row r="240" spans="2:5">
      <c r="B240" s="107" t="s">
        <v>1</v>
      </c>
      <c r="C240" s="318" t="s">
        <v>615</v>
      </c>
      <c r="D240" s="321" t="s">
        <v>346</v>
      </c>
      <c r="E240" s="107">
        <v>2</v>
      </c>
    </row>
    <row r="241" spans="2:5">
      <c r="B241" s="110" t="s">
        <v>2</v>
      </c>
      <c r="C241" s="318" t="s">
        <v>614</v>
      </c>
      <c r="D241" s="321" t="s">
        <v>346</v>
      </c>
      <c r="E241" s="110">
        <v>3</v>
      </c>
    </row>
    <row r="242" spans="2:5">
      <c r="B242" s="110" t="s">
        <v>3</v>
      </c>
      <c r="C242" s="318" t="s">
        <v>613</v>
      </c>
      <c r="D242" s="321" t="s">
        <v>346</v>
      </c>
      <c r="E242" s="110">
        <v>3</v>
      </c>
    </row>
    <row r="243" spans="2:5">
      <c r="B243" s="107" t="s">
        <v>4</v>
      </c>
      <c r="C243" s="318" t="s">
        <v>612</v>
      </c>
      <c r="D243" s="321" t="s">
        <v>346</v>
      </c>
      <c r="E243" s="107">
        <v>2</v>
      </c>
    </row>
    <row r="244" spans="2:5">
      <c r="B244" s="107" t="s">
        <v>133</v>
      </c>
      <c r="C244" s="318" t="s">
        <v>611</v>
      </c>
      <c r="D244" s="319" t="s">
        <v>310</v>
      </c>
      <c r="E244" s="107">
        <v>2</v>
      </c>
    </row>
    <row r="245" spans="2:5">
      <c r="B245" s="110" t="s">
        <v>610</v>
      </c>
      <c r="C245" s="318" t="s">
        <v>609</v>
      </c>
      <c r="D245" s="319" t="s">
        <v>310</v>
      </c>
      <c r="E245" s="110">
        <v>3</v>
      </c>
    </row>
    <row r="246" spans="2:5">
      <c r="B246" s="110" t="s">
        <v>608</v>
      </c>
      <c r="C246" s="318" t="s">
        <v>607</v>
      </c>
      <c r="D246" s="319" t="s">
        <v>310</v>
      </c>
      <c r="E246" s="110">
        <v>3</v>
      </c>
    </row>
    <row r="247" spans="2:5">
      <c r="B247" s="110" t="s">
        <v>5</v>
      </c>
      <c r="C247" s="318" t="s">
        <v>606</v>
      </c>
      <c r="D247" s="319" t="s">
        <v>310</v>
      </c>
      <c r="E247" s="110">
        <v>3</v>
      </c>
    </row>
    <row r="248" spans="2:5" s="113" customFormat="1" ht="15">
      <c r="B248" s="105" t="s">
        <v>605</v>
      </c>
      <c r="C248" s="325" t="s">
        <v>604</v>
      </c>
      <c r="D248" s="321" t="s">
        <v>346</v>
      </c>
      <c r="E248" s="105">
        <v>1</v>
      </c>
    </row>
    <row r="249" spans="2:5" s="113" customFormat="1" ht="15">
      <c r="B249" s="107" t="s">
        <v>603</v>
      </c>
      <c r="C249" s="325" t="s">
        <v>602</v>
      </c>
      <c r="D249" s="321" t="s">
        <v>346</v>
      </c>
      <c r="E249" s="107">
        <v>2</v>
      </c>
    </row>
    <row r="250" spans="2:5" s="113" customFormat="1" ht="15">
      <c r="B250" s="107" t="s">
        <v>601</v>
      </c>
      <c r="C250" s="325" t="s">
        <v>600</v>
      </c>
      <c r="D250" s="321" t="s">
        <v>346</v>
      </c>
      <c r="E250" s="107">
        <v>2</v>
      </c>
    </row>
    <row r="251" spans="2:5" s="113" customFormat="1" ht="15">
      <c r="B251" s="107" t="s">
        <v>599</v>
      </c>
      <c r="C251" s="325" t="s">
        <v>598</v>
      </c>
      <c r="D251" s="321" t="s">
        <v>346</v>
      </c>
      <c r="E251" s="107">
        <v>2</v>
      </c>
    </row>
    <row r="252" spans="2:5" s="113" customFormat="1" ht="15">
      <c r="B252" s="107" t="s">
        <v>597</v>
      </c>
      <c r="C252" s="325" t="s">
        <v>596</v>
      </c>
      <c r="D252" s="321" t="s">
        <v>346</v>
      </c>
      <c r="E252" s="107">
        <v>2</v>
      </c>
    </row>
    <row r="253" spans="2:5">
      <c r="B253" s="105" t="s">
        <v>595</v>
      </c>
      <c r="C253" s="318" t="s">
        <v>594</v>
      </c>
      <c r="D253" s="321" t="s">
        <v>346</v>
      </c>
      <c r="E253" s="105">
        <v>1</v>
      </c>
    </row>
    <row r="254" spans="2:5">
      <c r="B254" s="107" t="s">
        <v>593</v>
      </c>
      <c r="C254" s="318" t="s">
        <v>592</v>
      </c>
      <c r="D254" s="321" t="s">
        <v>346</v>
      </c>
      <c r="E254" s="107">
        <v>2</v>
      </c>
    </row>
    <row r="255" spans="2:5">
      <c r="B255" s="107" t="s">
        <v>591</v>
      </c>
      <c r="C255" s="318" t="s">
        <v>590</v>
      </c>
      <c r="D255" s="321" t="s">
        <v>346</v>
      </c>
      <c r="E255" s="107">
        <v>2</v>
      </c>
    </row>
    <row r="256" spans="2:5">
      <c r="B256" s="107" t="s">
        <v>589</v>
      </c>
      <c r="C256" s="318" t="s">
        <v>588</v>
      </c>
      <c r="D256" s="321" t="s">
        <v>346</v>
      </c>
      <c r="E256" s="107">
        <v>2</v>
      </c>
    </row>
    <row r="257" spans="2:6" s="111" customFormat="1">
      <c r="B257" s="105" t="s">
        <v>587</v>
      </c>
      <c r="C257" s="318" t="s">
        <v>586</v>
      </c>
      <c r="D257" s="321" t="s">
        <v>346</v>
      </c>
      <c r="E257" s="105">
        <v>1</v>
      </c>
    </row>
    <row r="258" spans="2:6" s="111" customFormat="1">
      <c r="B258" s="103" t="s">
        <v>45</v>
      </c>
      <c r="C258" s="318" t="s">
        <v>585</v>
      </c>
      <c r="D258" s="319" t="s">
        <v>310</v>
      </c>
      <c r="E258" s="103">
        <v>0</v>
      </c>
    </row>
    <row r="259" spans="2:6" s="111" customFormat="1">
      <c r="B259" s="114" t="s">
        <v>584</v>
      </c>
      <c r="C259" s="322" t="s">
        <v>583</v>
      </c>
      <c r="D259" s="319" t="s">
        <v>310</v>
      </c>
      <c r="E259" s="114">
        <v>1</v>
      </c>
    </row>
    <row r="260" spans="2:6" s="111" customFormat="1">
      <c r="B260" s="115" t="s">
        <v>582</v>
      </c>
      <c r="C260" s="322" t="s">
        <v>581</v>
      </c>
      <c r="D260" s="319" t="s">
        <v>310</v>
      </c>
      <c r="E260" s="115">
        <v>2</v>
      </c>
    </row>
    <row r="261" spans="2:6" s="104" customFormat="1">
      <c r="B261" s="112" t="s">
        <v>3</v>
      </c>
      <c r="C261" s="322" t="s">
        <v>580</v>
      </c>
      <c r="D261" s="319" t="s">
        <v>310</v>
      </c>
      <c r="E261" s="112">
        <v>3</v>
      </c>
      <c r="F261" s="111"/>
    </row>
    <row r="262" spans="2:6" s="104" customFormat="1">
      <c r="B262" s="112" t="s">
        <v>579</v>
      </c>
      <c r="C262" s="322" t="s">
        <v>578</v>
      </c>
      <c r="D262" s="319" t="s">
        <v>310</v>
      </c>
      <c r="E262" s="112">
        <v>3</v>
      </c>
      <c r="F262" s="111"/>
    </row>
    <row r="263" spans="2:6" s="104" customFormat="1">
      <c r="B263" s="112" t="s">
        <v>577</v>
      </c>
      <c r="C263" s="322" t="s">
        <v>576</v>
      </c>
      <c r="D263" s="319" t="s">
        <v>310</v>
      </c>
      <c r="E263" s="112">
        <v>3</v>
      </c>
      <c r="F263" s="111"/>
    </row>
    <row r="264" spans="2:6" s="104" customFormat="1">
      <c r="B264" s="112" t="s">
        <v>575</v>
      </c>
      <c r="C264" s="322" t="s">
        <v>574</v>
      </c>
      <c r="D264" s="319" t="s">
        <v>310</v>
      </c>
      <c r="E264" s="112">
        <v>3</v>
      </c>
      <c r="F264" s="111"/>
    </row>
    <row r="265" spans="2:6" s="111" customFormat="1">
      <c r="B265" s="110" t="s">
        <v>573</v>
      </c>
      <c r="C265" s="322" t="s">
        <v>572</v>
      </c>
      <c r="D265" s="319" t="s">
        <v>310</v>
      </c>
      <c r="E265" s="110">
        <v>3</v>
      </c>
    </row>
    <row r="266" spans="2:6" s="104" customFormat="1">
      <c r="B266" s="112" t="s">
        <v>571</v>
      </c>
      <c r="C266" s="322" t="s">
        <v>570</v>
      </c>
      <c r="D266" s="319" t="s">
        <v>310</v>
      </c>
      <c r="E266" s="112">
        <v>3</v>
      </c>
      <c r="F266" s="111"/>
    </row>
    <row r="267" spans="2:6" s="104" customFormat="1">
      <c r="B267" s="112" t="s">
        <v>569</v>
      </c>
      <c r="C267" s="322" t="s">
        <v>568</v>
      </c>
      <c r="D267" s="319" t="s">
        <v>310</v>
      </c>
      <c r="E267" s="112">
        <v>3</v>
      </c>
      <c r="F267" s="111"/>
    </row>
    <row r="268" spans="2:6" s="104" customFormat="1">
      <c r="B268" s="112" t="s">
        <v>149</v>
      </c>
      <c r="C268" s="322" t="s">
        <v>567</v>
      </c>
      <c r="D268" s="319" t="s">
        <v>310</v>
      </c>
      <c r="E268" s="112">
        <v>3</v>
      </c>
      <c r="F268" s="111"/>
    </row>
    <row r="269" spans="2:6" s="104" customFormat="1">
      <c r="B269" s="115" t="s">
        <v>566</v>
      </c>
      <c r="C269" s="322" t="s">
        <v>565</v>
      </c>
      <c r="D269" s="319" t="s">
        <v>310</v>
      </c>
      <c r="E269" s="115">
        <v>2</v>
      </c>
      <c r="F269" s="111"/>
    </row>
    <row r="270" spans="2:6" s="104" customFormat="1">
      <c r="B270" s="112" t="s">
        <v>564</v>
      </c>
      <c r="C270" s="322" t="s">
        <v>563</v>
      </c>
      <c r="D270" s="319" t="s">
        <v>310</v>
      </c>
      <c r="E270" s="112">
        <v>3</v>
      </c>
      <c r="F270" s="111"/>
    </row>
    <row r="271" spans="2:6" s="104" customFormat="1">
      <c r="B271" s="112" t="s">
        <v>562</v>
      </c>
      <c r="C271" s="322" t="s">
        <v>561</v>
      </c>
      <c r="D271" s="319" t="s">
        <v>310</v>
      </c>
      <c r="E271" s="112">
        <v>3</v>
      </c>
      <c r="F271" s="111"/>
    </row>
    <row r="272" spans="2:6" s="104" customFormat="1">
      <c r="B272" s="112" t="s">
        <v>560</v>
      </c>
      <c r="C272" s="322" t="s">
        <v>559</v>
      </c>
      <c r="D272" s="319" t="s">
        <v>310</v>
      </c>
      <c r="E272" s="112">
        <v>3</v>
      </c>
      <c r="F272" s="111"/>
    </row>
    <row r="273" spans="2:6" s="111" customFormat="1">
      <c r="B273" s="112" t="s">
        <v>558</v>
      </c>
      <c r="C273" s="322" t="s">
        <v>557</v>
      </c>
      <c r="D273" s="319" t="s">
        <v>310</v>
      </c>
      <c r="E273" s="112">
        <v>3</v>
      </c>
    </row>
    <row r="274" spans="2:6" s="111" customFormat="1">
      <c r="B274" s="112" t="s">
        <v>556</v>
      </c>
      <c r="C274" s="322" t="s">
        <v>555</v>
      </c>
      <c r="D274" s="319" t="s">
        <v>310</v>
      </c>
      <c r="E274" s="112">
        <v>3</v>
      </c>
    </row>
    <row r="275" spans="2:6">
      <c r="B275" s="112" t="s">
        <v>554</v>
      </c>
      <c r="C275" s="322" t="s">
        <v>553</v>
      </c>
      <c r="D275" s="319" t="s">
        <v>310</v>
      </c>
      <c r="E275" s="112">
        <v>3</v>
      </c>
      <c r="F275" s="111"/>
    </row>
    <row r="276" spans="2:6">
      <c r="B276" s="115" t="s">
        <v>4</v>
      </c>
      <c r="C276" s="322" t="s">
        <v>552</v>
      </c>
      <c r="D276" s="319" t="s">
        <v>310</v>
      </c>
      <c r="E276" s="115">
        <v>2</v>
      </c>
      <c r="F276" s="111"/>
    </row>
    <row r="277" spans="2:6">
      <c r="B277" s="112" t="s">
        <v>551</v>
      </c>
      <c r="C277" s="322" t="s">
        <v>550</v>
      </c>
      <c r="D277" s="319" t="s">
        <v>310</v>
      </c>
      <c r="E277" s="112">
        <v>3</v>
      </c>
      <c r="F277" s="111"/>
    </row>
    <row r="278" spans="2:6">
      <c r="B278" s="112" t="s">
        <v>549</v>
      </c>
      <c r="C278" s="322" t="s">
        <v>548</v>
      </c>
      <c r="D278" s="319" t="s">
        <v>310</v>
      </c>
      <c r="E278" s="112">
        <v>3</v>
      </c>
      <c r="F278" s="111"/>
    </row>
    <row r="279" spans="2:6">
      <c r="B279" s="112" t="s">
        <v>547</v>
      </c>
      <c r="C279" s="322" t="s">
        <v>546</v>
      </c>
      <c r="D279" s="319" t="s">
        <v>310</v>
      </c>
      <c r="E279" s="112">
        <v>3</v>
      </c>
      <c r="F279" s="111"/>
    </row>
    <row r="280" spans="2:6">
      <c r="B280" s="112" t="s">
        <v>545</v>
      </c>
      <c r="C280" s="322" t="s">
        <v>544</v>
      </c>
      <c r="D280" s="319" t="s">
        <v>310</v>
      </c>
      <c r="E280" s="112">
        <v>3</v>
      </c>
      <c r="F280" s="111"/>
    </row>
    <row r="281" spans="2:6">
      <c r="B281" s="112" t="s">
        <v>543</v>
      </c>
      <c r="C281" s="322" t="s">
        <v>542</v>
      </c>
      <c r="D281" s="319" t="s">
        <v>310</v>
      </c>
      <c r="E281" s="112">
        <v>3</v>
      </c>
      <c r="F281" s="111"/>
    </row>
    <row r="282" spans="2:6">
      <c r="B282" s="112" t="s">
        <v>541</v>
      </c>
      <c r="C282" s="322" t="s">
        <v>540</v>
      </c>
      <c r="D282" s="319" t="s">
        <v>310</v>
      </c>
      <c r="E282" s="112">
        <v>3</v>
      </c>
      <c r="F282" s="111"/>
    </row>
    <row r="283" spans="2:6">
      <c r="B283" s="112" t="s">
        <v>539</v>
      </c>
      <c r="C283" s="322" t="s">
        <v>538</v>
      </c>
      <c r="D283" s="319" t="s">
        <v>310</v>
      </c>
      <c r="E283" s="112">
        <v>3</v>
      </c>
      <c r="F283" s="111"/>
    </row>
    <row r="284" spans="2:6">
      <c r="B284" s="112" t="s">
        <v>47</v>
      </c>
      <c r="C284" s="322" t="s">
        <v>537</v>
      </c>
      <c r="D284" s="319" t="s">
        <v>310</v>
      </c>
      <c r="E284" s="112">
        <v>3</v>
      </c>
      <c r="F284" s="111"/>
    </row>
    <row r="285" spans="2:6">
      <c r="B285" s="115" t="s">
        <v>536</v>
      </c>
      <c r="C285" s="322" t="s">
        <v>535</v>
      </c>
      <c r="D285" s="319" t="s">
        <v>310</v>
      </c>
      <c r="E285" s="115">
        <v>2</v>
      </c>
      <c r="F285" s="111"/>
    </row>
    <row r="286" spans="2:6">
      <c r="B286" s="112" t="s">
        <v>91</v>
      </c>
      <c r="C286" s="322" t="s">
        <v>534</v>
      </c>
      <c r="D286" s="319" t="s">
        <v>310</v>
      </c>
      <c r="E286" s="112">
        <v>3</v>
      </c>
      <c r="F286" s="111"/>
    </row>
    <row r="287" spans="2:6">
      <c r="B287" s="112" t="s">
        <v>92</v>
      </c>
      <c r="C287" s="322" t="s">
        <v>533</v>
      </c>
      <c r="D287" s="319" t="s">
        <v>310</v>
      </c>
      <c r="E287" s="112">
        <v>3</v>
      </c>
    </row>
    <row r="288" spans="2:6">
      <c r="B288" s="112" t="s">
        <v>532</v>
      </c>
      <c r="C288" s="322" t="s">
        <v>531</v>
      </c>
      <c r="D288" s="319" t="s">
        <v>310</v>
      </c>
      <c r="E288" s="112">
        <v>3</v>
      </c>
    </row>
    <row r="289" spans="2:5">
      <c r="B289" s="112" t="s">
        <v>530</v>
      </c>
      <c r="C289" s="322" t="s">
        <v>529</v>
      </c>
      <c r="D289" s="319" t="s">
        <v>310</v>
      </c>
      <c r="E289" s="112">
        <v>3</v>
      </c>
    </row>
    <row r="290" spans="2:5">
      <c r="B290" s="115" t="s">
        <v>528</v>
      </c>
      <c r="C290" s="322" t="s">
        <v>527</v>
      </c>
      <c r="D290" s="319" t="s">
        <v>310</v>
      </c>
      <c r="E290" s="115">
        <v>2</v>
      </c>
    </row>
    <row r="291" spans="2:5" s="111" customFormat="1">
      <c r="B291" s="114" t="s">
        <v>526</v>
      </c>
      <c r="C291" s="322" t="s">
        <v>525</v>
      </c>
      <c r="D291" s="319" t="s">
        <v>310</v>
      </c>
      <c r="E291" s="114">
        <v>1</v>
      </c>
    </row>
    <row r="292" spans="2:5" s="104" customFormat="1">
      <c r="B292" s="115" t="s">
        <v>524</v>
      </c>
      <c r="C292" s="322" t="s">
        <v>523</v>
      </c>
      <c r="D292" s="319" t="s">
        <v>310</v>
      </c>
      <c r="E292" s="115">
        <v>2</v>
      </c>
    </row>
    <row r="293" spans="2:5" s="104" customFormat="1">
      <c r="B293" s="112" t="s">
        <v>522</v>
      </c>
      <c r="C293" s="322" t="s">
        <v>521</v>
      </c>
      <c r="D293" s="319" t="s">
        <v>310</v>
      </c>
      <c r="E293" s="112">
        <v>3</v>
      </c>
    </row>
    <row r="294" spans="2:5" s="104" customFormat="1">
      <c r="B294" s="116" t="s">
        <v>520</v>
      </c>
      <c r="C294" s="322" t="s">
        <v>519</v>
      </c>
      <c r="D294" s="319" t="s">
        <v>310</v>
      </c>
      <c r="E294" s="116">
        <v>4</v>
      </c>
    </row>
    <row r="295" spans="2:5" s="104" customFormat="1">
      <c r="B295" s="116" t="s">
        <v>518</v>
      </c>
      <c r="C295" s="322" t="s">
        <v>517</v>
      </c>
      <c r="D295" s="319" t="s">
        <v>310</v>
      </c>
      <c r="E295" s="116">
        <v>4</v>
      </c>
    </row>
    <row r="296" spans="2:5" s="104" customFormat="1">
      <c r="B296" s="112" t="s">
        <v>516</v>
      </c>
      <c r="C296" s="322" t="s">
        <v>515</v>
      </c>
      <c r="D296" s="319" t="s">
        <v>310</v>
      </c>
      <c r="E296" s="112">
        <v>3</v>
      </c>
    </row>
    <row r="297" spans="2:5" s="104" customFormat="1">
      <c r="B297" s="116" t="s">
        <v>514</v>
      </c>
      <c r="C297" s="322" t="s">
        <v>513</v>
      </c>
      <c r="D297" s="319" t="s">
        <v>310</v>
      </c>
      <c r="E297" s="116">
        <v>4</v>
      </c>
    </row>
    <row r="298" spans="2:5" s="104" customFormat="1">
      <c r="B298" s="116" t="s">
        <v>512</v>
      </c>
      <c r="C298" s="322" t="s">
        <v>511</v>
      </c>
      <c r="D298" s="319" t="s">
        <v>310</v>
      </c>
      <c r="E298" s="116">
        <v>4</v>
      </c>
    </row>
    <row r="299" spans="2:5" s="104" customFormat="1">
      <c r="B299" s="115" t="s">
        <v>510</v>
      </c>
      <c r="C299" s="322" t="s">
        <v>509</v>
      </c>
      <c r="D299" s="319" t="s">
        <v>310</v>
      </c>
      <c r="E299" s="115">
        <v>2</v>
      </c>
    </row>
    <row r="300" spans="2:5" s="104" customFormat="1">
      <c r="B300" s="112" t="s">
        <v>508</v>
      </c>
      <c r="C300" s="322" t="s">
        <v>507</v>
      </c>
      <c r="D300" s="319" t="s">
        <v>310</v>
      </c>
      <c r="E300" s="112">
        <v>3</v>
      </c>
    </row>
    <row r="301" spans="2:5" s="104" customFormat="1">
      <c r="B301" s="116" t="s">
        <v>506</v>
      </c>
      <c r="C301" s="322" t="s">
        <v>505</v>
      </c>
      <c r="D301" s="319" t="s">
        <v>310</v>
      </c>
      <c r="E301" s="116">
        <v>4</v>
      </c>
    </row>
    <row r="302" spans="2:5" s="104" customFormat="1">
      <c r="B302" s="116" t="s">
        <v>504</v>
      </c>
      <c r="C302" s="322" t="s">
        <v>503</v>
      </c>
      <c r="D302" s="319" t="s">
        <v>310</v>
      </c>
      <c r="E302" s="116">
        <v>4</v>
      </c>
    </row>
    <row r="303" spans="2:5" s="104" customFormat="1">
      <c r="B303" s="116" t="s">
        <v>502</v>
      </c>
      <c r="C303" s="322" t="s">
        <v>501</v>
      </c>
      <c r="D303" s="319" t="s">
        <v>310</v>
      </c>
      <c r="E303" s="116">
        <v>4</v>
      </c>
    </row>
    <row r="304" spans="2:5" s="104" customFormat="1">
      <c r="B304" s="116" t="s">
        <v>500</v>
      </c>
      <c r="C304" s="322" t="s">
        <v>499</v>
      </c>
      <c r="D304" s="319" t="s">
        <v>310</v>
      </c>
      <c r="E304" s="116">
        <v>4</v>
      </c>
    </row>
    <row r="305" spans="2:5" s="104" customFormat="1">
      <c r="B305" s="116" t="s">
        <v>498</v>
      </c>
      <c r="C305" s="322" t="s">
        <v>497</v>
      </c>
      <c r="D305" s="319" t="s">
        <v>310</v>
      </c>
      <c r="E305" s="116">
        <v>4</v>
      </c>
    </row>
    <row r="306" spans="2:5" s="104" customFormat="1">
      <c r="B306" s="116" t="s">
        <v>496</v>
      </c>
      <c r="C306" s="322" t="s">
        <v>495</v>
      </c>
      <c r="D306" s="319" t="s">
        <v>310</v>
      </c>
      <c r="E306" s="116">
        <v>4</v>
      </c>
    </row>
    <row r="307" spans="2:5" s="104" customFormat="1">
      <c r="B307" s="112" t="s">
        <v>494</v>
      </c>
      <c r="C307" s="322" t="s">
        <v>493</v>
      </c>
      <c r="D307" s="319" t="s">
        <v>310</v>
      </c>
      <c r="E307" s="112">
        <v>3</v>
      </c>
    </row>
    <row r="308" spans="2:5" s="104" customFormat="1">
      <c r="B308" s="116" t="s">
        <v>492</v>
      </c>
      <c r="C308" s="322" t="s">
        <v>491</v>
      </c>
      <c r="D308" s="319" t="s">
        <v>310</v>
      </c>
      <c r="E308" s="116">
        <v>4</v>
      </c>
    </row>
    <row r="309" spans="2:5" s="104" customFormat="1">
      <c r="B309" s="116" t="s">
        <v>490</v>
      </c>
      <c r="C309" s="322" t="s">
        <v>489</v>
      </c>
      <c r="D309" s="319" t="s">
        <v>310</v>
      </c>
      <c r="E309" s="116">
        <v>4</v>
      </c>
    </row>
    <row r="310" spans="2:5" s="104" customFormat="1">
      <c r="B310" s="116" t="s">
        <v>488</v>
      </c>
      <c r="C310" s="322" t="s">
        <v>487</v>
      </c>
      <c r="D310" s="319" t="s">
        <v>310</v>
      </c>
      <c r="E310" s="116">
        <v>4</v>
      </c>
    </row>
    <row r="311" spans="2:5" s="104" customFormat="1">
      <c r="B311" s="116" t="s">
        <v>6</v>
      </c>
      <c r="C311" s="322" t="s">
        <v>486</v>
      </c>
      <c r="D311" s="319" t="s">
        <v>310</v>
      </c>
      <c r="E311" s="116">
        <v>4</v>
      </c>
    </row>
    <row r="312" spans="2:5" s="104" customFormat="1">
      <c r="B312" s="116" t="s">
        <v>485</v>
      </c>
      <c r="C312" s="322" t="s">
        <v>484</v>
      </c>
      <c r="D312" s="319" t="s">
        <v>310</v>
      </c>
      <c r="E312" s="116">
        <v>4</v>
      </c>
    </row>
    <row r="313" spans="2:5" s="104" customFormat="1">
      <c r="B313" s="116" t="s">
        <v>483</v>
      </c>
      <c r="C313" s="322" t="s">
        <v>482</v>
      </c>
      <c r="D313" s="319" t="s">
        <v>310</v>
      </c>
      <c r="E313" s="116">
        <v>4</v>
      </c>
    </row>
    <row r="314" spans="2:5" s="113" customFormat="1" ht="15">
      <c r="B314" s="105" t="s">
        <v>481</v>
      </c>
      <c r="C314" s="325" t="s">
        <v>480</v>
      </c>
      <c r="D314" s="319" t="s">
        <v>310</v>
      </c>
      <c r="E314" s="105">
        <v>1</v>
      </c>
    </row>
    <row r="315" spans="2:5" s="113" customFormat="1" ht="15">
      <c r="B315" s="115" t="s">
        <v>479</v>
      </c>
      <c r="C315" s="325" t="s">
        <v>478</v>
      </c>
      <c r="D315" s="319" t="s">
        <v>310</v>
      </c>
      <c r="E315" s="115">
        <v>2</v>
      </c>
    </row>
    <row r="316" spans="2:5" s="113" customFormat="1" ht="15">
      <c r="B316" s="112" t="s">
        <v>477</v>
      </c>
      <c r="C316" s="325" t="s">
        <v>476</v>
      </c>
      <c r="D316" s="319" t="s">
        <v>310</v>
      </c>
      <c r="E316" s="112">
        <v>3</v>
      </c>
    </row>
    <row r="317" spans="2:5" s="113" customFormat="1" ht="15">
      <c r="B317" s="116" t="s">
        <v>475</v>
      </c>
      <c r="C317" s="325" t="s">
        <v>474</v>
      </c>
      <c r="D317" s="319" t="s">
        <v>310</v>
      </c>
      <c r="E317" s="116">
        <v>4</v>
      </c>
    </row>
    <row r="318" spans="2:5" s="113" customFormat="1" ht="15">
      <c r="B318" s="116" t="s">
        <v>473</v>
      </c>
      <c r="C318" s="325" t="s">
        <v>472</v>
      </c>
      <c r="D318" s="319" t="s">
        <v>310</v>
      </c>
      <c r="E318" s="116">
        <v>4</v>
      </c>
    </row>
    <row r="319" spans="2:5" s="113" customFormat="1" ht="15">
      <c r="B319" s="116" t="s">
        <v>471</v>
      </c>
      <c r="C319" s="325" t="s">
        <v>470</v>
      </c>
      <c r="D319" s="319" t="s">
        <v>310</v>
      </c>
      <c r="E319" s="116">
        <v>4</v>
      </c>
    </row>
    <row r="320" spans="2:5" s="113" customFormat="1" ht="15">
      <c r="B320" s="116" t="s">
        <v>469</v>
      </c>
      <c r="C320" s="325" t="s">
        <v>468</v>
      </c>
      <c r="D320" s="319" t="s">
        <v>310</v>
      </c>
      <c r="E320" s="116">
        <v>4</v>
      </c>
    </row>
    <row r="321" spans="2:5" s="113" customFormat="1" ht="15">
      <c r="B321" s="116" t="s">
        <v>467</v>
      </c>
      <c r="C321" s="325" t="s">
        <v>466</v>
      </c>
      <c r="D321" s="319" t="s">
        <v>310</v>
      </c>
      <c r="E321" s="116">
        <v>4</v>
      </c>
    </row>
    <row r="322" spans="2:5" s="113" customFormat="1" ht="15">
      <c r="B322" s="116" t="s">
        <v>465</v>
      </c>
      <c r="C322" s="325" t="s">
        <v>464</v>
      </c>
      <c r="D322" s="319" t="s">
        <v>310</v>
      </c>
      <c r="E322" s="116">
        <v>4</v>
      </c>
    </row>
    <row r="323" spans="2:5" s="113" customFormat="1" ht="15">
      <c r="B323" s="116" t="s">
        <v>463</v>
      </c>
      <c r="C323" s="325" t="s">
        <v>462</v>
      </c>
      <c r="D323" s="319" t="s">
        <v>310</v>
      </c>
      <c r="E323" s="116">
        <v>4</v>
      </c>
    </row>
    <row r="324" spans="2:5" s="113" customFormat="1" ht="15">
      <c r="B324" s="116" t="s">
        <v>461</v>
      </c>
      <c r="C324" s="325" t="s">
        <v>460</v>
      </c>
      <c r="D324" s="319" t="s">
        <v>310</v>
      </c>
      <c r="E324" s="116">
        <v>4</v>
      </c>
    </row>
    <row r="325" spans="2:5" s="113" customFormat="1" ht="15">
      <c r="B325" s="116" t="s">
        <v>459</v>
      </c>
      <c r="C325" s="325" t="s">
        <v>458</v>
      </c>
      <c r="D325" s="319" t="s">
        <v>310</v>
      </c>
      <c r="E325" s="116">
        <v>4</v>
      </c>
    </row>
    <row r="326" spans="2:5" s="113" customFormat="1" ht="15">
      <c r="B326" s="116" t="s">
        <v>457</v>
      </c>
      <c r="C326" s="325" t="s">
        <v>456</v>
      </c>
      <c r="D326" s="319" t="s">
        <v>310</v>
      </c>
      <c r="E326" s="116">
        <v>4</v>
      </c>
    </row>
    <row r="327" spans="2:5" s="113" customFormat="1" ht="15">
      <c r="B327" s="116" t="s">
        <v>455</v>
      </c>
      <c r="C327" s="325" t="s">
        <v>454</v>
      </c>
      <c r="D327" s="319" t="s">
        <v>310</v>
      </c>
      <c r="E327" s="116">
        <v>4</v>
      </c>
    </row>
    <row r="328" spans="2:5" s="113" customFormat="1" ht="15">
      <c r="B328" s="116" t="s">
        <v>453</v>
      </c>
      <c r="C328" s="325" t="s">
        <v>452</v>
      </c>
      <c r="D328" s="319" t="s">
        <v>310</v>
      </c>
      <c r="E328" s="116">
        <v>4</v>
      </c>
    </row>
    <row r="329" spans="2:5" s="113" customFormat="1" ht="15">
      <c r="B329" s="116" t="s">
        <v>451</v>
      </c>
      <c r="C329" s="325" t="s">
        <v>450</v>
      </c>
      <c r="D329" s="319" t="s">
        <v>310</v>
      </c>
      <c r="E329" s="116">
        <v>4</v>
      </c>
    </row>
    <row r="330" spans="2:5" s="113" customFormat="1" ht="15">
      <c r="B330" s="116" t="s">
        <v>449</v>
      </c>
      <c r="C330" s="325" t="s">
        <v>448</v>
      </c>
      <c r="D330" s="319" t="s">
        <v>310</v>
      </c>
      <c r="E330" s="116">
        <v>4</v>
      </c>
    </row>
    <row r="331" spans="2:5" s="113" customFormat="1" ht="15">
      <c r="B331" s="116" t="s">
        <v>447</v>
      </c>
      <c r="C331" s="325" t="s">
        <v>446</v>
      </c>
      <c r="D331" s="319" t="s">
        <v>310</v>
      </c>
      <c r="E331" s="116">
        <v>4</v>
      </c>
    </row>
    <row r="332" spans="2:5" s="113" customFormat="1" ht="15">
      <c r="B332" s="112" t="s">
        <v>445</v>
      </c>
      <c r="C332" s="325" t="s">
        <v>444</v>
      </c>
      <c r="D332" s="319" t="s">
        <v>310</v>
      </c>
      <c r="E332" s="112">
        <v>3</v>
      </c>
    </row>
    <row r="333" spans="2:5" s="113" customFormat="1" ht="15">
      <c r="B333" s="116" t="s">
        <v>443</v>
      </c>
      <c r="C333" s="325" t="s">
        <v>442</v>
      </c>
      <c r="D333" s="319" t="s">
        <v>310</v>
      </c>
      <c r="E333" s="116">
        <v>4</v>
      </c>
    </row>
    <row r="334" spans="2:5" s="113" customFormat="1" ht="15">
      <c r="B334" s="116" t="s">
        <v>441</v>
      </c>
      <c r="C334" s="325" t="s">
        <v>440</v>
      </c>
      <c r="D334" s="319" t="s">
        <v>310</v>
      </c>
      <c r="E334" s="116">
        <v>4</v>
      </c>
    </row>
    <row r="335" spans="2:5" s="113" customFormat="1" ht="15">
      <c r="B335" s="116" t="s">
        <v>439</v>
      </c>
      <c r="C335" s="325" t="s">
        <v>438</v>
      </c>
      <c r="D335" s="319" t="s">
        <v>310</v>
      </c>
      <c r="E335" s="116">
        <v>4</v>
      </c>
    </row>
    <row r="336" spans="2:5" s="113" customFormat="1" ht="15">
      <c r="B336" s="112" t="s">
        <v>437</v>
      </c>
      <c r="C336" s="325" t="s">
        <v>436</v>
      </c>
      <c r="D336" s="319" t="s">
        <v>310</v>
      </c>
      <c r="E336" s="112">
        <v>3</v>
      </c>
    </row>
    <row r="337" spans="2:5" s="113" customFormat="1" ht="15">
      <c r="B337" s="112" t="s">
        <v>435</v>
      </c>
      <c r="C337" s="325" t="s">
        <v>434</v>
      </c>
      <c r="D337" s="319" t="s">
        <v>310</v>
      </c>
      <c r="E337" s="112">
        <v>3</v>
      </c>
    </row>
    <row r="338" spans="2:5" s="113" customFormat="1" ht="15">
      <c r="B338" s="115" t="s">
        <v>40</v>
      </c>
      <c r="C338" s="325" t="s">
        <v>433</v>
      </c>
      <c r="D338" s="319" t="s">
        <v>310</v>
      </c>
      <c r="E338" s="115">
        <v>2</v>
      </c>
    </row>
    <row r="339" spans="2:5" s="113" customFormat="1" ht="15">
      <c r="B339" s="112" t="s">
        <v>432</v>
      </c>
      <c r="C339" s="325" t="s">
        <v>431</v>
      </c>
      <c r="D339" s="319" t="s">
        <v>310</v>
      </c>
      <c r="E339" s="112">
        <v>3</v>
      </c>
    </row>
    <row r="340" spans="2:5" s="113" customFormat="1" ht="15">
      <c r="B340" s="116" t="s">
        <v>430</v>
      </c>
      <c r="C340" s="325" t="s">
        <v>429</v>
      </c>
      <c r="D340" s="319" t="s">
        <v>310</v>
      </c>
      <c r="E340" s="116">
        <v>4</v>
      </c>
    </row>
    <row r="341" spans="2:5" s="113" customFormat="1" ht="15">
      <c r="B341" s="116" t="s">
        <v>428</v>
      </c>
      <c r="C341" s="325" t="s">
        <v>427</v>
      </c>
      <c r="D341" s="319" t="s">
        <v>310</v>
      </c>
      <c r="E341" s="116">
        <v>4</v>
      </c>
    </row>
    <row r="342" spans="2:5" s="113" customFormat="1" ht="15">
      <c r="B342" s="116" t="s">
        <v>426</v>
      </c>
      <c r="C342" s="325" t="s">
        <v>425</v>
      </c>
      <c r="D342" s="319" t="s">
        <v>310</v>
      </c>
      <c r="E342" s="116">
        <v>4</v>
      </c>
    </row>
    <row r="343" spans="2:5" s="113" customFormat="1" ht="15">
      <c r="B343" s="116" t="s">
        <v>424</v>
      </c>
      <c r="C343" s="325" t="s">
        <v>423</v>
      </c>
      <c r="D343" s="319" t="s">
        <v>310</v>
      </c>
      <c r="E343" s="116">
        <v>4</v>
      </c>
    </row>
    <row r="344" spans="2:5" s="113" customFormat="1" ht="15">
      <c r="B344" s="116" t="s">
        <v>422</v>
      </c>
      <c r="C344" s="325" t="s">
        <v>421</v>
      </c>
      <c r="D344" s="319" t="s">
        <v>310</v>
      </c>
      <c r="E344" s="116">
        <v>4</v>
      </c>
    </row>
    <row r="345" spans="2:5" s="113" customFormat="1" ht="15">
      <c r="B345" s="116" t="s">
        <v>420</v>
      </c>
      <c r="C345" s="325" t="s">
        <v>419</v>
      </c>
      <c r="D345" s="319" t="s">
        <v>310</v>
      </c>
      <c r="E345" s="116">
        <v>4</v>
      </c>
    </row>
    <row r="346" spans="2:5" s="113" customFormat="1" ht="15">
      <c r="B346" s="116" t="s">
        <v>418</v>
      </c>
      <c r="C346" s="325" t="s">
        <v>417</v>
      </c>
      <c r="D346" s="319" t="s">
        <v>310</v>
      </c>
      <c r="E346" s="116">
        <v>4</v>
      </c>
    </row>
    <row r="347" spans="2:5" s="113" customFormat="1" ht="15">
      <c r="B347" s="116" t="s">
        <v>416</v>
      </c>
      <c r="C347" s="325" t="s">
        <v>415</v>
      </c>
      <c r="D347" s="319" t="s">
        <v>310</v>
      </c>
      <c r="E347" s="116">
        <v>4</v>
      </c>
    </row>
    <row r="348" spans="2:5" s="113" customFormat="1" ht="15">
      <c r="B348" s="116" t="s">
        <v>414</v>
      </c>
      <c r="C348" s="325" t="s">
        <v>413</v>
      </c>
      <c r="D348" s="319" t="s">
        <v>310</v>
      </c>
      <c r="E348" s="116">
        <v>4</v>
      </c>
    </row>
    <row r="349" spans="2:5" s="113" customFormat="1" ht="15">
      <c r="B349" s="116" t="s">
        <v>412</v>
      </c>
      <c r="C349" s="325" t="s">
        <v>411</v>
      </c>
      <c r="D349" s="319" t="s">
        <v>310</v>
      </c>
      <c r="E349" s="116">
        <v>4</v>
      </c>
    </row>
    <row r="350" spans="2:5" s="113" customFormat="1" ht="15">
      <c r="B350" s="116" t="s">
        <v>410</v>
      </c>
      <c r="C350" s="325" t="s">
        <v>409</v>
      </c>
      <c r="D350" s="319" t="s">
        <v>310</v>
      </c>
      <c r="E350" s="116">
        <v>4</v>
      </c>
    </row>
    <row r="351" spans="2:5" s="113" customFormat="1" ht="15">
      <c r="B351" s="116" t="s">
        <v>408</v>
      </c>
      <c r="C351" s="325" t="s">
        <v>407</v>
      </c>
      <c r="D351" s="319" t="s">
        <v>310</v>
      </c>
      <c r="E351" s="116">
        <v>4</v>
      </c>
    </row>
    <row r="352" spans="2:5" s="113" customFormat="1" ht="15">
      <c r="B352" s="116" t="s">
        <v>406</v>
      </c>
      <c r="C352" s="325" t="s">
        <v>405</v>
      </c>
      <c r="D352" s="319" t="s">
        <v>310</v>
      </c>
      <c r="E352" s="116">
        <v>4</v>
      </c>
    </row>
    <row r="353" spans="2:5" s="113" customFormat="1" ht="15">
      <c r="B353" s="116" t="s">
        <v>404</v>
      </c>
      <c r="C353" s="325" t="s">
        <v>403</v>
      </c>
      <c r="D353" s="319" t="s">
        <v>310</v>
      </c>
      <c r="E353" s="116">
        <v>4</v>
      </c>
    </row>
    <row r="354" spans="2:5" s="113" customFormat="1" ht="15">
      <c r="B354" s="116" t="s">
        <v>402</v>
      </c>
      <c r="C354" s="325" t="s">
        <v>401</v>
      </c>
      <c r="D354" s="319" t="s">
        <v>310</v>
      </c>
      <c r="E354" s="116">
        <v>4</v>
      </c>
    </row>
    <row r="355" spans="2:5" s="113" customFormat="1" ht="15">
      <c r="B355" s="116" t="s">
        <v>400</v>
      </c>
      <c r="C355" s="325" t="s">
        <v>399</v>
      </c>
      <c r="D355" s="319" t="s">
        <v>310</v>
      </c>
      <c r="E355" s="116">
        <v>4</v>
      </c>
    </row>
    <row r="356" spans="2:5" s="113" customFormat="1" ht="15">
      <c r="B356" s="116" t="s">
        <v>398</v>
      </c>
      <c r="C356" s="325" t="s">
        <v>397</v>
      </c>
      <c r="D356" s="319" t="s">
        <v>310</v>
      </c>
      <c r="E356" s="116">
        <v>4</v>
      </c>
    </row>
    <row r="357" spans="2:5" s="113" customFormat="1" ht="15">
      <c r="B357" s="116" t="s">
        <v>396</v>
      </c>
      <c r="C357" s="325" t="s">
        <v>395</v>
      </c>
      <c r="D357" s="319" t="s">
        <v>310</v>
      </c>
      <c r="E357" s="116">
        <v>4</v>
      </c>
    </row>
    <row r="358" spans="2:5" s="113" customFormat="1" ht="15">
      <c r="B358" s="112" t="s">
        <v>394</v>
      </c>
      <c r="C358" s="325" t="s">
        <v>393</v>
      </c>
      <c r="D358" s="319" t="s">
        <v>310</v>
      </c>
      <c r="E358" s="112">
        <v>3</v>
      </c>
    </row>
    <row r="359" spans="2:5" s="113" customFormat="1" ht="15">
      <c r="B359" s="116" t="s">
        <v>392</v>
      </c>
      <c r="C359" s="325" t="s">
        <v>391</v>
      </c>
      <c r="D359" s="319" t="s">
        <v>310</v>
      </c>
      <c r="E359" s="116">
        <v>4</v>
      </c>
    </row>
    <row r="360" spans="2:5" s="113" customFormat="1" ht="15">
      <c r="B360" s="116" t="s">
        <v>390</v>
      </c>
      <c r="C360" s="325" t="s">
        <v>389</v>
      </c>
      <c r="D360" s="319" t="s">
        <v>310</v>
      </c>
      <c r="E360" s="116">
        <v>4</v>
      </c>
    </row>
    <row r="361" spans="2:5" s="113" customFormat="1" ht="15">
      <c r="B361" s="116" t="s">
        <v>388</v>
      </c>
      <c r="C361" s="325" t="s">
        <v>387</v>
      </c>
      <c r="D361" s="319" t="s">
        <v>310</v>
      </c>
      <c r="E361" s="116">
        <v>4</v>
      </c>
    </row>
    <row r="362" spans="2:5" s="113" customFormat="1" ht="15">
      <c r="B362" s="112" t="s">
        <v>386</v>
      </c>
      <c r="C362" s="325" t="s">
        <v>385</v>
      </c>
      <c r="D362" s="319" t="s">
        <v>310</v>
      </c>
      <c r="E362" s="112">
        <v>3</v>
      </c>
    </row>
    <row r="363" spans="2:5" s="113" customFormat="1" ht="15">
      <c r="B363" s="112" t="s">
        <v>384</v>
      </c>
      <c r="C363" s="325" t="s">
        <v>383</v>
      </c>
      <c r="D363" s="319" t="s">
        <v>310</v>
      </c>
      <c r="E363" s="112">
        <v>3</v>
      </c>
    </row>
    <row r="364" spans="2:5" s="113" customFormat="1" ht="15">
      <c r="B364" s="116" t="s">
        <v>382</v>
      </c>
      <c r="C364" s="325" t="s">
        <v>381</v>
      </c>
      <c r="D364" s="319" t="s">
        <v>310</v>
      </c>
      <c r="E364" s="116">
        <v>4</v>
      </c>
    </row>
    <row r="365" spans="2:5" s="113" customFormat="1" ht="15">
      <c r="B365" s="116" t="s">
        <v>380</v>
      </c>
      <c r="C365" s="325" t="s">
        <v>379</v>
      </c>
      <c r="D365" s="319" t="s">
        <v>310</v>
      </c>
      <c r="E365" s="116">
        <v>4</v>
      </c>
    </row>
    <row r="366" spans="2:5" s="113" customFormat="1" ht="15">
      <c r="B366" s="116" t="s">
        <v>378</v>
      </c>
      <c r="C366" s="325" t="s">
        <v>377</v>
      </c>
      <c r="D366" s="319" t="s">
        <v>310</v>
      </c>
      <c r="E366" s="116">
        <v>4</v>
      </c>
    </row>
    <row r="367" spans="2:5" s="113" customFormat="1" ht="15">
      <c r="B367" s="116" t="s">
        <v>376</v>
      </c>
      <c r="C367" s="325" t="s">
        <v>375</v>
      </c>
      <c r="D367" s="319" t="s">
        <v>310</v>
      </c>
      <c r="E367" s="116">
        <v>4</v>
      </c>
    </row>
    <row r="368" spans="2:5" s="113" customFormat="1" ht="15">
      <c r="B368" s="116" t="s">
        <v>374</v>
      </c>
      <c r="C368" s="325" t="s">
        <v>373</v>
      </c>
      <c r="D368" s="319" t="s">
        <v>310</v>
      </c>
      <c r="E368" s="116">
        <v>4</v>
      </c>
    </row>
    <row r="369" spans="2:5" s="113" customFormat="1" ht="15">
      <c r="B369" s="112" t="s">
        <v>372</v>
      </c>
      <c r="C369" s="325" t="s">
        <v>371</v>
      </c>
      <c r="D369" s="319" t="s">
        <v>310</v>
      </c>
      <c r="E369" s="112">
        <v>3</v>
      </c>
    </row>
    <row r="370" spans="2:5" s="104" customFormat="1">
      <c r="B370" s="117" t="s">
        <v>370</v>
      </c>
      <c r="C370" s="320" t="s">
        <v>369</v>
      </c>
      <c r="D370" s="324" t="s">
        <v>307</v>
      </c>
      <c r="E370" s="117">
        <v>0</v>
      </c>
    </row>
    <row r="371" spans="2:5" s="104" customFormat="1">
      <c r="B371" s="114" t="s">
        <v>368</v>
      </c>
      <c r="C371" s="320" t="s">
        <v>367</v>
      </c>
      <c r="D371" s="324" t="s">
        <v>307</v>
      </c>
      <c r="E371" s="114">
        <v>1</v>
      </c>
    </row>
    <row r="372" spans="2:5" s="104" customFormat="1">
      <c r="B372" s="115" t="s">
        <v>366</v>
      </c>
      <c r="C372" s="320" t="s">
        <v>365</v>
      </c>
      <c r="D372" s="324" t="s">
        <v>307</v>
      </c>
      <c r="E372" s="115">
        <v>2</v>
      </c>
    </row>
    <row r="373" spans="2:5" s="104" customFormat="1">
      <c r="B373" s="115" t="s">
        <v>364</v>
      </c>
      <c r="C373" s="320" t="s">
        <v>363</v>
      </c>
      <c r="D373" s="324" t="s">
        <v>310</v>
      </c>
      <c r="E373" s="115">
        <v>2</v>
      </c>
    </row>
    <row r="374" spans="2:5" s="104" customFormat="1">
      <c r="B374" s="115" t="s">
        <v>362</v>
      </c>
      <c r="C374" s="320" t="s">
        <v>361</v>
      </c>
      <c r="D374" s="324" t="s">
        <v>310</v>
      </c>
      <c r="E374" s="115">
        <v>2</v>
      </c>
    </row>
    <row r="375" spans="2:5" s="104" customFormat="1">
      <c r="B375" s="115" t="s">
        <v>360</v>
      </c>
      <c r="C375" s="320" t="s">
        <v>359</v>
      </c>
      <c r="D375" s="324" t="s">
        <v>310</v>
      </c>
      <c r="E375" s="115">
        <v>2</v>
      </c>
    </row>
    <row r="376" spans="2:5" s="104" customFormat="1">
      <c r="B376" s="115" t="s">
        <v>358</v>
      </c>
      <c r="C376" s="320" t="s">
        <v>357</v>
      </c>
      <c r="D376" s="324" t="s">
        <v>310</v>
      </c>
      <c r="E376" s="115">
        <v>2</v>
      </c>
    </row>
    <row r="377" spans="2:5" s="104" customFormat="1">
      <c r="B377" s="115" t="s">
        <v>356</v>
      </c>
      <c r="C377" s="320" t="s">
        <v>355</v>
      </c>
      <c r="D377" s="324" t="s">
        <v>310</v>
      </c>
      <c r="E377" s="115">
        <v>2</v>
      </c>
    </row>
    <row r="378" spans="2:5" s="104" customFormat="1">
      <c r="B378" s="115" t="s">
        <v>354</v>
      </c>
      <c r="C378" s="320" t="s">
        <v>353</v>
      </c>
      <c r="D378" s="324" t="s">
        <v>310</v>
      </c>
      <c r="E378" s="115">
        <v>2</v>
      </c>
    </row>
    <row r="379" spans="2:5" s="104" customFormat="1">
      <c r="B379" s="114" t="s">
        <v>352</v>
      </c>
      <c r="C379" s="320" t="s">
        <v>351</v>
      </c>
      <c r="D379" s="324" t="s">
        <v>307</v>
      </c>
      <c r="E379" s="114">
        <v>1</v>
      </c>
    </row>
    <row r="380" spans="2:5" s="104" customFormat="1">
      <c r="B380" s="115" t="s">
        <v>350</v>
      </c>
      <c r="C380" s="320" t="s">
        <v>349</v>
      </c>
      <c r="D380" s="324" t="s">
        <v>307</v>
      </c>
      <c r="E380" s="115">
        <v>2</v>
      </c>
    </row>
    <row r="381" spans="2:5" s="104" customFormat="1">
      <c r="B381" s="115" t="s">
        <v>348</v>
      </c>
      <c r="C381" s="320" t="s">
        <v>347</v>
      </c>
      <c r="D381" s="321" t="s">
        <v>346</v>
      </c>
      <c r="E381" s="115">
        <v>2</v>
      </c>
    </row>
    <row r="382" spans="2:5" s="104" customFormat="1">
      <c r="B382" s="117" t="s">
        <v>345</v>
      </c>
      <c r="C382" s="320" t="s">
        <v>344</v>
      </c>
      <c r="D382" s="324" t="s">
        <v>310</v>
      </c>
      <c r="E382" s="117">
        <v>0</v>
      </c>
    </row>
    <row r="383" spans="2:5" s="104" customFormat="1">
      <c r="B383" s="114" t="s">
        <v>38</v>
      </c>
      <c r="C383" s="320" t="s">
        <v>343</v>
      </c>
      <c r="D383" s="324" t="s">
        <v>307</v>
      </c>
      <c r="E383" s="114">
        <v>1</v>
      </c>
    </row>
    <row r="384" spans="2:5" s="104" customFormat="1">
      <c r="B384" s="115" t="s">
        <v>342</v>
      </c>
      <c r="C384" s="320" t="s">
        <v>341</v>
      </c>
      <c r="D384" s="324" t="s">
        <v>310</v>
      </c>
      <c r="E384" s="115">
        <v>2</v>
      </c>
    </row>
    <row r="385" spans="2:5" s="104" customFormat="1">
      <c r="B385" s="115" t="s">
        <v>340</v>
      </c>
      <c r="C385" s="320" t="s">
        <v>339</v>
      </c>
      <c r="D385" s="324" t="s">
        <v>310</v>
      </c>
      <c r="E385" s="115">
        <v>2</v>
      </c>
    </row>
    <row r="386" spans="2:5" s="104" customFormat="1">
      <c r="B386" s="115" t="s">
        <v>338</v>
      </c>
      <c r="C386" s="320" t="s">
        <v>337</v>
      </c>
      <c r="D386" s="324" t="s">
        <v>310</v>
      </c>
      <c r="E386" s="115">
        <v>2</v>
      </c>
    </row>
    <row r="387" spans="2:5" s="104" customFormat="1">
      <c r="B387" s="115" t="s">
        <v>336</v>
      </c>
      <c r="C387" s="320" t="s">
        <v>335</v>
      </c>
      <c r="D387" s="324" t="s">
        <v>310</v>
      </c>
      <c r="E387" s="115">
        <v>2</v>
      </c>
    </row>
    <row r="388" spans="2:5" s="104" customFormat="1">
      <c r="B388" s="115" t="s">
        <v>334</v>
      </c>
      <c r="C388" s="320" t="s">
        <v>333</v>
      </c>
      <c r="D388" s="324" t="s">
        <v>310</v>
      </c>
      <c r="E388" s="115">
        <v>2</v>
      </c>
    </row>
    <row r="389" spans="2:5" s="104" customFormat="1">
      <c r="B389" s="115" t="s">
        <v>332</v>
      </c>
      <c r="C389" s="320" t="s">
        <v>331</v>
      </c>
      <c r="D389" s="324" t="s">
        <v>310</v>
      </c>
      <c r="E389" s="115">
        <v>2</v>
      </c>
    </row>
    <row r="390" spans="2:5" s="104" customFormat="1">
      <c r="B390" s="115" t="s">
        <v>330</v>
      </c>
      <c r="C390" s="320" t="s">
        <v>329</v>
      </c>
      <c r="D390" s="324" t="s">
        <v>310</v>
      </c>
      <c r="E390" s="115">
        <v>2</v>
      </c>
    </row>
    <row r="391" spans="2:5">
      <c r="B391" s="114" t="s">
        <v>328</v>
      </c>
      <c r="C391" s="320" t="s">
        <v>327</v>
      </c>
      <c r="D391" s="324" t="s">
        <v>307</v>
      </c>
      <c r="E391" s="114">
        <v>1</v>
      </c>
    </row>
    <row r="392" spans="2:5">
      <c r="B392" s="115" t="s">
        <v>326</v>
      </c>
      <c r="C392" s="320" t="s">
        <v>325</v>
      </c>
      <c r="D392" s="324" t="s">
        <v>307</v>
      </c>
      <c r="E392" s="115">
        <v>2</v>
      </c>
    </row>
    <row r="393" spans="2:5">
      <c r="B393" s="115" t="s">
        <v>324</v>
      </c>
      <c r="C393" s="320" t="s">
        <v>323</v>
      </c>
      <c r="D393" s="324" t="s">
        <v>310</v>
      </c>
      <c r="E393" s="115">
        <v>2</v>
      </c>
    </row>
    <row r="394" spans="2:5">
      <c r="B394" s="117" t="s">
        <v>322</v>
      </c>
      <c r="C394" s="322" t="s">
        <v>321</v>
      </c>
      <c r="D394" s="324" t="s">
        <v>310</v>
      </c>
      <c r="E394" s="117">
        <v>0</v>
      </c>
    </row>
    <row r="395" spans="2:5">
      <c r="B395" s="114" t="s">
        <v>320</v>
      </c>
      <c r="C395" s="322" t="s">
        <v>319</v>
      </c>
      <c r="D395" s="324" t="s">
        <v>310</v>
      </c>
      <c r="E395" s="114">
        <v>1</v>
      </c>
    </row>
    <row r="396" spans="2:5">
      <c r="B396" s="114" t="s">
        <v>318</v>
      </c>
      <c r="C396" s="322" t="s">
        <v>317</v>
      </c>
      <c r="D396" s="324" t="s">
        <v>310</v>
      </c>
      <c r="E396" s="114">
        <v>1</v>
      </c>
    </row>
    <row r="397" spans="2:5">
      <c r="B397" s="114" t="s">
        <v>316</v>
      </c>
      <c r="C397" s="322" t="s">
        <v>315</v>
      </c>
      <c r="D397" s="324" t="s">
        <v>310</v>
      </c>
      <c r="E397" s="114">
        <v>1</v>
      </c>
    </row>
    <row r="398" spans="2:5">
      <c r="B398" s="114" t="s">
        <v>314</v>
      </c>
      <c r="C398" s="322" t="s">
        <v>313</v>
      </c>
      <c r="D398" s="324" t="s">
        <v>310</v>
      </c>
      <c r="E398" s="114">
        <v>1</v>
      </c>
    </row>
    <row r="399" spans="2:5">
      <c r="B399" s="114" t="s">
        <v>312</v>
      </c>
      <c r="C399" s="322" t="s">
        <v>311</v>
      </c>
      <c r="D399" s="324" t="s">
        <v>310</v>
      </c>
      <c r="E399" s="114">
        <v>1</v>
      </c>
    </row>
    <row r="400" spans="2:5">
      <c r="B400" s="117" t="s">
        <v>309</v>
      </c>
      <c r="C400" s="320" t="s">
        <v>308</v>
      </c>
      <c r="D400" s="324" t="s">
        <v>307</v>
      </c>
      <c r="E400" s="117">
        <v>0</v>
      </c>
    </row>
    <row r="401" spans="2:5">
      <c r="B401" s="118"/>
      <c r="C401" s="109"/>
      <c r="D401" s="119"/>
      <c r="E401" s="118"/>
    </row>
    <row r="402" spans="2:5" s="124" customFormat="1" ht="11.25">
      <c r="B402" s="120" t="s">
        <v>2061</v>
      </c>
      <c r="C402" s="121"/>
      <c r="D402" s="122"/>
      <c r="E402" s="123"/>
    </row>
    <row r="403" spans="2:5" s="124" customFormat="1" ht="11.25">
      <c r="B403" s="94" t="s">
        <v>306</v>
      </c>
      <c r="C403" s="125"/>
      <c r="D403" s="126"/>
      <c r="E403" s="94"/>
    </row>
    <row r="404" spans="2:5" s="124" customFormat="1" ht="11.25">
      <c r="B404" s="94" t="s">
        <v>305</v>
      </c>
      <c r="C404" s="125"/>
      <c r="D404" s="126"/>
      <c r="E404" s="94"/>
    </row>
    <row r="405" spans="2:5" ht="18">
      <c r="B405" s="127"/>
    </row>
    <row r="406" spans="2:5">
      <c r="B406" s="78"/>
    </row>
  </sheetData>
  <sheetProtection algorithmName="SHA-512" hashValue="3Bmd7WWhM7pHIexBwutu7JGqn7VzwC/cgisnSjAHkad+B2fe2AN6pk1hWBP9Nj3bmuL/83yQheSi1D4r0UraSA==" saltValue="cc97tyxu+n9ZNptobqQ8aQ==" spinCount="100000" sheet="1" objects="1" scenarios="1"/>
  <pageMargins left="0.7" right="0.7" top="0.75" bottom="0.75" header="0.3" footer="0.3"/>
  <pageSetup scale="94" fitToHeight="10" orientation="landscape" verticalDpi="0"/>
  <headerFooter>
    <oddFooter>&amp;L&amp;"Helvetica,Regular"&amp;K000000© All rights reserved, 2019, Marianne Wolk &amp; Richard Horwitz</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2E5FF-895C-D145-A68F-0B629EF79A8C}">
  <sheetPr codeName="Sheet7">
    <pageSetUpPr fitToPage="1"/>
  </sheetPr>
  <dimension ref="A1:AO328"/>
  <sheetViews>
    <sheetView topLeftCell="A255" zoomScaleNormal="100" workbookViewId="0">
      <selection activeCell="B269" sqref="B269:D270"/>
    </sheetView>
  </sheetViews>
  <sheetFormatPr defaultColWidth="9.125" defaultRowHeight="12.75"/>
  <cols>
    <col min="1" max="26" width="9.125" style="33"/>
    <col min="27" max="33" width="9.125" style="415"/>
    <col min="34" max="41" width="9.125" style="407"/>
    <col min="42" max="16384" width="9.125" style="33"/>
  </cols>
  <sheetData>
    <row r="1" spans="1:41" ht="18.75">
      <c r="A1" s="30" t="s">
        <v>1913</v>
      </c>
      <c r="H1" s="35" t="s">
        <v>0</v>
      </c>
    </row>
    <row r="2" spans="1:41">
      <c r="A2" s="33" t="s">
        <v>1360</v>
      </c>
      <c r="H2" s="35"/>
    </row>
    <row r="3" spans="1:41">
      <c r="A3" s="33" t="s">
        <v>1359</v>
      </c>
    </row>
    <row r="4" spans="1:41">
      <c r="A4" s="16" t="str">
        <f ca="1">"Sheet: "&amp;MID(CELL("filename",A1),FIND("]",CELL("filename",A1))+1,255)</f>
        <v>Sheet: GAAP</v>
      </c>
    </row>
    <row r="5" spans="1:41" ht="13.5" thickBot="1"/>
    <row r="6" spans="1:41" s="6" customFormat="1" ht="15.75">
      <c r="A6" s="37" t="s">
        <v>157</v>
      </c>
      <c r="B6" s="38"/>
      <c r="C6" s="38"/>
      <c r="D6" s="38"/>
      <c r="E6" s="38"/>
      <c r="F6" s="38"/>
      <c r="G6" s="38"/>
      <c r="H6" s="38"/>
      <c r="I6" s="38"/>
      <c r="J6" s="38"/>
      <c r="K6" s="39"/>
      <c r="AA6" s="416"/>
      <c r="AB6" s="416"/>
      <c r="AC6" s="416"/>
      <c r="AD6" s="416"/>
      <c r="AE6" s="416"/>
      <c r="AF6" s="416"/>
      <c r="AG6" s="416"/>
      <c r="AH6" s="405"/>
      <c r="AI6" s="405"/>
      <c r="AJ6" s="405"/>
      <c r="AK6" s="405"/>
      <c r="AL6" s="405"/>
      <c r="AM6" s="405"/>
      <c r="AN6" s="405"/>
      <c r="AO6" s="405"/>
    </row>
    <row r="7" spans="1:41" s="22" customFormat="1" ht="15.75">
      <c r="A7" s="40" t="str">
        <f>"The Tutorial includes the material up to Row "&amp;ROW(A223)-2&amp;" and will not contribute to your grade."</f>
        <v>The Tutorial includes the material up to Row 221 and will not contribute to your grade.</v>
      </c>
      <c r="K7" s="41"/>
      <c r="AA7" s="417"/>
      <c r="AB7" s="417"/>
      <c r="AC7" s="417"/>
      <c r="AD7" s="417"/>
      <c r="AE7" s="417"/>
      <c r="AF7" s="417"/>
      <c r="AG7" s="417"/>
      <c r="AH7" s="406"/>
      <c r="AI7" s="406"/>
      <c r="AJ7" s="406"/>
      <c r="AK7" s="406"/>
      <c r="AL7" s="406"/>
      <c r="AM7" s="406"/>
      <c r="AN7" s="406"/>
      <c r="AO7" s="406"/>
    </row>
    <row r="8" spans="1:41" s="22" customFormat="1" ht="16.5" thickBot="1">
      <c r="A8" s="42" t="str">
        <f>"The Homework starting in Row "&amp;ROW(A223)&amp;" is Required."</f>
        <v>The Homework starting in Row 223 is Required.</v>
      </c>
      <c r="B8" s="43"/>
      <c r="C8" s="43"/>
      <c r="D8" s="43"/>
      <c r="E8" s="43"/>
      <c r="F8" s="43"/>
      <c r="G8" s="43"/>
      <c r="H8" s="43"/>
      <c r="I8" s="43"/>
      <c r="J8" s="43"/>
      <c r="K8" s="44"/>
      <c r="N8" s="128"/>
      <c r="O8" s="129"/>
      <c r="AA8" s="417"/>
      <c r="AB8" s="417"/>
      <c r="AC8" s="417"/>
      <c r="AD8" s="417"/>
      <c r="AE8" s="417"/>
      <c r="AF8" s="417"/>
      <c r="AG8" s="417"/>
      <c r="AH8" s="406"/>
      <c r="AI8" s="406"/>
      <c r="AJ8" s="406"/>
      <c r="AK8" s="406"/>
      <c r="AL8" s="406"/>
      <c r="AM8" s="406"/>
      <c r="AN8" s="406"/>
      <c r="AO8" s="406"/>
    </row>
    <row r="9" spans="1:41">
      <c r="N9" s="130"/>
      <c r="O9" s="129"/>
    </row>
    <row r="10" spans="1:41" ht="15.75">
      <c r="A10" s="131" t="s">
        <v>1178</v>
      </c>
      <c r="N10" s="132"/>
      <c r="O10" s="129"/>
    </row>
    <row r="11" spans="1:41">
      <c r="A11" s="33" t="s">
        <v>1501</v>
      </c>
      <c r="N11" s="133"/>
      <c r="O11" s="129"/>
    </row>
    <row r="12" spans="1:41">
      <c r="A12" s="134" t="s">
        <v>1933</v>
      </c>
      <c r="N12" s="132"/>
      <c r="O12" s="129"/>
    </row>
    <row r="13" spans="1:41">
      <c r="A13" s="134"/>
      <c r="N13" s="132"/>
      <c r="O13" s="129"/>
    </row>
    <row r="14" spans="1:41">
      <c r="A14" s="33" t="s">
        <v>1177</v>
      </c>
    </row>
    <row r="15" spans="1:41">
      <c r="A15" s="59" t="s">
        <v>1170</v>
      </c>
    </row>
    <row r="16" spans="1:41">
      <c r="A16" s="58" t="s">
        <v>1176</v>
      </c>
    </row>
    <row r="17" spans="1:41">
      <c r="A17" s="58" t="s">
        <v>1175</v>
      </c>
    </row>
    <row r="18" spans="1:41">
      <c r="A18" s="58" t="s">
        <v>1174</v>
      </c>
    </row>
    <row r="19" spans="1:41">
      <c r="A19" s="58" t="s">
        <v>1173</v>
      </c>
    </row>
    <row r="20" spans="1:41">
      <c r="A20" s="58" t="s">
        <v>1172</v>
      </c>
    </row>
    <row r="21" spans="1:41">
      <c r="A21" s="58"/>
    </row>
    <row r="22" spans="1:41">
      <c r="A22" s="56" t="s">
        <v>1171</v>
      </c>
    </row>
    <row r="23" spans="1:41">
      <c r="A23" s="59" t="s">
        <v>1170</v>
      </c>
    </row>
    <row r="24" spans="1:41">
      <c r="A24" s="58" t="s">
        <v>1169</v>
      </c>
    </row>
    <row r="25" spans="1:41">
      <c r="A25" s="58" t="s">
        <v>1934</v>
      </c>
    </row>
    <row r="26" spans="1:41">
      <c r="A26" s="58" t="s">
        <v>1168</v>
      </c>
    </row>
    <row r="27" spans="1:41">
      <c r="A27" s="58" t="s">
        <v>1167</v>
      </c>
    </row>
    <row r="29" spans="1:41" ht="15.75">
      <c r="A29" s="45" t="s">
        <v>1166</v>
      </c>
      <c r="L29" s="36"/>
    </row>
    <row r="30" spans="1:41" s="51" customFormat="1">
      <c r="A30" s="51" t="s">
        <v>1008</v>
      </c>
      <c r="AA30" s="415"/>
      <c r="AB30" s="415"/>
      <c r="AC30" s="415"/>
      <c r="AD30" s="415"/>
      <c r="AE30" s="415"/>
      <c r="AF30" s="415"/>
      <c r="AG30" s="415"/>
      <c r="AH30" s="407"/>
      <c r="AI30" s="407"/>
      <c r="AJ30" s="407"/>
      <c r="AK30" s="407"/>
      <c r="AL30" s="407"/>
      <c r="AM30" s="407"/>
      <c r="AN30" s="407"/>
      <c r="AO30" s="407"/>
    </row>
    <row r="31" spans="1:41">
      <c r="A31" s="33" t="s">
        <v>1165</v>
      </c>
    </row>
    <row r="32" spans="1:41">
      <c r="A32" s="58" t="s">
        <v>1164</v>
      </c>
      <c r="M32" s="53"/>
    </row>
    <row r="33" spans="1:41">
      <c r="A33" s="33" t="s">
        <v>1163</v>
      </c>
      <c r="M33" s="53"/>
    </row>
    <row r="34" spans="1:41">
      <c r="A34" s="58" t="s">
        <v>1162</v>
      </c>
      <c r="M34" s="53"/>
    </row>
    <row r="35" spans="1:41" s="51" customFormat="1">
      <c r="A35" s="56" t="s">
        <v>2007</v>
      </c>
      <c r="M35" s="56"/>
      <c r="AA35" s="415"/>
      <c r="AB35" s="415"/>
      <c r="AC35" s="415"/>
      <c r="AD35" s="415"/>
      <c r="AE35" s="415"/>
      <c r="AF35" s="415"/>
      <c r="AG35" s="415"/>
      <c r="AH35" s="407"/>
      <c r="AI35" s="407"/>
      <c r="AJ35" s="407"/>
      <c r="AK35" s="407"/>
      <c r="AL35" s="407"/>
      <c r="AM35" s="407"/>
      <c r="AN35" s="407"/>
      <c r="AO35" s="407"/>
    </row>
    <row r="36" spans="1:41">
      <c r="A36" s="56" t="s">
        <v>1161</v>
      </c>
      <c r="B36" s="36"/>
      <c r="C36" s="36"/>
      <c r="D36" s="36"/>
      <c r="E36" s="36"/>
      <c r="L36" s="36"/>
    </row>
    <row r="37" spans="1:41">
      <c r="A37" s="54" t="s">
        <v>1160</v>
      </c>
      <c r="B37" s="36"/>
      <c r="C37" s="36"/>
      <c r="D37" s="36"/>
      <c r="E37" s="36"/>
    </row>
    <row r="38" spans="1:41">
      <c r="A38" s="135"/>
      <c r="B38" s="36"/>
      <c r="C38" s="36"/>
      <c r="D38" s="36"/>
      <c r="E38" s="36"/>
    </row>
    <row r="39" spans="1:41">
      <c r="A39" s="136" t="s">
        <v>1159</v>
      </c>
      <c r="B39" s="36"/>
      <c r="C39" s="36"/>
      <c r="D39" s="36"/>
      <c r="E39" s="36"/>
    </row>
    <row r="40" spans="1:41">
      <c r="A40" s="56" t="s">
        <v>1158</v>
      </c>
      <c r="B40" s="36"/>
      <c r="C40" s="36"/>
      <c r="D40" s="36"/>
      <c r="E40" s="36"/>
    </row>
    <row r="41" spans="1:41">
      <c r="A41" s="54" t="s">
        <v>1157</v>
      </c>
      <c r="B41" s="36"/>
      <c r="C41" s="36"/>
      <c r="D41" s="36"/>
      <c r="E41" s="36"/>
    </row>
    <row r="42" spans="1:41">
      <c r="A42" s="54" t="s">
        <v>1156</v>
      </c>
      <c r="B42" s="36"/>
      <c r="C42" s="36"/>
      <c r="D42" s="36"/>
      <c r="E42" s="36"/>
    </row>
    <row r="43" spans="1:41">
      <c r="A43" s="59" t="s">
        <v>1155</v>
      </c>
      <c r="B43" s="36"/>
      <c r="C43" s="36"/>
      <c r="D43" s="36"/>
      <c r="E43" s="36"/>
    </row>
    <row r="44" spans="1:41">
      <c r="A44" s="58" t="s">
        <v>1154</v>
      </c>
      <c r="B44" s="36"/>
      <c r="C44" s="36"/>
      <c r="D44" s="36"/>
      <c r="E44" s="36"/>
    </row>
    <row r="45" spans="1:41">
      <c r="A45" s="54" t="s">
        <v>1153</v>
      </c>
      <c r="B45" s="36"/>
      <c r="C45" s="36"/>
      <c r="D45" s="36"/>
      <c r="E45" s="36"/>
    </row>
    <row r="46" spans="1:41">
      <c r="B46" s="36"/>
      <c r="C46" s="36"/>
      <c r="D46" s="36"/>
      <c r="E46" s="36"/>
    </row>
    <row r="47" spans="1:41">
      <c r="A47" s="136" t="s">
        <v>1152</v>
      </c>
    </row>
    <row r="48" spans="1:41" ht="14.1" customHeight="1">
      <c r="A48" s="53" t="s">
        <v>1151</v>
      </c>
    </row>
    <row r="49" spans="1:41" ht="14.1" customHeight="1">
      <c r="A49" s="59" t="s">
        <v>1150</v>
      </c>
    </row>
    <row r="50" spans="1:41" ht="14.1" customHeight="1">
      <c r="A50" s="59" t="s">
        <v>1149</v>
      </c>
    </row>
    <row r="51" spans="1:41" ht="14.1" customHeight="1">
      <c r="A51" s="59" t="s">
        <v>1148</v>
      </c>
    </row>
    <row r="52" spans="1:41" s="51" customFormat="1" ht="14.1" customHeight="1">
      <c r="A52" s="56" t="s">
        <v>1147</v>
      </c>
      <c r="M52" s="485"/>
      <c r="AA52" s="415"/>
      <c r="AB52" s="415"/>
      <c r="AC52" s="415"/>
      <c r="AD52" s="415"/>
      <c r="AE52" s="415"/>
      <c r="AF52" s="415"/>
      <c r="AG52" s="415"/>
      <c r="AH52" s="407"/>
      <c r="AI52" s="407"/>
      <c r="AJ52" s="407"/>
      <c r="AK52" s="407"/>
      <c r="AL52" s="407"/>
      <c r="AM52" s="407"/>
      <c r="AN52" s="407"/>
      <c r="AO52" s="407"/>
    </row>
    <row r="53" spans="1:41" s="51" customFormat="1" ht="14.1" customHeight="1">
      <c r="A53" s="54" t="s">
        <v>1146</v>
      </c>
      <c r="M53" s="485"/>
      <c r="AA53" s="415"/>
      <c r="AB53" s="415"/>
      <c r="AC53" s="415"/>
      <c r="AD53" s="415"/>
      <c r="AE53" s="415"/>
      <c r="AF53" s="415"/>
      <c r="AG53" s="415"/>
      <c r="AH53" s="407"/>
      <c r="AI53" s="407"/>
      <c r="AJ53" s="407"/>
      <c r="AK53" s="407"/>
      <c r="AL53" s="407"/>
      <c r="AM53" s="407"/>
      <c r="AN53" s="407"/>
      <c r="AO53" s="407"/>
    </row>
    <row r="54" spans="1:41" s="51" customFormat="1" ht="14.1" customHeight="1">
      <c r="A54" s="54" t="s">
        <v>1145</v>
      </c>
      <c r="AA54" s="415"/>
      <c r="AB54" s="415"/>
      <c r="AC54" s="415"/>
      <c r="AD54" s="415"/>
      <c r="AE54" s="415"/>
      <c r="AF54" s="415"/>
      <c r="AG54" s="415"/>
      <c r="AH54" s="407"/>
      <c r="AI54" s="407"/>
      <c r="AJ54" s="407"/>
      <c r="AK54" s="407"/>
      <c r="AL54" s="407"/>
      <c r="AM54" s="407"/>
      <c r="AN54" s="407"/>
      <c r="AO54" s="407"/>
    </row>
    <row r="55" spans="1:41" s="51" customFormat="1" ht="14.1" customHeight="1">
      <c r="A55" s="54" t="s">
        <v>1144</v>
      </c>
      <c r="AA55" s="415"/>
      <c r="AB55" s="415"/>
      <c r="AC55" s="415"/>
      <c r="AD55" s="415"/>
      <c r="AE55" s="415"/>
      <c r="AF55" s="415"/>
      <c r="AG55" s="415"/>
      <c r="AH55" s="407"/>
      <c r="AI55" s="407"/>
      <c r="AJ55" s="407"/>
      <c r="AK55" s="407"/>
      <c r="AL55" s="407"/>
      <c r="AM55" s="407"/>
      <c r="AN55" s="407"/>
      <c r="AO55" s="407"/>
    </row>
    <row r="56" spans="1:41" s="51" customFormat="1" ht="14.1" customHeight="1">
      <c r="A56" s="54" t="s">
        <v>1143</v>
      </c>
      <c r="AA56" s="415"/>
      <c r="AB56" s="415"/>
      <c r="AC56" s="415"/>
      <c r="AD56" s="415"/>
      <c r="AE56" s="415"/>
      <c r="AF56" s="415"/>
      <c r="AG56" s="415"/>
      <c r="AH56" s="407"/>
      <c r="AI56" s="407"/>
      <c r="AJ56" s="407"/>
      <c r="AK56" s="407"/>
      <c r="AL56" s="407"/>
      <c r="AM56" s="407"/>
      <c r="AN56" s="407"/>
      <c r="AO56" s="407"/>
    </row>
    <row r="57" spans="1:41" s="51" customFormat="1" ht="14.1" customHeight="1">
      <c r="A57" s="341" t="s">
        <v>2011</v>
      </c>
      <c r="AA57" s="415"/>
      <c r="AB57" s="415"/>
      <c r="AC57" s="415"/>
      <c r="AD57" s="415"/>
      <c r="AE57" s="415"/>
      <c r="AF57" s="415"/>
      <c r="AG57" s="415"/>
      <c r="AH57" s="407"/>
      <c r="AI57" s="407"/>
      <c r="AJ57" s="407"/>
      <c r="AK57" s="407"/>
      <c r="AL57" s="407"/>
      <c r="AM57" s="407"/>
      <c r="AN57" s="407"/>
      <c r="AO57" s="407"/>
    </row>
    <row r="58" spans="1:41" s="51" customFormat="1" ht="14.1" customHeight="1">
      <c r="A58" s="57" t="s">
        <v>1142</v>
      </c>
      <c r="AA58" s="415"/>
      <c r="AB58" s="415"/>
      <c r="AC58" s="415"/>
      <c r="AD58" s="415"/>
      <c r="AE58" s="415"/>
      <c r="AF58" s="415"/>
      <c r="AG58" s="415"/>
      <c r="AH58" s="407"/>
      <c r="AI58" s="407"/>
      <c r="AJ58" s="407"/>
      <c r="AK58" s="407"/>
      <c r="AL58" s="407"/>
      <c r="AM58" s="407"/>
      <c r="AN58" s="407"/>
      <c r="AO58" s="407"/>
    </row>
    <row r="59" spans="1:41" s="51" customFormat="1" ht="14.1" customHeight="1">
      <c r="A59" s="57" t="s">
        <v>1141</v>
      </c>
      <c r="AA59" s="415"/>
      <c r="AB59" s="415"/>
      <c r="AC59" s="415"/>
      <c r="AD59" s="415"/>
      <c r="AE59" s="415"/>
      <c r="AF59" s="415"/>
      <c r="AG59" s="415"/>
      <c r="AH59" s="407"/>
      <c r="AI59" s="407"/>
      <c r="AJ59" s="407"/>
      <c r="AK59" s="407"/>
      <c r="AL59" s="407"/>
      <c r="AM59" s="407"/>
      <c r="AN59" s="407"/>
      <c r="AO59" s="407"/>
    </row>
    <row r="60" spans="1:41" ht="14.1" customHeight="1">
      <c r="A60" s="57" t="s">
        <v>1140</v>
      </c>
    </row>
    <row r="61" spans="1:41">
      <c r="A61" s="59"/>
    </row>
    <row r="62" spans="1:41" ht="20.25">
      <c r="A62" s="131" t="s">
        <v>1139</v>
      </c>
      <c r="G62" s="486"/>
    </row>
    <row r="63" spans="1:41">
      <c r="A63" s="51" t="s">
        <v>1138</v>
      </c>
    </row>
    <row r="64" spans="1:41">
      <c r="A64" s="76" t="s">
        <v>1137</v>
      </c>
    </row>
    <row r="65" spans="1:41">
      <c r="A65" s="58" t="s">
        <v>1136</v>
      </c>
    </row>
    <row r="66" spans="1:41">
      <c r="A66" s="58" t="s">
        <v>1135</v>
      </c>
    </row>
    <row r="67" spans="1:41">
      <c r="A67" s="58" t="s">
        <v>1134</v>
      </c>
    </row>
    <row r="68" spans="1:41">
      <c r="A68" s="62" t="s">
        <v>1133</v>
      </c>
    </row>
    <row r="69" spans="1:41">
      <c r="A69" s="58" t="s">
        <v>1132</v>
      </c>
    </row>
    <row r="70" spans="1:41">
      <c r="A70" s="58" t="s">
        <v>1131</v>
      </c>
    </row>
    <row r="71" spans="1:41">
      <c r="A71" s="62" t="s">
        <v>1130</v>
      </c>
    </row>
    <row r="72" spans="1:41">
      <c r="A72" s="58" t="s">
        <v>1129</v>
      </c>
    </row>
    <row r="73" spans="1:41">
      <c r="A73" s="487" t="s">
        <v>1128</v>
      </c>
    </row>
    <row r="74" spans="1:41">
      <c r="A74" s="62" t="s">
        <v>1127</v>
      </c>
    </row>
    <row r="75" spans="1:41">
      <c r="A75" s="58" t="s">
        <v>1126</v>
      </c>
    </row>
    <row r="76" spans="1:41">
      <c r="A76" s="58" t="s">
        <v>1125</v>
      </c>
    </row>
    <row r="77" spans="1:41">
      <c r="A77" s="58" t="s">
        <v>1124</v>
      </c>
    </row>
    <row r="78" spans="1:41">
      <c r="A78" s="62" t="s">
        <v>1123</v>
      </c>
    </row>
    <row r="79" spans="1:41">
      <c r="A79" s="57" t="s">
        <v>1122</v>
      </c>
    </row>
    <row r="80" spans="1:41" s="53" customFormat="1">
      <c r="A80" s="58" t="s">
        <v>1121</v>
      </c>
      <c r="AA80" s="419"/>
      <c r="AB80" s="419"/>
      <c r="AC80" s="419"/>
      <c r="AD80" s="419"/>
      <c r="AE80" s="419"/>
      <c r="AF80" s="419"/>
      <c r="AG80" s="419"/>
      <c r="AH80" s="411"/>
      <c r="AI80" s="411"/>
      <c r="AJ80" s="411"/>
      <c r="AK80" s="411"/>
      <c r="AL80" s="411"/>
      <c r="AM80" s="411"/>
      <c r="AN80" s="411"/>
      <c r="AO80" s="411"/>
    </row>
    <row r="81" spans="1:41" s="53" customFormat="1">
      <c r="A81" s="57" t="s">
        <v>1120</v>
      </c>
      <c r="AA81" s="419"/>
      <c r="AB81" s="419"/>
      <c r="AC81" s="419"/>
      <c r="AD81" s="419"/>
      <c r="AE81" s="419"/>
      <c r="AF81" s="419"/>
      <c r="AG81" s="419"/>
      <c r="AH81" s="411"/>
      <c r="AI81" s="411"/>
      <c r="AJ81" s="411"/>
      <c r="AK81" s="411"/>
      <c r="AL81" s="411"/>
      <c r="AM81" s="411"/>
      <c r="AN81" s="411"/>
      <c r="AO81" s="411"/>
    </row>
    <row r="82" spans="1:41">
      <c r="A82" s="137" t="s">
        <v>1119</v>
      </c>
    </row>
    <row r="83" spans="1:41">
      <c r="A83" s="58" t="s">
        <v>1118</v>
      </c>
    </row>
    <row r="84" spans="1:41">
      <c r="A84" s="68" t="s">
        <v>1117</v>
      </c>
    </row>
    <row r="85" spans="1:41" s="51" customFormat="1">
      <c r="A85" s="50" t="s">
        <v>1116</v>
      </c>
      <c r="AA85" s="415"/>
      <c r="AB85" s="415"/>
      <c r="AC85" s="415"/>
      <c r="AD85" s="415"/>
      <c r="AE85" s="415"/>
      <c r="AF85" s="415"/>
      <c r="AG85" s="415"/>
      <c r="AH85" s="407"/>
      <c r="AI85" s="407"/>
      <c r="AJ85" s="407"/>
      <c r="AK85" s="407"/>
      <c r="AL85" s="407"/>
      <c r="AM85" s="407"/>
      <c r="AN85" s="407"/>
      <c r="AO85" s="407"/>
    </row>
    <row r="86" spans="1:41" s="51" customFormat="1">
      <c r="A86" s="465" t="s">
        <v>1115</v>
      </c>
      <c r="AA86" s="415"/>
      <c r="AB86" s="415"/>
      <c r="AC86" s="415"/>
      <c r="AD86" s="415"/>
      <c r="AE86" s="415"/>
      <c r="AF86" s="415"/>
      <c r="AG86" s="415"/>
      <c r="AH86" s="407"/>
      <c r="AI86" s="407"/>
      <c r="AJ86" s="407"/>
      <c r="AK86" s="407"/>
      <c r="AL86" s="407"/>
      <c r="AM86" s="407"/>
      <c r="AN86" s="407"/>
      <c r="AO86" s="407"/>
    </row>
    <row r="87" spans="1:41" s="51" customFormat="1">
      <c r="A87" s="57" t="s">
        <v>1114</v>
      </c>
      <c r="AA87" s="415"/>
      <c r="AB87" s="415"/>
      <c r="AC87" s="415"/>
      <c r="AD87" s="415"/>
      <c r="AE87" s="415"/>
      <c r="AF87" s="415"/>
      <c r="AG87" s="415"/>
      <c r="AH87" s="407"/>
      <c r="AI87" s="407"/>
      <c r="AJ87" s="407"/>
      <c r="AK87" s="407"/>
      <c r="AL87" s="407"/>
      <c r="AM87" s="407"/>
      <c r="AN87" s="407"/>
      <c r="AO87" s="407"/>
    </row>
    <row r="88" spans="1:41" s="51" customFormat="1">
      <c r="A88" s="488" t="s">
        <v>1113</v>
      </c>
      <c r="AA88" s="415"/>
      <c r="AB88" s="415"/>
      <c r="AC88" s="415"/>
      <c r="AD88" s="415"/>
      <c r="AE88" s="415"/>
      <c r="AF88" s="415"/>
      <c r="AG88" s="415"/>
      <c r="AH88" s="407"/>
      <c r="AI88" s="407"/>
      <c r="AJ88" s="407"/>
      <c r="AK88" s="407"/>
      <c r="AL88" s="407"/>
      <c r="AM88" s="407"/>
      <c r="AN88" s="407"/>
      <c r="AO88" s="407"/>
    </row>
    <row r="89" spans="1:41" s="51" customFormat="1">
      <c r="A89" s="489" t="s">
        <v>1112</v>
      </c>
      <c r="AA89" s="415"/>
      <c r="AB89" s="415"/>
      <c r="AC89" s="415"/>
      <c r="AD89" s="415"/>
      <c r="AE89" s="415"/>
      <c r="AF89" s="415"/>
      <c r="AG89" s="415"/>
      <c r="AH89" s="407"/>
      <c r="AI89" s="407"/>
      <c r="AJ89" s="407"/>
      <c r="AK89" s="407"/>
      <c r="AL89" s="407"/>
      <c r="AM89" s="407"/>
      <c r="AN89" s="407"/>
      <c r="AO89" s="407"/>
    </row>
    <row r="90" spans="1:41" s="51" customFormat="1">
      <c r="A90" s="489" t="s">
        <v>1111</v>
      </c>
      <c r="AA90" s="415"/>
      <c r="AB90" s="415"/>
      <c r="AC90" s="415"/>
      <c r="AD90" s="415"/>
      <c r="AE90" s="415"/>
      <c r="AF90" s="415"/>
      <c r="AG90" s="415"/>
      <c r="AH90" s="407"/>
      <c r="AI90" s="407"/>
      <c r="AJ90" s="407"/>
      <c r="AK90" s="407"/>
      <c r="AL90" s="407"/>
      <c r="AM90" s="407"/>
      <c r="AN90" s="407"/>
      <c r="AO90" s="407"/>
    </row>
    <row r="91" spans="1:41" s="51" customFormat="1">
      <c r="A91" s="489" t="s">
        <v>1110</v>
      </c>
      <c r="AA91" s="415"/>
      <c r="AB91" s="415"/>
      <c r="AC91" s="415"/>
      <c r="AD91" s="415"/>
      <c r="AE91" s="415"/>
      <c r="AF91" s="415"/>
      <c r="AG91" s="415"/>
      <c r="AH91" s="407"/>
      <c r="AI91" s="407"/>
      <c r="AJ91" s="407"/>
      <c r="AK91" s="407"/>
      <c r="AL91" s="407"/>
      <c r="AM91" s="407"/>
      <c r="AN91" s="407"/>
      <c r="AO91" s="407"/>
    </row>
    <row r="92" spans="1:41" s="51" customFormat="1">
      <c r="A92" s="490" t="s">
        <v>1109</v>
      </c>
      <c r="AA92" s="415"/>
      <c r="AB92" s="415"/>
      <c r="AC92" s="415"/>
      <c r="AD92" s="415"/>
      <c r="AE92" s="415"/>
      <c r="AF92" s="415"/>
      <c r="AG92" s="415"/>
      <c r="AH92" s="407"/>
      <c r="AI92" s="407"/>
      <c r="AJ92" s="407"/>
      <c r="AK92" s="407"/>
      <c r="AL92" s="407"/>
      <c r="AM92" s="407"/>
      <c r="AN92" s="407"/>
      <c r="AO92" s="407"/>
    </row>
    <row r="93" spans="1:41">
      <c r="A93" s="62" t="s">
        <v>1108</v>
      </c>
    </row>
    <row r="94" spans="1:41">
      <c r="A94" s="491" t="s">
        <v>1107</v>
      </c>
    </row>
    <row r="95" spans="1:41">
      <c r="A95" s="491" t="s">
        <v>1106</v>
      </c>
    </row>
    <row r="96" spans="1:41">
      <c r="A96" s="62" t="s">
        <v>1105</v>
      </c>
    </row>
    <row r="97" spans="1:14">
      <c r="A97" s="58" t="s">
        <v>1104</v>
      </c>
    </row>
    <row r="98" spans="1:14">
      <c r="A98" s="58" t="s">
        <v>1103</v>
      </c>
      <c r="N98" s="138"/>
    </row>
    <row r="99" spans="1:14">
      <c r="A99" s="62" t="s">
        <v>1102</v>
      </c>
      <c r="N99" s="138"/>
    </row>
    <row r="100" spans="1:14">
      <c r="A100" s="58" t="s">
        <v>1101</v>
      </c>
      <c r="N100" s="138"/>
    </row>
    <row r="101" spans="1:14">
      <c r="A101" s="58" t="s">
        <v>1100</v>
      </c>
      <c r="N101" s="138"/>
    </row>
    <row r="102" spans="1:14">
      <c r="A102" s="58" t="s">
        <v>1099</v>
      </c>
      <c r="N102" s="138"/>
    </row>
    <row r="103" spans="1:14">
      <c r="A103" s="58" t="s">
        <v>1098</v>
      </c>
    </row>
    <row r="104" spans="1:14">
      <c r="A104" s="76" t="s">
        <v>1097</v>
      </c>
    </row>
    <row r="105" spans="1:14">
      <c r="A105" s="58" t="s">
        <v>1096</v>
      </c>
      <c r="L105" s="36"/>
    </row>
    <row r="106" spans="1:14">
      <c r="A106" s="58" t="s">
        <v>1095</v>
      </c>
      <c r="N106" s="53"/>
    </row>
    <row r="107" spans="1:14">
      <c r="A107" s="62" t="s">
        <v>1094</v>
      </c>
      <c r="N107" s="53"/>
    </row>
    <row r="108" spans="1:14">
      <c r="A108" s="58" t="s">
        <v>1093</v>
      </c>
      <c r="N108" s="53"/>
    </row>
    <row r="109" spans="1:14">
      <c r="A109" s="58" t="s">
        <v>1092</v>
      </c>
      <c r="N109" s="59"/>
    </row>
    <row r="110" spans="1:14">
      <c r="A110" s="58" t="s">
        <v>1091</v>
      </c>
      <c r="N110" s="59"/>
    </row>
    <row r="111" spans="1:14">
      <c r="A111" s="58"/>
      <c r="N111" s="59"/>
    </row>
    <row r="112" spans="1:14" ht="15.75">
      <c r="A112" s="131" t="s">
        <v>1090</v>
      </c>
      <c r="N112" s="59"/>
    </row>
    <row r="113" spans="1:14">
      <c r="A113" s="33" t="s">
        <v>1089</v>
      </c>
      <c r="N113" s="59"/>
    </row>
    <row r="114" spans="1:14">
      <c r="A114" s="54" t="s">
        <v>1088</v>
      </c>
      <c r="N114" s="59"/>
    </row>
    <row r="115" spans="1:14">
      <c r="A115" s="54" t="s">
        <v>1087</v>
      </c>
      <c r="N115" s="59"/>
    </row>
    <row r="116" spans="1:14">
      <c r="A116" s="59" t="s">
        <v>1086</v>
      </c>
      <c r="N116" s="59"/>
    </row>
    <row r="117" spans="1:14">
      <c r="A117" s="54" t="s">
        <v>1085</v>
      </c>
      <c r="N117" s="59"/>
    </row>
    <row r="118" spans="1:14">
      <c r="A118" s="33" t="s">
        <v>1084</v>
      </c>
      <c r="N118" s="59"/>
    </row>
    <row r="119" spans="1:14">
      <c r="A119" s="59" t="s">
        <v>1083</v>
      </c>
      <c r="N119" s="59"/>
    </row>
    <row r="120" spans="1:14">
      <c r="A120" s="59" t="s">
        <v>1082</v>
      </c>
      <c r="N120" s="59"/>
    </row>
    <row r="121" spans="1:14">
      <c r="A121" s="59" t="s">
        <v>1081</v>
      </c>
      <c r="N121" s="59"/>
    </row>
    <row r="122" spans="1:14">
      <c r="A122" s="58" t="s">
        <v>1080</v>
      </c>
      <c r="N122" s="59"/>
    </row>
    <row r="123" spans="1:14">
      <c r="A123" s="59" t="s">
        <v>1006</v>
      </c>
      <c r="B123" s="59"/>
      <c r="N123" s="59"/>
    </row>
    <row r="124" spans="1:14">
      <c r="A124" s="59" t="s">
        <v>1079</v>
      </c>
      <c r="N124" s="59"/>
    </row>
    <row r="125" spans="1:14">
      <c r="A125" s="59" t="s">
        <v>1078</v>
      </c>
      <c r="N125" s="59"/>
    </row>
    <row r="126" spans="1:14">
      <c r="A126" s="54" t="s">
        <v>1077</v>
      </c>
      <c r="N126" s="59"/>
    </row>
    <row r="127" spans="1:14">
      <c r="A127" s="33" t="s">
        <v>1076</v>
      </c>
      <c r="N127" s="59"/>
    </row>
    <row r="128" spans="1:14">
      <c r="A128" s="59" t="s">
        <v>1075</v>
      </c>
      <c r="N128" s="59"/>
    </row>
    <row r="129" spans="1:14">
      <c r="A129" s="59" t="s">
        <v>1074</v>
      </c>
      <c r="N129" s="59"/>
    </row>
    <row r="130" spans="1:14">
      <c r="A130" s="58" t="s">
        <v>1073</v>
      </c>
      <c r="N130" s="59"/>
    </row>
    <row r="131" spans="1:14">
      <c r="A131" s="59" t="s">
        <v>1072</v>
      </c>
      <c r="N131" s="59"/>
    </row>
    <row r="132" spans="1:14">
      <c r="A132" s="59" t="s">
        <v>2047</v>
      </c>
      <c r="N132" s="59"/>
    </row>
    <row r="133" spans="1:14">
      <c r="A133" s="59"/>
      <c r="N133" s="59"/>
    </row>
    <row r="134" spans="1:14" ht="15.75">
      <c r="A134" s="131" t="s">
        <v>1406</v>
      </c>
    </row>
    <row r="135" spans="1:14">
      <c r="A135" s="33" t="s">
        <v>1404</v>
      </c>
    </row>
    <row r="136" spans="1:14">
      <c r="A136" s="33" t="s">
        <v>1405</v>
      </c>
    </row>
    <row r="137" spans="1:14">
      <c r="A137" s="139"/>
      <c r="M137" s="36"/>
      <c r="N137" s="59"/>
    </row>
    <row r="138" spans="1:14">
      <c r="B138" s="51" t="s">
        <v>1197</v>
      </c>
    </row>
    <row r="139" spans="1:14">
      <c r="B139" s="640" t="s">
        <v>1196</v>
      </c>
      <c r="C139" s="641"/>
      <c r="D139" s="641"/>
      <c r="E139" s="469"/>
      <c r="F139" s="479" t="s">
        <v>1195</v>
      </c>
      <c r="G139" s="469"/>
      <c r="H139" s="471"/>
    </row>
    <row r="140" spans="1:14">
      <c r="B140" s="634" t="s">
        <v>7</v>
      </c>
      <c r="C140" s="469"/>
      <c r="D140" s="469"/>
      <c r="E140" s="469" t="s">
        <v>147</v>
      </c>
      <c r="F140" s="469"/>
      <c r="G140" s="469"/>
      <c r="H140" s="471"/>
    </row>
    <row r="141" spans="1:14">
      <c r="B141" s="636"/>
      <c r="E141" s="33" t="s">
        <v>8</v>
      </c>
      <c r="H141" s="473"/>
    </row>
    <row r="142" spans="1:14">
      <c r="B142" s="636"/>
      <c r="E142" s="33" t="s">
        <v>9</v>
      </c>
      <c r="H142" s="473"/>
    </row>
    <row r="143" spans="1:14">
      <c r="B143" s="636"/>
      <c r="E143" s="33" t="s">
        <v>10</v>
      </c>
      <c r="H143" s="473"/>
    </row>
    <row r="144" spans="1:14">
      <c r="B144" s="636"/>
      <c r="E144" s="33" t="s">
        <v>1194</v>
      </c>
      <c r="H144" s="473"/>
    </row>
    <row r="145" spans="1:8">
      <c r="B145" s="638"/>
      <c r="C145" s="475"/>
      <c r="D145" s="475"/>
      <c r="E145" s="475" t="s">
        <v>1193</v>
      </c>
      <c r="F145" s="475"/>
      <c r="G145" s="475"/>
      <c r="H145" s="477"/>
    </row>
    <row r="146" spans="1:8">
      <c r="B146" s="634" t="s">
        <v>41</v>
      </c>
      <c r="C146" s="635"/>
      <c r="D146" s="635"/>
      <c r="E146" s="469" t="s">
        <v>1192</v>
      </c>
      <c r="F146" s="469"/>
      <c r="G146" s="469"/>
      <c r="H146" s="471"/>
    </row>
    <row r="147" spans="1:8">
      <c r="B147" s="636"/>
      <c r="C147" s="637"/>
      <c r="D147" s="637"/>
      <c r="E147" s="33" t="s">
        <v>12</v>
      </c>
      <c r="H147" s="473"/>
    </row>
    <row r="148" spans="1:8">
      <c r="B148" s="636"/>
      <c r="C148" s="637"/>
      <c r="D148" s="637"/>
      <c r="E148" s="33" t="s">
        <v>13</v>
      </c>
      <c r="H148" s="473"/>
    </row>
    <row r="149" spans="1:8">
      <c r="B149" s="636"/>
      <c r="C149" s="637"/>
      <c r="D149" s="637"/>
      <c r="E149" s="33" t="s">
        <v>1191</v>
      </c>
      <c r="H149" s="473"/>
    </row>
    <row r="150" spans="1:8">
      <c r="B150" s="638"/>
      <c r="C150" s="639"/>
      <c r="D150" s="639"/>
      <c r="E150" s="475" t="s">
        <v>1190</v>
      </c>
      <c r="F150" s="475"/>
      <c r="G150" s="475"/>
      <c r="H150" s="477"/>
    </row>
    <row r="151" spans="1:8">
      <c r="B151" s="634" t="s">
        <v>1189</v>
      </c>
      <c r="C151" s="635"/>
      <c r="D151" s="635"/>
      <c r="E151" s="469" t="s">
        <v>1188</v>
      </c>
      <c r="F151" s="469"/>
      <c r="G151" s="469"/>
      <c r="H151" s="471"/>
    </row>
    <row r="152" spans="1:8">
      <c r="B152" s="636"/>
      <c r="C152" s="637"/>
      <c r="D152" s="637"/>
      <c r="E152" s="33" t="s">
        <v>1187</v>
      </c>
      <c r="H152" s="473"/>
    </row>
    <row r="153" spans="1:8">
      <c r="B153" s="638"/>
      <c r="C153" s="639"/>
      <c r="D153" s="639"/>
      <c r="E153" s="475" t="s">
        <v>1186</v>
      </c>
      <c r="F153" s="475"/>
      <c r="G153" s="475"/>
      <c r="H153" s="492"/>
    </row>
    <row r="154" spans="1:8">
      <c r="B154" s="634" t="s">
        <v>39</v>
      </c>
      <c r="C154" s="635"/>
      <c r="D154" s="635"/>
      <c r="E154" s="469" t="s">
        <v>24</v>
      </c>
      <c r="F154" s="469"/>
      <c r="G154" s="469"/>
      <c r="H154" s="471"/>
    </row>
    <row r="155" spans="1:8">
      <c r="B155" s="636"/>
      <c r="C155" s="637"/>
      <c r="D155" s="637"/>
      <c r="E155" s="33" t="s">
        <v>1185</v>
      </c>
      <c r="H155" s="473"/>
    </row>
    <row r="156" spans="1:8">
      <c r="B156" s="638"/>
      <c r="C156" s="639"/>
      <c r="D156" s="639"/>
      <c r="E156" s="475" t="s">
        <v>1184</v>
      </c>
      <c r="F156" s="475"/>
      <c r="G156" s="475"/>
      <c r="H156" s="477"/>
    </row>
    <row r="157" spans="1:8" ht="17.25">
      <c r="A157" s="140" t="s">
        <v>49</v>
      </c>
      <c r="B157" s="634" t="s">
        <v>1183</v>
      </c>
      <c r="C157" s="635"/>
      <c r="D157" s="635"/>
      <c r="E157" s="33" t="s">
        <v>1182</v>
      </c>
      <c r="H157" s="473"/>
    </row>
    <row r="158" spans="1:8">
      <c r="B158" s="636"/>
      <c r="C158" s="637"/>
      <c r="D158" s="637"/>
      <c r="E158" s="33" t="s">
        <v>1181</v>
      </c>
      <c r="H158" s="473"/>
    </row>
    <row r="159" spans="1:8">
      <c r="B159" s="636"/>
      <c r="C159" s="637"/>
      <c r="D159" s="637"/>
      <c r="E159" s="33" t="s">
        <v>1180</v>
      </c>
      <c r="H159" s="473"/>
    </row>
    <row r="160" spans="1:8">
      <c r="B160" s="638"/>
      <c r="C160" s="639"/>
      <c r="D160" s="639"/>
      <c r="E160" s="475" t="s">
        <v>1179</v>
      </c>
      <c r="F160" s="475"/>
      <c r="G160" s="475"/>
      <c r="H160" s="477"/>
    </row>
    <row r="161" spans="1:41">
      <c r="B161" s="35" t="s">
        <v>158</v>
      </c>
    </row>
    <row r="163" spans="1:41" ht="15.75">
      <c r="A163" s="131" t="s">
        <v>1071</v>
      </c>
      <c r="N163" s="59"/>
    </row>
    <row r="164" spans="1:41">
      <c r="A164" s="53" t="s">
        <v>1070</v>
      </c>
      <c r="N164" s="59"/>
    </row>
    <row r="165" spans="1:41" s="141" customFormat="1">
      <c r="A165" s="493" t="s">
        <v>1069</v>
      </c>
      <c r="N165" s="142"/>
      <c r="AA165" s="415"/>
      <c r="AB165" s="415"/>
      <c r="AC165" s="415"/>
      <c r="AD165" s="415"/>
      <c r="AE165" s="415"/>
      <c r="AF165" s="415"/>
      <c r="AG165" s="415"/>
      <c r="AH165" s="420"/>
      <c r="AI165" s="420"/>
      <c r="AJ165" s="420"/>
      <c r="AK165" s="420"/>
      <c r="AL165" s="420"/>
      <c r="AM165" s="420"/>
      <c r="AN165" s="420"/>
      <c r="AO165" s="420"/>
    </row>
    <row r="166" spans="1:41">
      <c r="A166" s="53" t="s">
        <v>1068</v>
      </c>
      <c r="N166" s="59"/>
    </row>
    <row r="167" spans="1:41">
      <c r="A167" s="56" t="s">
        <v>1067</v>
      </c>
      <c r="N167" s="59"/>
    </row>
    <row r="168" spans="1:41">
      <c r="A168" s="57" t="s">
        <v>1066</v>
      </c>
      <c r="N168" s="59"/>
    </row>
    <row r="169" spans="1:41" s="36" customFormat="1">
      <c r="A169" s="56" t="s">
        <v>1065</v>
      </c>
      <c r="N169" s="135"/>
      <c r="AA169" s="415"/>
      <c r="AB169" s="415"/>
      <c r="AC169" s="415"/>
      <c r="AD169" s="415"/>
      <c r="AE169" s="415"/>
      <c r="AF169" s="415"/>
      <c r="AG169" s="415"/>
      <c r="AH169" s="407"/>
      <c r="AI169" s="407"/>
      <c r="AJ169" s="407"/>
      <c r="AK169" s="407"/>
      <c r="AL169" s="407"/>
      <c r="AM169" s="407"/>
      <c r="AN169" s="407"/>
      <c r="AO169" s="407"/>
    </row>
    <row r="170" spans="1:41" s="36" customFormat="1">
      <c r="A170" s="57" t="s">
        <v>1064</v>
      </c>
      <c r="N170" s="135"/>
      <c r="AA170" s="415"/>
      <c r="AB170" s="415"/>
      <c r="AC170" s="415"/>
      <c r="AD170" s="415"/>
      <c r="AE170" s="415"/>
      <c r="AF170" s="415"/>
      <c r="AG170" s="415"/>
      <c r="AH170" s="407"/>
      <c r="AI170" s="407"/>
      <c r="AJ170" s="407"/>
      <c r="AK170" s="407"/>
      <c r="AL170" s="407"/>
      <c r="AM170" s="407"/>
      <c r="AN170" s="407"/>
      <c r="AO170" s="407"/>
    </row>
    <row r="171" spans="1:41">
      <c r="A171" s="139" t="s">
        <v>1063</v>
      </c>
      <c r="N171" s="59"/>
    </row>
    <row r="172" spans="1:41">
      <c r="A172" s="139" t="str">
        <f>"Non-GAAP data is discussed in greater detail in "&amp;INDEX(Workbook,4)&amp;"."</f>
        <v>Non-GAAP data is discussed in greater detail in Income Statement (Workbook 4).</v>
      </c>
      <c r="N172" s="59"/>
    </row>
    <row r="173" spans="1:41">
      <c r="A173" s="139"/>
      <c r="M173" s="36"/>
      <c r="N173" s="59"/>
    </row>
    <row r="174" spans="1:41" ht="15.75">
      <c r="A174" s="131" t="s">
        <v>1062</v>
      </c>
      <c r="N174" s="59"/>
    </row>
    <row r="175" spans="1:41">
      <c r="A175" s="53" t="s">
        <v>1061</v>
      </c>
      <c r="N175" s="59"/>
    </row>
    <row r="176" spans="1:41">
      <c r="A176" s="33" t="s">
        <v>1060</v>
      </c>
      <c r="M176" s="143"/>
      <c r="N176" s="59"/>
    </row>
    <row r="177" spans="1:14">
      <c r="A177" s="57" t="s">
        <v>1059</v>
      </c>
      <c r="N177" s="59"/>
    </row>
    <row r="178" spans="1:14">
      <c r="A178" s="53" t="s">
        <v>1058</v>
      </c>
      <c r="N178" s="59"/>
    </row>
    <row r="179" spans="1:14">
      <c r="A179" s="53" t="s">
        <v>1057</v>
      </c>
      <c r="N179" s="59"/>
    </row>
    <row r="180" spans="1:14">
      <c r="A180" s="53" t="s">
        <v>1056</v>
      </c>
      <c r="N180" s="59"/>
    </row>
    <row r="181" spans="1:14">
      <c r="A181" s="59"/>
      <c r="N181" s="59"/>
    </row>
    <row r="182" spans="1:14">
      <c r="A182" s="144" t="s">
        <v>1055</v>
      </c>
      <c r="N182" s="59"/>
    </row>
    <row r="183" spans="1:14">
      <c r="A183" s="56" t="s">
        <v>1054</v>
      </c>
      <c r="N183" s="59"/>
    </row>
    <row r="184" spans="1:14">
      <c r="A184" s="53" t="s">
        <v>1053</v>
      </c>
      <c r="N184" s="59"/>
    </row>
    <row r="185" spans="1:14">
      <c r="A185" s="53" t="s">
        <v>1935</v>
      </c>
      <c r="N185" s="59"/>
    </row>
    <row r="186" spans="1:14">
      <c r="A186" s="56" t="s">
        <v>1052</v>
      </c>
      <c r="N186" s="59"/>
    </row>
    <row r="187" spans="1:14">
      <c r="A187" s="59" t="s">
        <v>1051</v>
      </c>
      <c r="N187" s="59"/>
    </row>
    <row r="188" spans="1:14">
      <c r="A188" s="53"/>
      <c r="N188" s="59"/>
    </row>
    <row r="189" spans="1:14">
      <c r="A189" s="136" t="s">
        <v>1050</v>
      </c>
      <c r="B189" s="145"/>
      <c r="L189" s="36"/>
      <c r="N189" s="59"/>
    </row>
    <row r="190" spans="1:14">
      <c r="A190" s="56" t="s">
        <v>1049</v>
      </c>
      <c r="B190" s="145"/>
      <c r="L190" s="36"/>
      <c r="N190" s="59"/>
    </row>
    <row r="191" spans="1:14">
      <c r="A191" s="53" t="s">
        <v>1048</v>
      </c>
      <c r="L191" s="135"/>
      <c r="N191" s="59"/>
    </row>
    <row r="192" spans="1:14">
      <c r="A192" s="53" t="s">
        <v>1047</v>
      </c>
      <c r="N192" s="59"/>
    </row>
    <row r="193" spans="1:41">
      <c r="A193" s="53" t="s">
        <v>1046</v>
      </c>
      <c r="N193" s="59"/>
    </row>
    <row r="194" spans="1:41" s="147" customFormat="1" ht="14.1" customHeight="1">
      <c r="A194" s="146" t="s">
        <v>1045</v>
      </c>
      <c r="C194" s="148"/>
      <c r="D194" s="148"/>
      <c r="E194" s="148"/>
      <c r="F194" s="149"/>
      <c r="G194" s="149"/>
      <c r="H194" s="149"/>
      <c r="I194" s="149"/>
      <c r="J194" s="149"/>
      <c r="K194" s="149"/>
      <c r="AA194" s="418"/>
      <c r="AB194" s="418"/>
      <c r="AC194" s="418"/>
      <c r="AD194" s="418"/>
      <c r="AE194" s="418"/>
      <c r="AF194" s="418"/>
      <c r="AG194" s="418"/>
      <c r="AH194" s="421"/>
      <c r="AI194" s="421"/>
      <c r="AJ194" s="421"/>
      <c r="AK194" s="421"/>
      <c r="AL194" s="421"/>
      <c r="AM194" s="421"/>
      <c r="AN194" s="421"/>
      <c r="AO194" s="421"/>
    </row>
    <row r="195" spans="1:41" s="147" customFormat="1" ht="11.25">
      <c r="A195" s="146" t="s">
        <v>1044</v>
      </c>
      <c r="N195" s="150"/>
      <c r="AA195" s="418"/>
      <c r="AB195" s="418"/>
      <c r="AC195" s="418"/>
      <c r="AD195" s="418"/>
      <c r="AE195" s="418"/>
      <c r="AF195" s="418"/>
      <c r="AG195" s="418"/>
      <c r="AH195" s="421"/>
      <c r="AI195" s="421"/>
      <c r="AJ195" s="421"/>
      <c r="AK195" s="421"/>
      <c r="AL195" s="421"/>
      <c r="AM195" s="421"/>
      <c r="AN195" s="421"/>
      <c r="AO195" s="421"/>
    </row>
    <row r="196" spans="1:41" s="147" customFormat="1" ht="11.25">
      <c r="A196" s="146"/>
      <c r="N196" s="150"/>
      <c r="AA196" s="418"/>
      <c r="AB196" s="418"/>
      <c r="AC196" s="418"/>
      <c r="AD196" s="418"/>
      <c r="AE196" s="418"/>
      <c r="AF196" s="418"/>
      <c r="AG196" s="418"/>
      <c r="AH196" s="421"/>
      <c r="AI196" s="421"/>
      <c r="AJ196" s="421"/>
      <c r="AK196" s="421"/>
      <c r="AL196" s="421"/>
      <c r="AM196" s="421"/>
      <c r="AN196" s="421"/>
      <c r="AO196" s="421"/>
    </row>
    <row r="197" spans="1:41">
      <c r="B197" s="151" t="s">
        <v>1043</v>
      </c>
      <c r="C197" s="152"/>
      <c r="D197" s="152"/>
      <c r="E197" s="152"/>
      <c r="F197" s="152"/>
      <c r="G197" s="152"/>
      <c r="H197" s="152"/>
      <c r="N197" s="59"/>
    </row>
    <row r="198" spans="1:41" s="153" customFormat="1" ht="15.95" customHeight="1">
      <c r="B198" s="605" t="s">
        <v>1042</v>
      </c>
      <c r="C198" s="605"/>
      <c r="D198" s="605"/>
      <c r="E198" s="606" t="s">
        <v>1041</v>
      </c>
      <c r="F198" s="606"/>
      <c r="G198" s="606"/>
      <c r="H198" s="606" t="s">
        <v>1040</v>
      </c>
      <c r="I198" s="606"/>
      <c r="J198" s="606"/>
      <c r="AA198" s="415"/>
      <c r="AB198" s="415"/>
      <c r="AC198" s="415"/>
      <c r="AD198" s="415"/>
      <c r="AE198" s="415"/>
      <c r="AF198" s="415"/>
      <c r="AG198" s="415"/>
      <c r="AH198" s="420"/>
      <c r="AI198" s="420"/>
      <c r="AJ198" s="420"/>
      <c r="AK198" s="420"/>
      <c r="AL198" s="420"/>
      <c r="AM198" s="420"/>
      <c r="AN198" s="420"/>
      <c r="AO198" s="420"/>
    </row>
    <row r="199" spans="1:41" s="153" customFormat="1" ht="42" customHeight="1">
      <c r="B199" s="607" t="s">
        <v>1039</v>
      </c>
      <c r="C199" s="608"/>
      <c r="D199" s="609"/>
      <c r="E199" s="610" t="s">
        <v>1038</v>
      </c>
      <c r="F199" s="611"/>
      <c r="G199" s="612"/>
      <c r="H199" s="613" t="s">
        <v>1037</v>
      </c>
      <c r="I199" s="614"/>
      <c r="J199" s="615"/>
      <c r="AA199" s="415"/>
      <c r="AB199" s="415"/>
      <c r="AC199" s="415"/>
      <c r="AD199" s="415"/>
      <c r="AE199" s="415"/>
      <c r="AF199" s="415"/>
      <c r="AG199" s="415"/>
      <c r="AH199" s="420"/>
      <c r="AI199" s="420"/>
      <c r="AJ199" s="420"/>
      <c r="AK199" s="420"/>
      <c r="AL199" s="420"/>
      <c r="AM199" s="420"/>
      <c r="AN199" s="420"/>
      <c r="AO199" s="420"/>
    </row>
    <row r="200" spans="1:41" s="153" customFormat="1" ht="14.1" customHeight="1">
      <c r="B200" s="587" t="s">
        <v>1036</v>
      </c>
      <c r="C200" s="588"/>
      <c r="D200" s="589"/>
      <c r="E200" s="596" t="s">
        <v>1035</v>
      </c>
      <c r="F200" s="597"/>
      <c r="G200" s="598"/>
      <c r="H200" s="596" t="s">
        <v>1034</v>
      </c>
      <c r="I200" s="597"/>
      <c r="J200" s="598"/>
      <c r="AA200" s="415"/>
      <c r="AB200" s="415"/>
      <c r="AC200" s="415"/>
      <c r="AD200" s="415"/>
      <c r="AE200" s="415"/>
      <c r="AF200" s="415"/>
      <c r="AG200" s="415"/>
      <c r="AH200" s="420"/>
      <c r="AI200" s="420"/>
      <c r="AJ200" s="420"/>
      <c r="AK200" s="420"/>
      <c r="AL200" s="420"/>
      <c r="AM200" s="420"/>
      <c r="AN200" s="420"/>
      <c r="AO200" s="420"/>
    </row>
    <row r="201" spans="1:41" s="153" customFormat="1" ht="14.1" customHeight="1">
      <c r="B201" s="590"/>
      <c r="C201" s="591"/>
      <c r="D201" s="592"/>
      <c r="E201" s="599" t="s">
        <v>1033</v>
      </c>
      <c r="F201" s="600"/>
      <c r="G201" s="601"/>
      <c r="H201" s="599" t="s">
        <v>1032</v>
      </c>
      <c r="I201" s="600"/>
      <c r="J201" s="601"/>
      <c r="AA201" s="415"/>
      <c r="AB201" s="415"/>
      <c r="AC201" s="415"/>
      <c r="AD201" s="415"/>
      <c r="AE201" s="415"/>
      <c r="AF201" s="415"/>
      <c r="AG201" s="415"/>
      <c r="AH201" s="420"/>
      <c r="AI201" s="420"/>
      <c r="AJ201" s="420"/>
      <c r="AK201" s="420"/>
      <c r="AL201" s="420"/>
      <c r="AM201" s="420"/>
      <c r="AN201" s="420"/>
      <c r="AO201" s="420"/>
    </row>
    <row r="202" spans="1:41" s="153" customFormat="1" ht="27" customHeight="1">
      <c r="B202" s="593"/>
      <c r="C202" s="594"/>
      <c r="D202" s="595"/>
      <c r="E202" s="602"/>
      <c r="F202" s="603"/>
      <c r="G202" s="604"/>
      <c r="H202" s="602"/>
      <c r="I202" s="603"/>
      <c r="J202" s="604"/>
      <c r="AA202" s="415"/>
      <c r="AB202" s="415"/>
      <c r="AC202" s="415"/>
      <c r="AD202" s="415"/>
      <c r="AE202" s="415"/>
      <c r="AF202" s="415"/>
      <c r="AG202" s="415"/>
      <c r="AH202" s="420"/>
      <c r="AI202" s="420"/>
      <c r="AJ202" s="420"/>
      <c r="AK202" s="420"/>
      <c r="AL202" s="420"/>
      <c r="AM202" s="420"/>
      <c r="AN202" s="420"/>
      <c r="AO202" s="420"/>
    </row>
    <row r="203" spans="1:41" s="153" customFormat="1" ht="14.1" customHeight="1">
      <c r="B203" s="587" t="s">
        <v>1031</v>
      </c>
      <c r="C203" s="588"/>
      <c r="D203" s="589"/>
      <c r="E203" s="596" t="s">
        <v>1030</v>
      </c>
      <c r="F203" s="597"/>
      <c r="G203" s="598"/>
      <c r="H203" s="596" t="s">
        <v>1029</v>
      </c>
      <c r="I203" s="597"/>
      <c r="J203" s="598"/>
      <c r="AA203" s="415"/>
      <c r="AB203" s="415"/>
      <c r="AC203" s="415"/>
      <c r="AD203" s="415"/>
      <c r="AE203" s="415"/>
      <c r="AF203" s="415"/>
      <c r="AG203" s="415"/>
      <c r="AH203" s="420"/>
      <c r="AI203" s="420"/>
      <c r="AJ203" s="420"/>
      <c r="AK203" s="420"/>
      <c r="AL203" s="420"/>
      <c r="AM203" s="420"/>
      <c r="AN203" s="420"/>
      <c r="AO203" s="420"/>
    </row>
    <row r="204" spans="1:41" s="153" customFormat="1" ht="14.1" customHeight="1">
      <c r="B204" s="590"/>
      <c r="C204" s="591"/>
      <c r="D204" s="592"/>
      <c r="E204" s="599" t="s">
        <v>1028</v>
      </c>
      <c r="F204" s="600"/>
      <c r="G204" s="601"/>
      <c r="H204" s="599" t="s">
        <v>1027</v>
      </c>
      <c r="I204" s="600"/>
      <c r="J204" s="601"/>
      <c r="AA204" s="415"/>
      <c r="AB204" s="415"/>
      <c r="AC204" s="415"/>
      <c r="AD204" s="415"/>
      <c r="AE204" s="415"/>
      <c r="AF204" s="415"/>
      <c r="AG204" s="415"/>
      <c r="AH204" s="420"/>
      <c r="AI204" s="420"/>
      <c r="AJ204" s="420"/>
      <c r="AK204" s="420"/>
      <c r="AL204" s="420"/>
      <c r="AM204" s="420"/>
      <c r="AN204" s="420"/>
      <c r="AO204" s="420"/>
    </row>
    <row r="205" spans="1:41" s="153" customFormat="1" ht="14.1" customHeight="1">
      <c r="B205" s="590"/>
      <c r="C205" s="591"/>
      <c r="D205" s="592"/>
      <c r="E205" s="599"/>
      <c r="F205" s="600"/>
      <c r="G205" s="601"/>
      <c r="H205" s="599"/>
      <c r="I205" s="600"/>
      <c r="J205" s="601"/>
      <c r="AA205" s="415"/>
      <c r="AB205" s="415"/>
      <c r="AC205" s="415"/>
      <c r="AD205" s="415"/>
      <c r="AE205" s="415"/>
      <c r="AF205" s="415"/>
      <c r="AG205" s="415"/>
      <c r="AH205" s="420"/>
      <c r="AI205" s="420"/>
      <c r="AJ205" s="420"/>
      <c r="AK205" s="420"/>
      <c r="AL205" s="420"/>
      <c r="AM205" s="420"/>
      <c r="AN205" s="420"/>
      <c r="AO205" s="420"/>
    </row>
    <row r="206" spans="1:41" s="153" customFormat="1" ht="14.1" customHeight="1">
      <c r="B206" s="593"/>
      <c r="C206" s="594"/>
      <c r="D206" s="595"/>
      <c r="E206" s="602"/>
      <c r="F206" s="603"/>
      <c r="G206" s="604"/>
      <c r="H206" s="602"/>
      <c r="I206" s="603"/>
      <c r="J206" s="604"/>
      <c r="AA206" s="415"/>
      <c r="AB206" s="415"/>
      <c r="AC206" s="415"/>
      <c r="AD206" s="415"/>
      <c r="AE206" s="415"/>
      <c r="AF206" s="415"/>
      <c r="AG206" s="415"/>
      <c r="AH206" s="420"/>
      <c r="AI206" s="420"/>
      <c r="AJ206" s="420"/>
      <c r="AK206" s="420"/>
      <c r="AL206" s="420"/>
      <c r="AM206" s="420"/>
      <c r="AN206" s="420"/>
      <c r="AO206" s="420"/>
    </row>
    <row r="207" spans="1:41" s="153" customFormat="1" ht="42" customHeight="1">
      <c r="B207" s="607" t="s">
        <v>1026</v>
      </c>
      <c r="C207" s="608"/>
      <c r="D207" s="609"/>
      <c r="E207" s="613" t="s">
        <v>1025</v>
      </c>
      <c r="F207" s="614"/>
      <c r="G207" s="615"/>
      <c r="H207" s="613" t="s">
        <v>1024</v>
      </c>
      <c r="I207" s="614"/>
      <c r="J207" s="615"/>
      <c r="AA207" s="415"/>
      <c r="AB207" s="415"/>
      <c r="AC207" s="415"/>
      <c r="AD207" s="415"/>
      <c r="AE207" s="415"/>
      <c r="AF207" s="415"/>
      <c r="AG207" s="415"/>
      <c r="AH207" s="420"/>
      <c r="AI207" s="420"/>
      <c r="AJ207" s="420"/>
      <c r="AK207" s="420"/>
      <c r="AL207" s="420"/>
      <c r="AM207" s="420"/>
      <c r="AN207" s="420"/>
      <c r="AO207" s="420"/>
    </row>
    <row r="208" spans="1:41" s="153" customFormat="1" ht="14.1" customHeight="1">
      <c r="B208" s="625" t="s">
        <v>1023</v>
      </c>
      <c r="C208" s="626"/>
      <c r="D208" s="627"/>
      <c r="E208" s="596" t="s">
        <v>1018</v>
      </c>
      <c r="F208" s="597"/>
      <c r="G208" s="598"/>
      <c r="H208" s="306" t="s">
        <v>1019</v>
      </c>
      <c r="I208" s="155"/>
      <c r="J208" s="156"/>
      <c r="AA208" s="415"/>
      <c r="AB208" s="415"/>
      <c r="AC208" s="415"/>
      <c r="AD208" s="415"/>
      <c r="AE208" s="415"/>
      <c r="AF208" s="415"/>
      <c r="AG208" s="415"/>
      <c r="AH208" s="420"/>
      <c r="AI208" s="420"/>
      <c r="AJ208" s="420"/>
      <c r="AK208" s="420"/>
      <c r="AL208" s="420"/>
      <c r="AM208" s="420"/>
      <c r="AN208" s="420"/>
      <c r="AO208" s="420"/>
    </row>
    <row r="209" spans="1:41" s="153" customFormat="1" ht="14.1" customHeight="1">
      <c r="B209" s="628"/>
      <c r="C209" s="629"/>
      <c r="D209" s="630"/>
      <c r="E209" s="599" t="s">
        <v>1022</v>
      </c>
      <c r="F209" s="600"/>
      <c r="G209" s="601"/>
      <c r="H209" s="599" t="s">
        <v>1021</v>
      </c>
      <c r="I209" s="600"/>
      <c r="J209" s="601"/>
      <c r="K209" s="157"/>
      <c r="AA209" s="415"/>
      <c r="AB209" s="415"/>
      <c r="AC209" s="415"/>
      <c r="AD209" s="415"/>
      <c r="AE209" s="415"/>
      <c r="AF209" s="415"/>
      <c r="AG209" s="415"/>
      <c r="AH209" s="420"/>
      <c r="AI209" s="420"/>
      <c r="AJ209" s="420"/>
      <c r="AK209" s="420"/>
      <c r="AL209" s="420"/>
      <c r="AM209" s="420"/>
      <c r="AN209" s="420"/>
      <c r="AO209" s="420"/>
    </row>
    <row r="210" spans="1:41" s="153" customFormat="1" ht="14.1" customHeight="1">
      <c r="B210" s="631"/>
      <c r="C210" s="632"/>
      <c r="D210" s="633"/>
      <c r="E210" s="602"/>
      <c r="F210" s="603"/>
      <c r="G210" s="604"/>
      <c r="H210" s="602"/>
      <c r="I210" s="603"/>
      <c r="J210" s="604"/>
      <c r="K210" s="157"/>
      <c r="AA210" s="415"/>
      <c r="AB210" s="415"/>
      <c r="AC210" s="415"/>
      <c r="AD210" s="415"/>
      <c r="AE210" s="415"/>
      <c r="AF210" s="415"/>
      <c r="AG210" s="415"/>
      <c r="AH210" s="420"/>
      <c r="AI210" s="420"/>
      <c r="AJ210" s="420"/>
      <c r="AK210" s="420"/>
      <c r="AL210" s="420"/>
      <c r="AM210" s="420"/>
      <c r="AN210" s="420"/>
      <c r="AO210" s="420"/>
    </row>
    <row r="211" spans="1:41" s="153" customFormat="1" ht="14.1" customHeight="1">
      <c r="B211" s="616" t="s">
        <v>1020</v>
      </c>
      <c r="C211" s="617"/>
      <c r="D211" s="618"/>
      <c r="E211" s="596" t="s">
        <v>1019</v>
      </c>
      <c r="F211" s="597"/>
      <c r="G211" s="598"/>
      <c r="H211" s="154" t="s">
        <v>1018</v>
      </c>
      <c r="I211" s="155"/>
      <c r="J211" s="156"/>
      <c r="K211" s="157"/>
      <c r="L211" s="157"/>
      <c r="AA211" s="415"/>
      <c r="AB211" s="415"/>
      <c r="AC211" s="415"/>
      <c r="AD211" s="415"/>
      <c r="AE211" s="415"/>
      <c r="AF211" s="415"/>
      <c r="AG211" s="415"/>
      <c r="AH211" s="420"/>
      <c r="AI211" s="420"/>
      <c r="AJ211" s="420"/>
      <c r="AK211" s="420"/>
      <c r="AL211" s="420"/>
      <c r="AM211" s="420"/>
      <c r="AN211" s="420"/>
      <c r="AO211" s="420"/>
    </row>
    <row r="212" spans="1:41" s="153" customFormat="1" ht="14.1" customHeight="1">
      <c r="B212" s="619"/>
      <c r="C212" s="620"/>
      <c r="D212" s="621"/>
      <c r="E212" s="599" t="s">
        <v>1017</v>
      </c>
      <c r="F212" s="600"/>
      <c r="G212" s="601"/>
      <c r="H212" s="599" t="s">
        <v>1016</v>
      </c>
      <c r="I212" s="600"/>
      <c r="J212" s="601"/>
      <c r="K212" s="157"/>
      <c r="L212" s="157"/>
      <c r="AA212" s="415"/>
      <c r="AB212" s="415"/>
      <c r="AC212" s="415"/>
      <c r="AD212" s="415"/>
      <c r="AE212" s="415"/>
      <c r="AF212" s="415"/>
      <c r="AG212" s="415"/>
      <c r="AH212" s="420"/>
      <c r="AI212" s="420"/>
      <c r="AJ212" s="420"/>
      <c r="AK212" s="420"/>
      <c r="AL212" s="420"/>
      <c r="AM212" s="420"/>
      <c r="AN212" s="420"/>
      <c r="AO212" s="420"/>
    </row>
    <row r="213" spans="1:41" s="153" customFormat="1" ht="14.1" customHeight="1">
      <c r="B213" s="622"/>
      <c r="C213" s="623"/>
      <c r="D213" s="624"/>
      <c r="E213" s="602"/>
      <c r="F213" s="603"/>
      <c r="G213" s="604"/>
      <c r="H213" s="602"/>
      <c r="I213" s="603"/>
      <c r="J213" s="604"/>
      <c r="K213" s="157"/>
      <c r="L213" s="157"/>
      <c r="AA213" s="415"/>
      <c r="AB213" s="415"/>
      <c r="AC213" s="415"/>
      <c r="AD213" s="415"/>
      <c r="AE213" s="415"/>
      <c r="AF213" s="415"/>
      <c r="AG213" s="415"/>
      <c r="AH213" s="420"/>
      <c r="AI213" s="420"/>
      <c r="AJ213" s="420"/>
      <c r="AK213" s="420"/>
      <c r="AL213" s="420"/>
      <c r="AM213" s="420"/>
      <c r="AN213" s="420"/>
      <c r="AO213" s="420"/>
    </row>
    <row r="214" spans="1:41" s="153" customFormat="1" ht="14.1" customHeight="1">
      <c r="B214" s="158" t="s">
        <v>1015</v>
      </c>
      <c r="C214" s="159"/>
      <c r="D214" s="159"/>
      <c r="E214" s="159"/>
      <c r="F214" s="160"/>
      <c r="G214" s="160"/>
      <c r="H214" s="160"/>
      <c r="I214" s="160"/>
      <c r="J214" s="160"/>
      <c r="K214" s="160"/>
      <c r="M214" s="157"/>
      <c r="AA214" s="415"/>
      <c r="AB214" s="415"/>
      <c r="AC214" s="415"/>
      <c r="AD214" s="415"/>
      <c r="AE214" s="415"/>
      <c r="AF214" s="415"/>
      <c r="AG214" s="415"/>
      <c r="AH214" s="420"/>
      <c r="AI214" s="420"/>
      <c r="AJ214" s="420"/>
      <c r="AK214" s="420"/>
      <c r="AL214" s="420"/>
      <c r="AM214" s="420"/>
      <c r="AN214" s="420"/>
      <c r="AO214" s="420"/>
    </row>
    <row r="215" spans="1:41" s="153" customFormat="1" ht="14.1" customHeight="1">
      <c r="B215" s="158"/>
      <c r="C215" s="159"/>
      <c r="D215" s="159"/>
      <c r="E215" s="159"/>
      <c r="F215" s="160"/>
      <c r="G215" s="160"/>
      <c r="H215" s="160"/>
      <c r="I215" s="160"/>
      <c r="J215" s="160"/>
      <c r="K215" s="160"/>
      <c r="M215" s="157"/>
      <c r="AA215" s="415"/>
      <c r="AB215" s="415"/>
      <c r="AC215" s="415"/>
      <c r="AD215" s="415"/>
      <c r="AE215" s="415"/>
      <c r="AF215" s="415"/>
      <c r="AG215" s="415"/>
      <c r="AH215" s="420"/>
      <c r="AI215" s="420"/>
      <c r="AJ215" s="420"/>
      <c r="AK215" s="420"/>
      <c r="AL215" s="420"/>
      <c r="AM215" s="420"/>
      <c r="AN215" s="420"/>
      <c r="AO215" s="420"/>
    </row>
    <row r="216" spans="1:41">
      <c r="A216" s="136" t="s">
        <v>1014</v>
      </c>
      <c r="B216" s="145"/>
      <c r="L216" s="36"/>
      <c r="N216" s="59"/>
    </row>
    <row r="217" spans="1:41">
      <c r="A217" s="33" t="s">
        <v>1013</v>
      </c>
      <c r="N217" s="59"/>
    </row>
    <row r="218" spans="1:41">
      <c r="A218" s="53" t="s">
        <v>1012</v>
      </c>
      <c r="B218" s="36"/>
      <c r="N218" s="59"/>
    </row>
    <row r="219" spans="1:41">
      <c r="A219" s="50" t="s">
        <v>1011</v>
      </c>
      <c r="B219" s="36"/>
      <c r="N219" s="59"/>
    </row>
    <row r="220" spans="1:41" s="51" customFormat="1">
      <c r="A220" s="56" t="s">
        <v>1010</v>
      </c>
      <c r="N220" s="54"/>
      <c r="AA220" s="415"/>
      <c r="AB220" s="415"/>
      <c r="AC220" s="415"/>
      <c r="AD220" s="415"/>
      <c r="AE220" s="415"/>
      <c r="AF220" s="415"/>
      <c r="AG220" s="415"/>
      <c r="AH220" s="407"/>
      <c r="AI220" s="407"/>
      <c r="AJ220" s="407"/>
      <c r="AK220" s="407"/>
      <c r="AL220" s="407"/>
      <c r="AM220" s="407"/>
      <c r="AN220" s="407"/>
      <c r="AO220" s="407"/>
    </row>
    <row r="221" spans="1:41">
      <c r="A221" s="53" t="s">
        <v>1009</v>
      </c>
      <c r="N221" s="59"/>
    </row>
    <row r="222" spans="1:41">
      <c r="A222" s="53"/>
      <c r="N222" s="59"/>
    </row>
    <row r="223" spans="1:41" s="6" customFormat="1" ht="14.1" customHeight="1">
      <c r="A223" s="74" t="s">
        <v>156</v>
      </c>
      <c r="B223" s="75"/>
      <c r="C223" s="75"/>
      <c r="D223" s="75"/>
      <c r="E223" s="75"/>
      <c r="F223" s="75"/>
      <c r="G223" s="75"/>
      <c r="H223" s="75"/>
      <c r="I223" s="75"/>
      <c r="J223" s="75"/>
      <c r="K223" s="75"/>
      <c r="N223" s="162"/>
      <c r="AA223" s="416"/>
      <c r="AB223" s="416"/>
      <c r="AC223" s="416"/>
      <c r="AD223" s="416"/>
      <c r="AE223" s="416"/>
      <c r="AF223" s="416"/>
      <c r="AG223" s="416"/>
      <c r="AH223" s="405"/>
      <c r="AI223" s="405"/>
      <c r="AJ223" s="405"/>
      <c r="AK223" s="405"/>
      <c r="AL223" s="405"/>
      <c r="AM223" s="405"/>
      <c r="AN223" s="405"/>
      <c r="AO223" s="405"/>
    </row>
    <row r="224" spans="1:41" ht="13.5" thickBot="1">
      <c r="N224" s="162"/>
      <c r="AA224" s="416"/>
      <c r="AB224" s="416"/>
      <c r="AC224" s="416"/>
      <c r="AD224" s="416"/>
      <c r="AE224" s="416"/>
      <c r="AF224" s="416"/>
      <c r="AG224" s="416"/>
    </row>
    <row r="225" spans="1:41" ht="13.5" thickBot="1">
      <c r="A225" s="15" t="b">
        <v>0</v>
      </c>
      <c r="B225" s="16" t="str">
        <f>INDEX($AH$225:$AI$231,X!CH29,X!CI29+1)</f>
        <v>Generally Accepted Accounting Principles (GAAP) require related revenues and expenses to be recognized when cash is exchanged.</v>
      </c>
      <c r="AA225" s="405" t="b">
        <v>1</v>
      </c>
      <c r="AB225" s="405" t="b">
        <v>0</v>
      </c>
      <c r="AC225" s="416"/>
      <c r="AD225" s="416"/>
      <c r="AG225" s="416"/>
      <c r="AH225" s="422" t="s">
        <v>1008</v>
      </c>
      <c r="AI225" s="422" t="s">
        <v>1007</v>
      </c>
    </row>
    <row r="226" spans="1:41" ht="13.5" thickBot="1">
      <c r="A226" s="15" t="b">
        <v>1</v>
      </c>
      <c r="B226" s="16" t="str">
        <f>INDEX($AH$225:$AI$231,X!CH30,X!CI30+1)</f>
        <v>The Financial Accounting Standard Board (FASB) establishes the rules for General Accepted Account Principles (GAAP).</v>
      </c>
      <c r="AA226" s="407"/>
      <c r="AB226" s="407"/>
      <c r="AC226" s="416"/>
      <c r="AD226" s="416"/>
      <c r="AG226" s="416"/>
      <c r="AH226" s="423" t="s">
        <v>2096</v>
      </c>
      <c r="AI226" s="423" t="s">
        <v>1005</v>
      </c>
    </row>
    <row r="227" spans="1:41" ht="13.5" thickBot="1">
      <c r="A227" s="15" t="b">
        <v>0</v>
      </c>
      <c r="B227" s="16" t="str">
        <f>INDEX($AH$225:$AI$231,X!CH31,X!CI31+1)</f>
        <v>The Cost Principle requires that financial statements be based on today's replacement cost.</v>
      </c>
      <c r="AH227" s="422" t="s">
        <v>1004</v>
      </c>
      <c r="AI227" s="422" t="s">
        <v>1003</v>
      </c>
    </row>
    <row r="228" spans="1:41" ht="13.5" thickBot="1">
      <c r="A228" s="15" t="b">
        <v>1</v>
      </c>
      <c r="B228" s="16" t="str">
        <f>INDEX($AH$225:$AI$231,X!CH32,X!CI32+1)</f>
        <v>Generally Accepted Accounting Principles (GAAP) are a set of accounting rules, standards and financial reporting practices utilized in the U.S.</v>
      </c>
      <c r="G228" s="53"/>
      <c r="AH228" s="411" t="s">
        <v>1002</v>
      </c>
      <c r="AI228" s="411" t="s">
        <v>1001</v>
      </c>
    </row>
    <row r="229" spans="1:41" ht="13.5" thickBot="1">
      <c r="A229" s="15" t="b">
        <v>1</v>
      </c>
      <c r="B229" s="16" t="str">
        <f>INDEX($AH$225:$AI$231,X!CH33,X!CI33+1)</f>
        <v>Publicly traded U.S. companies are able to supplement GAAP figures with additional non-GAAP figures they deem necessary.</v>
      </c>
      <c r="G229" s="53"/>
      <c r="AH229" s="423" t="s">
        <v>1000</v>
      </c>
      <c r="AI229" s="423" t="s">
        <v>999</v>
      </c>
    </row>
    <row r="230" spans="1:41" ht="13.5" thickBot="1">
      <c r="A230" s="15" t="b">
        <v>0</v>
      </c>
      <c r="B230" s="16" t="str">
        <f>INDEX($AH$225:$AI$231,X!CH34,X!CI34+1)</f>
        <v xml:space="preserve">An accrual always occurs when revenue and expenses are recognized and cash is received. </v>
      </c>
      <c r="G230" s="53"/>
      <c r="AH230" s="411" t="s">
        <v>998</v>
      </c>
      <c r="AI230" s="411" t="s">
        <v>997</v>
      </c>
    </row>
    <row r="231" spans="1:41" ht="15.95" customHeight="1" thickBot="1">
      <c r="A231" s="15" t="b">
        <v>1</v>
      </c>
      <c r="B231" s="16" t="str">
        <f>INDEX($AH$225:$AI$231,X!CH35,X!CI35+1)</f>
        <v>The Realization or Recognition Principle dictates that Revenues are recognized upon the delivery of products or services, regardless of when cash is exchanged.</v>
      </c>
      <c r="AH231" s="405" t="s">
        <v>996</v>
      </c>
      <c r="AI231" s="405" t="s">
        <v>995</v>
      </c>
    </row>
    <row r="233" spans="1:41">
      <c r="A233" s="33" t="s">
        <v>2069</v>
      </c>
    </row>
    <row r="234" spans="1:41" ht="13.5" thickBot="1">
      <c r="A234" s="375" t="s">
        <v>1502</v>
      </c>
    </row>
    <row r="235" spans="1:41" s="162" customFormat="1" ht="13.5" thickBot="1">
      <c r="B235" s="648" t="s">
        <v>1915</v>
      </c>
      <c r="C235" s="649"/>
      <c r="D235" s="650"/>
      <c r="I235" s="161"/>
      <c r="L235" s="161"/>
      <c r="AA235" s="424" t="s">
        <v>1915</v>
      </c>
      <c r="AB235" s="424" t="s">
        <v>2071</v>
      </c>
      <c r="AC235" s="424" t="s">
        <v>135</v>
      </c>
      <c r="AD235" s="424"/>
      <c r="AE235" s="424"/>
      <c r="AF235" s="425"/>
      <c r="AG235" s="425"/>
      <c r="AH235" s="424"/>
      <c r="AI235" s="424"/>
      <c r="AJ235" s="424"/>
      <c r="AK235" s="424"/>
      <c r="AL235" s="424"/>
      <c r="AM235" s="424"/>
      <c r="AN235" s="424"/>
      <c r="AO235" s="424"/>
    </row>
    <row r="236" spans="1:41" s="162" customFormat="1" ht="13.5" thickBot="1">
      <c r="A236" s="375" t="s">
        <v>1503</v>
      </c>
      <c r="I236" s="161"/>
      <c r="AA236" s="424"/>
      <c r="AB236" s="424"/>
      <c r="AC236" s="424"/>
      <c r="AD236" s="424"/>
      <c r="AE236" s="424"/>
      <c r="AF236" s="425"/>
      <c r="AG236" s="425"/>
      <c r="AH236" s="424"/>
      <c r="AI236" s="424"/>
      <c r="AJ236" s="424"/>
      <c r="AK236" s="424"/>
      <c r="AL236" s="424"/>
      <c r="AM236" s="424"/>
      <c r="AN236" s="424"/>
      <c r="AO236" s="424"/>
    </row>
    <row r="237" spans="1:41" s="162" customFormat="1" ht="13.5" thickBot="1">
      <c r="B237" s="648" t="s">
        <v>1504</v>
      </c>
      <c r="C237" s="649"/>
      <c r="D237" s="650"/>
      <c r="I237" s="161"/>
      <c r="AA237" s="424" t="s">
        <v>1911</v>
      </c>
      <c r="AB237" s="424" t="s">
        <v>1504</v>
      </c>
      <c r="AC237" s="424" t="s">
        <v>1912</v>
      </c>
      <c r="AD237" s="424"/>
      <c r="AE237" s="424"/>
      <c r="AF237" s="425"/>
      <c r="AG237" s="425"/>
      <c r="AH237" s="424"/>
      <c r="AI237" s="424"/>
      <c r="AJ237" s="424"/>
      <c r="AK237" s="424"/>
      <c r="AL237" s="424"/>
      <c r="AM237" s="424"/>
      <c r="AN237" s="424"/>
      <c r="AO237" s="424"/>
    </row>
    <row r="238" spans="1:41" s="162" customFormat="1" ht="13.5" thickBot="1">
      <c r="AA238" s="424"/>
      <c r="AB238" s="424"/>
      <c r="AC238" s="424"/>
      <c r="AD238" s="424"/>
      <c r="AE238" s="424"/>
      <c r="AF238" s="425"/>
      <c r="AG238" s="425"/>
      <c r="AH238" s="424"/>
      <c r="AI238" s="424"/>
      <c r="AJ238" s="424"/>
      <c r="AK238" s="424"/>
      <c r="AL238" s="424"/>
      <c r="AM238" s="424"/>
      <c r="AN238" s="424"/>
      <c r="AO238" s="424"/>
    </row>
    <row r="239" spans="1:41" s="162" customFormat="1" ht="309" customHeight="1">
      <c r="B239" s="642"/>
      <c r="C239" s="643"/>
      <c r="D239" s="643"/>
      <c r="E239" s="643"/>
      <c r="F239" s="643"/>
      <c r="G239" s="643"/>
      <c r="H239" s="643"/>
      <c r="I239" s="644"/>
      <c r="AA239" s="424"/>
      <c r="AB239" s="424"/>
      <c r="AC239" s="424"/>
      <c r="AD239" s="424"/>
      <c r="AE239" s="424"/>
      <c r="AF239" s="425"/>
      <c r="AG239" s="425"/>
      <c r="AH239" s="424"/>
      <c r="AI239" s="424"/>
      <c r="AJ239" s="424"/>
      <c r="AK239" s="424"/>
      <c r="AL239" s="424"/>
      <c r="AM239" s="424"/>
      <c r="AN239" s="424"/>
      <c r="AO239" s="424"/>
    </row>
    <row r="240" spans="1:41" s="162" customFormat="1" ht="125.1" customHeight="1" thickBot="1">
      <c r="B240" s="645"/>
      <c r="C240" s="646"/>
      <c r="D240" s="646"/>
      <c r="E240" s="646"/>
      <c r="F240" s="646"/>
      <c r="G240" s="646"/>
      <c r="H240" s="646"/>
      <c r="I240" s="647"/>
      <c r="AA240" s="424"/>
      <c r="AB240" s="424"/>
      <c r="AC240" s="424"/>
      <c r="AD240" s="424"/>
      <c r="AE240" s="424"/>
      <c r="AF240" s="425"/>
      <c r="AG240" s="425"/>
      <c r="AH240" s="424"/>
      <c r="AI240" s="424"/>
      <c r="AJ240" s="424"/>
      <c r="AK240" s="424"/>
      <c r="AL240" s="424"/>
      <c r="AM240" s="424"/>
      <c r="AN240" s="424"/>
      <c r="AO240" s="424"/>
    </row>
    <row r="241" spans="1:41" s="162" customFormat="1">
      <c r="AA241" s="424"/>
      <c r="AB241" s="424"/>
      <c r="AC241" s="424"/>
      <c r="AD241" s="424"/>
      <c r="AE241" s="424"/>
      <c r="AF241" s="425"/>
      <c r="AG241" s="425"/>
      <c r="AH241" s="424"/>
      <c r="AI241" s="424"/>
      <c r="AJ241" s="424"/>
      <c r="AK241" s="424"/>
      <c r="AL241" s="424"/>
      <c r="AM241" s="424"/>
      <c r="AN241" s="424"/>
      <c r="AO241" s="424"/>
    </row>
    <row r="242" spans="1:41" s="162" customFormat="1" ht="13.5" thickBot="1">
      <c r="A242" s="375" t="s">
        <v>1502</v>
      </c>
      <c r="AA242" s="424"/>
      <c r="AB242" s="424"/>
      <c r="AC242" s="424"/>
      <c r="AD242" s="424"/>
      <c r="AE242" s="424"/>
      <c r="AF242" s="425"/>
      <c r="AG242" s="425"/>
      <c r="AH242" s="424"/>
      <c r="AI242" s="424"/>
      <c r="AJ242" s="424"/>
      <c r="AK242" s="424"/>
      <c r="AL242" s="424"/>
      <c r="AM242" s="424"/>
      <c r="AN242" s="424"/>
      <c r="AO242" s="424"/>
    </row>
    <row r="243" spans="1:41" s="162" customFormat="1" ht="13.5" thickBot="1">
      <c r="B243" s="648" t="s">
        <v>1916</v>
      </c>
      <c r="C243" s="649"/>
      <c r="D243" s="650"/>
      <c r="O243" s="163"/>
      <c r="AA243" s="424" t="s">
        <v>1916</v>
      </c>
      <c r="AB243" s="424" t="s">
        <v>1936</v>
      </c>
      <c r="AC243" s="424" t="s">
        <v>1917</v>
      </c>
      <c r="AD243" s="424"/>
      <c r="AE243" s="424"/>
      <c r="AF243" s="425"/>
      <c r="AG243" s="425"/>
      <c r="AH243" s="424"/>
      <c r="AI243" s="424"/>
      <c r="AJ243" s="424"/>
      <c r="AK243" s="424"/>
      <c r="AL243" s="424"/>
      <c r="AM243" s="424"/>
      <c r="AN243" s="424"/>
      <c r="AO243" s="424"/>
    </row>
    <row r="244" spans="1:41" s="162" customFormat="1" ht="13.5" thickBot="1">
      <c r="A244" s="375" t="s">
        <v>1503</v>
      </c>
      <c r="AA244" s="424"/>
      <c r="AB244" s="424"/>
      <c r="AC244" s="424"/>
      <c r="AD244" s="424"/>
      <c r="AE244" s="424"/>
      <c r="AF244" s="425"/>
      <c r="AG244" s="425"/>
      <c r="AH244" s="424"/>
      <c r="AI244" s="424"/>
      <c r="AJ244" s="424"/>
      <c r="AK244" s="424"/>
      <c r="AL244" s="424"/>
      <c r="AM244" s="424"/>
      <c r="AN244" s="424"/>
      <c r="AO244" s="424"/>
    </row>
    <row r="245" spans="1:41" s="162" customFormat="1" ht="13.5" thickBot="1">
      <c r="B245" s="648" t="s">
        <v>1505</v>
      </c>
      <c r="C245" s="649"/>
      <c r="D245" s="650"/>
      <c r="AA245" s="424" t="s">
        <v>1919</v>
      </c>
      <c r="AB245" s="424" t="s">
        <v>1505</v>
      </c>
      <c r="AC245" s="424" t="s">
        <v>1918</v>
      </c>
      <c r="AD245" s="424"/>
      <c r="AE245" s="424"/>
      <c r="AF245" s="425"/>
      <c r="AG245" s="425"/>
      <c r="AH245" s="424"/>
      <c r="AI245" s="424"/>
      <c r="AJ245" s="424"/>
      <c r="AK245" s="424"/>
      <c r="AL245" s="424"/>
      <c r="AM245" s="424"/>
      <c r="AN245" s="424"/>
      <c r="AO245" s="424"/>
    </row>
    <row r="246" spans="1:41" ht="13.5" thickBot="1">
      <c r="K246" s="162"/>
      <c r="AA246" s="407"/>
      <c r="AB246" s="407"/>
      <c r="AC246" s="407"/>
      <c r="AD246" s="407"/>
      <c r="AE246" s="407"/>
    </row>
    <row r="247" spans="1:41" s="162" customFormat="1" ht="264.95" customHeight="1">
      <c r="B247" s="642"/>
      <c r="C247" s="643"/>
      <c r="D247" s="643"/>
      <c r="E247" s="643"/>
      <c r="F247" s="643"/>
      <c r="G247" s="643"/>
      <c r="H247" s="643"/>
      <c r="I247" s="644"/>
      <c r="AA247" s="424"/>
      <c r="AB247" s="424"/>
      <c r="AC247" s="424"/>
      <c r="AD247" s="424"/>
      <c r="AE247" s="424"/>
      <c r="AF247" s="425"/>
      <c r="AG247" s="425"/>
      <c r="AH247" s="424"/>
      <c r="AI247" s="424"/>
      <c r="AJ247" s="424"/>
      <c r="AK247" s="424"/>
      <c r="AL247" s="424"/>
      <c r="AM247" s="424"/>
      <c r="AN247" s="424"/>
      <c r="AO247" s="424"/>
    </row>
    <row r="248" spans="1:41" s="162" customFormat="1" ht="249.95" customHeight="1" thickBot="1">
      <c r="B248" s="645"/>
      <c r="C248" s="646"/>
      <c r="D248" s="646"/>
      <c r="E248" s="646"/>
      <c r="F248" s="646"/>
      <c r="G248" s="646"/>
      <c r="H248" s="646"/>
      <c r="I248" s="647"/>
      <c r="AA248" s="424"/>
      <c r="AB248" s="424"/>
      <c r="AC248" s="424"/>
      <c r="AD248" s="424"/>
      <c r="AE248" s="424"/>
      <c r="AF248" s="425"/>
      <c r="AG248" s="425"/>
      <c r="AH248" s="424"/>
      <c r="AI248" s="424"/>
      <c r="AJ248" s="424"/>
      <c r="AK248" s="424"/>
      <c r="AL248" s="424"/>
      <c r="AM248" s="424"/>
      <c r="AN248" s="424"/>
      <c r="AO248" s="424"/>
    </row>
    <row r="249" spans="1:41" s="162" customFormat="1">
      <c r="AA249" s="424"/>
      <c r="AB249" s="424"/>
      <c r="AC249" s="424"/>
      <c r="AD249" s="424"/>
      <c r="AE249" s="424"/>
      <c r="AF249" s="425"/>
      <c r="AG249" s="425"/>
      <c r="AH249" s="424"/>
      <c r="AI249" s="424"/>
      <c r="AJ249" s="424"/>
      <c r="AK249" s="424"/>
      <c r="AL249" s="424"/>
      <c r="AM249" s="424"/>
      <c r="AN249" s="424"/>
      <c r="AO249" s="424"/>
    </row>
    <row r="250" spans="1:41" s="162" customFormat="1" ht="13.5" thickBot="1">
      <c r="A250" s="375" t="s">
        <v>1502</v>
      </c>
      <c r="AA250" s="424"/>
      <c r="AB250" s="424"/>
      <c r="AC250" s="424"/>
      <c r="AD250" s="424"/>
      <c r="AE250" s="424"/>
      <c r="AF250" s="425"/>
      <c r="AG250" s="425"/>
      <c r="AH250" s="424"/>
      <c r="AI250" s="424"/>
      <c r="AJ250" s="424"/>
      <c r="AK250" s="424"/>
      <c r="AL250" s="424"/>
      <c r="AM250" s="424"/>
      <c r="AN250" s="424"/>
      <c r="AO250" s="424"/>
    </row>
    <row r="251" spans="1:41" s="162" customFormat="1" ht="13.5" thickBot="1">
      <c r="B251" s="648" t="s">
        <v>1920</v>
      </c>
      <c r="C251" s="649"/>
      <c r="D251" s="650"/>
      <c r="O251" s="163"/>
      <c r="AA251" s="424" t="s">
        <v>1910</v>
      </c>
      <c r="AB251" s="424" t="s">
        <v>1920</v>
      </c>
      <c r="AC251" s="424" t="s">
        <v>1588</v>
      </c>
      <c r="AD251" s="424"/>
      <c r="AE251" s="424"/>
      <c r="AF251" s="425"/>
      <c r="AG251" s="425"/>
      <c r="AH251" s="424"/>
      <c r="AI251" s="424"/>
      <c r="AJ251" s="424"/>
      <c r="AK251" s="424"/>
      <c r="AL251" s="424"/>
      <c r="AM251" s="424"/>
      <c r="AN251" s="424"/>
      <c r="AO251" s="424"/>
    </row>
    <row r="252" spans="1:41" s="162" customFormat="1" ht="13.5" thickBot="1">
      <c r="A252" s="375" t="s">
        <v>1503</v>
      </c>
      <c r="AA252" s="424"/>
      <c r="AB252" s="424"/>
      <c r="AC252" s="424"/>
      <c r="AD252" s="424"/>
      <c r="AE252" s="424"/>
      <c r="AF252" s="425"/>
      <c r="AG252" s="425"/>
      <c r="AH252" s="424"/>
      <c r="AI252" s="424"/>
      <c r="AJ252" s="424"/>
      <c r="AK252" s="424"/>
      <c r="AL252" s="424"/>
      <c r="AM252" s="424"/>
      <c r="AN252" s="424"/>
      <c r="AO252" s="424"/>
    </row>
    <row r="253" spans="1:41" s="162" customFormat="1" ht="13.5" thickBot="1">
      <c r="B253" s="648" t="s">
        <v>1923</v>
      </c>
      <c r="C253" s="649"/>
      <c r="D253" s="650"/>
      <c r="AA253" s="424" t="s">
        <v>2020</v>
      </c>
      <c r="AB253" s="424" t="s">
        <v>1921</v>
      </c>
      <c r="AC253" s="424" t="s">
        <v>1922</v>
      </c>
      <c r="AD253" s="424" t="s">
        <v>1923</v>
      </c>
      <c r="AE253" s="424"/>
      <c r="AF253" s="425"/>
      <c r="AG253" s="425"/>
      <c r="AH253" s="424"/>
      <c r="AI253" s="424"/>
      <c r="AJ253" s="424"/>
      <c r="AK253" s="424"/>
      <c r="AL253" s="424"/>
      <c r="AM253" s="424"/>
      <c r="AN253" s="424"/>
      <c r="AO253" s="424"/>
    </row>
    <row r="254" spans="1:41" s="162" customFormat="1" ht="13.5" thickBot="1">
      <c r="AA254" s="425"/>
      <c r="AB254" s="425"/>
      <c r="AC254" s="425"/>
      <c r="AD254" s="425"/>
      <c r="AE254" s="425"/>
      <c r="AF254" s="425"/>
      <c r="AG254" s="425"/>
      <c r="AH254" s="424"/>
      <c r="AI254" s="424"/>
      <c r="AJ254" s="424"/>
      <c r="AK254" s="424"/>
      <c r="AL254" s="424"/>
      <c r="AM254" s="424"/>
      <c r="AN254" s="424"/>
      <c r="AO254" s="424"/>
    </row>
    <row r="255" spans="1:41" s="162" customFormat="1" ht="273.95" customHeight="1">
      <c r="B255" s="642"/>
      <c r="C255" s="643"/>
      <c r="D255" s="643"/>
      <c r="E255" s="643"/>
      <c r="F255" s="643"/>
      <c r="G255" s="643"/>
      <c r="H255" s="643"/>
      <c r="I255" s="644"/>
      <c r="AA255" s="425"/>
      <c r="AB255" s="425"/>
      <c r="AC255" s="425"/>
      <c r="AD255" s="425"/>
      <c r="AE255" s="425"/>
      <c r="AF255" s="425"/>
      <c r="AG255" s="425"/>
      <c r="AH255" s="424"/>
      <c r="AI255" s="424"/>
      <c r="AJ255" s="424"/>
      <c r="AK255" s="424"/>
      <c r="AL255" s="424"/>
      <c r="AM255" s="424"/>
      <c r="AN255" s="424"/>
      <c r="AO255" s="424"/>
    </row>
    <row r="256" spans="1:41" s="162" customFormat="1" ht="80.099999999999994" customHeight="1" thickBot="1">
      <c r="B256" s="645"/>
      <c r="C256" s="646"/>
      <c r="D256" s="646"/>
      <c r="E256" s="646"/>
      <c r="F256" s="646"/>
      <c r="G256" s="646"/>
      <c r="H256" s="646"/>
      <c r="I256" s="647"/>
      <c r="AA256" s="425"/>
      <c r="AB256" s="425"/>
      <c r="AC256" s="425"/>
      <c r="AD256" s="425"/>
      <c r="AE256" s="425"/>
      <c r="AF256" s="425"/>
      <c r="AG256" s="425"/>
      <c r="AH256" s="424"/>
      <c r="AI256" s="424"/>
      <c r="AJ256" s="424"/>
      <c r="AK256" s="424"/>
      <c r="AL256" s="424"/>
      <c r="AM256" s="424"/>
      <c r="AN256" s="424"/>
      <c r="AO256" s="424"/>
    </row>
    <row r="257" spans="1:41" s="162" customFormat="1">
      <c r="AA257" s="425"/>
      <c r="AB257" s="425"/>
      <c r="AC257" s="425"/>
      <c r="AD257" s="425"/>
      <c r="AE257" s="425"/>
      <c r="AF257" s="425"/>
      <c r="AG257" s="425"/>
      <c r="AH257" s="424"/>
      <c r="AI257" s="424"/>
      <c r="AJ257" s="424"/>
      <c r="AK257" s="424"/>
      <c r="AL257" s="424"/>
      <c r="AM257" s="424"/>
      <c r="AN257" s="424"/>
      <c r="AO257" s="424"/>
    </row>
    <row r="258" spans="1:41" s="162" customFormat="1" ht="13.5" thickBot="1">
      <c r="A258" s="375" t="s">
        <v>1502</v>
      </c>
      <c r="AA258" s="425"/>
      <c r="AB258" s="425"/>
      <c r="AC258" s="425"/>
      <c r="AD258" s="425"/>
      <c r="AE258" s="425"/>
      <c r="AF258" s="425"/>
      <c r="AG258" s="425"/>
      <c r="AH258" s="424"/>
      <c r="AI258" s="424"/>
      <c r="AJ258" s="424"/>
      <c r="AK258" s="424"/>
      <c r="AL258" s="424"/>
      <c r="AM258" s="424"/>
      <c r="AN258" s="424"/>
      <c r="AO258" s="424"/>
    </row>
    <row r="259" spans="1:41" s="162" customFormat="1" ht="13.5" thickBot="1">
      <c r="B259" s="648" t="s">
        <v>1929</v>
      </c>
      <c r="C259" s="649"/>
      <c r="D259" s="650"/>
      <c r="AA259" s="425"/>
      <c r="AB259" s="425"/>
      <c r="AC259" s="425"/>
      <c r="AD259" s="425"/>
      <c r="AE259" s="425"/>
      <c r="AF259" s="425"/>
      <c r="AG259" s="425"/>
      <c r="AH259" s="424"/>
      <c r="AI259" s="424"/>
      <c r="AJ259" s="424"/>
      <c r="AK259" s="424"/>
      <c r="AL259" s="424"/>
      <c r="AM259" s="424"/>
      <c r="AN259" s="424"/>
      <c r="AO259" s="424"/>
    </row>
    <row r="260" spans="1:41" s="162" customFormat="1" ht="13.5" thickBot="1">
      <c r="A260" s="375" t="s">
        <v>1503</v>
      </c>
      <c r="AA260" s="425" t="s">
        <v>1915</v>
      </c>
      <c r="AB260" s="425" t="s">
        <v>1930</v>
      </c>
      <c r="AC260" s="425" t="s">
        <v>1929</v>
      </c>
      <c r="AD260" s="425"/>
      <c r="AE260" s="425"/>
      <c r="AF260" s="425"/>
      <c r="AG260" s="425"/>
      <c r="AH260" s="424"/>
      <c r="AI260" s="424"/>
      <c r="AJ260" s="424"/>
      <c r="AK260" s="424"/>
      <c r="AL260" s="424"/>
      <c r="AM260" s="424"/>
      <c r="AN260" s="424"/>
      <c r="AO260" s="424"/>
    </row>
    <row r="261" spans="1:41" s="162" customFormat="1" ht="13.5" thickBot="1">
      <c r="B261" s="648" t="s">
        <v>1923</v>
      </c>
      <c r="C261" s="649"/>
      <c r="D261" s="650"/>
      <c r="AA261" s="425"/>
      <c r="AB261" s="425"/>
      <c r="AC261" s="425"/>
      <c r="AD261" s="425"/>
      <c r="AE261" s="425"/>
      <c r="AF261" s="425"/>
      <c r="AG261" s="425"/>
      <c r="AH261" s="424"/>
      <c r="AI261" s="424"/>
      <c r="AJ261" s="424"/>
      <c r="AK261" s="424"/>
      <c r="AL261" s="424"/>
      <c r="AM261" s="424"/>
      <c r="AN261" s="424"/>
      <c r="AO261" s="424"/>
    </row>
    <row r="262" spans="1:41" s="162" customFormat="1" ht="13.5" thickBot="1">
      <c r="AA262" s="425" t="s">
        <v>1937</v>
      </c>
      <c r="AB262" s="425" t="s">
        <v>1938</v>
      </c>
      <c r="AC262" s="425" t="s">
        <v>1939</v>
      </c>
      <c r="AD262" s="425" t="s">
        <v>1923</v>
      </c>
      <c r="AE262" s="425"/>
      <c r="AF262" s="425"/>
      <c r="AG262" s="425"/>
      <c r="AH262" s="424"/>
      <c r="AI262" s="424"/>
      <c r="AJ262" s="424"/>
      <c r="AK262" s="424"/>
      <c r="AL262" s="424"/>
      <c r="AM262" s="424"/>
      <c r="AN262" s="424"/>
      <c r="AO262" s="424"/>
    </row>
    <row r="263" spans="1:41" s="162" customFormat="1" ht="147" customHeight="1">
      <c r="B263" s="642"/>
      <c r="C263" s="643"/>
      <c r="D263" s="643"/>
      <c r="E263" s="643"/>
      <c r="F263" s="643"/>
      <c r="G263" s="643"/>
      <c r="H263" s="643"/>
      <c r="I263" s="643"/>
      <c r="J263" s="643"/>
      <c r="K263" s="643"/>
      <c r="L263" s="644"/>
      <c r="AA263" s="425"/>
      <c r="AB263" s="425"/>
      <c r="AC263" s="425"/>
      <c r="AD263" s="425"/>
      <c r="AE263" s="425"/>
      <c r="AF263" s="425"/>
      <c r="AG263" s="425"/>
      <c r="AH263" s="424"/>
      <c r="AI263" s="424"/>
      <c r="AJ263" s="424"/>
      <c r="AK263" s="424"/>
      <c r="AL263" s="424"/>
      <c r="AM263" s="424"/>
      <c r="AN263" s="424"/>
      <c r="AO263" s="424"/>
    </row>
    <row r="264" spans="1:41" s="162" customFormat="1" ht="213" customHeight="1" thickBot="1">
      <c r="B264" s="645"/>
      <c r="C264" s="646"/>
      <c r="D264" s="646"/>
      <c r="E264" s="646"/>
      <c r="F264" s="646"/>
      <c r="G264" s="646"/>
      <c r="H264" s="646"/>
      <c r="I264" s="646"/>
      <c r="J264" s="646"/>
      <c r="K264" s="646"/>
      <c r="L264" s="647"/>
      <c r="AA264" s="425"/>
      <c r="AB264" s="425"/>
      <c r="AC264" s="425"/>
      <c r="AD264" s="425"/>
      <c r="AE264" s="425"/>
      <c r="AF264" s="425"/>
      <c r="AG264" s="425"/>
      <c r="AH264" s="424"/>
      <c r="AI264" s="424"/>
      <c r="AJ264" s="424"/>
      <c r="AK264" s="424"/>
      <c r="AL264" s="424"/>
      <c r="AM264" s="424"/>
      <c r="AN264" s="424"/>
      <c r="AO264" s="424"/>
    </row>
    <row r="265" spans="1:41" s="162" customFormat="1">
      <c r="AA265" s="425"/>
      <c r="AB265" s="425"/>
      <c r="AC265" s="425"/>
      <c r="AD265" s="425"/>
      <c r="AE265" s="425"/>
      <c r="AF265" s="425"/>
      <c r="AG265" s="425"/>
      <c r="AH265" s="424"/>
      <c r="AI265" s="424"/>
      <c r="AJ265" s="424"/>
      <c r="AK265" s="424"/>
      <c r="AL265" s="424"/>
      <c r="AM265" s="424"/>
      <c r="AN265" s="424"/>
      <c r="AO265" s="424"/>
    </row>
    <row r="266" spans="1:41" s="162" customFormat="1" ht="13.5" thickBot="1">
      <c r="A266" s="375" t="s">
        <v>1502</v>
      </c>
      <c r="AA266" s="425"/>
      <c r="AB266" s="425"/>
      <c r="AC266" s="425"/>
      <c r="AD266" s="425"/>
      <c r="AE266" s="425"/>
      <c r="AF266" s="425"/>
      <c r="AG266" s="425"/>
      <c r="AH266" s="424"/>
      <c r="AI266" s="424"/>
      <c r="AJ266" s="424"/>
      <c r="AK266" s="424"/>
      <c r="AL266" s="424"/>
      <c r="AM266" s="424"/>
      <c r="AN266" s="424"/>
      <c r="AO266" s="424"/>
    </row>
    <row r="267" spans="1:41" s="162" customFormat="1" ht="13.5" thickBot="1">
      <c r="B267" s="648" t="s">
        <v>1926</v>
      </c>
      <c r="C267" s="649"/>
      <c r="D267" s="650"/>
      <c r="AA267" s="425" t="s">
        <v>1927</v>
      </c>
      <c r="AB267" s="425" t="s">
        <v>1928</v>
      </c>
      <c r="AC267" s="425" t="s">
        <v>1926</v>
      </c>
      <c r="AD267" s="425"/>
      <c r="AE267" s="425"/>
      <c r="AF267" s="425"/>
      <c r="AG267" s="425"/>
      <c r="AH267" s="424"/>
      <c r="AI267" s="424"/>
      <c r="AJ267" s="424"/>
      <c r="AK267" s="424"/>
      <c r="AL267" s="424"/>
      <c r="AM267" s="424"/>
      <c r="AN267" s="424"/>
      <c r="AO267" s="424"/>
    </row>
    <row r="268" spans="1:41" s="162" customFormat="1" ht="13.5" thickBot="1">
      <c r="A268" s="375" t="s">
        <v>1503</v>
      </c>
      <c r="AA268" s="425"/>
      <c r="AB268" s="425"/>
      <c r="AC268" s="425"/>
      <c r="AD268" s="425"/>
      <c r="AE268" s="425"/>
      <c r="AF268" s="425"/>
      <c r="AG268" s="425"/>
      <c r="AH268" s="424"/>
      <c r="AI268" s="424"/>
      <c r="AJ268" s="424"/>
      <c r="AK268" s="424"/>
      <c r="AL268" s="424"/>
      <c r="AM268" s="424"/>
      <c r="AN268" s="424"/>
      <c r="AO268" s="424"/>
    </row>
    <row r="269" spans="1:41" s="162" customFormat="1" ht="13.5" thickBot="1">
      <c r="B269" s="648" t="s">
        <v>1923</v>
      </c>
      <c r="C269" s="649"/>
      <c r="D269" s="650"/>
      <c r="AA269" s="425" t="s">
        <v>1924</v>
      </c>
      <c r="AB269" s="425" t="s">
        <v>1940</v>
      </c>
      <c r="AC269" s="425" t="s">
        <v>1925</v>
      </c>
      <c r="AD269" s="425" t="s">
        <v>1923</v>
      </c>
      <c r="AE269" s="425"/>
      <c r="AF269" s="425"/>
      <c r="AG269" s="425"/>
      <c r="AH269" s="424"/>
      <c r="AI269" s="424"/>
      <c r="AJ269" s="424"/>
      <c r="AK269" s="424"/>
      <c r="AL269" s="424"/>
      <c r="AM269" s="424"/>
      <c r="AN269" s="424"/>
      <c r="AO269" s="424"/>
    </row>
    <row r="270" spans="1:41" s="162" customFormat="1" ht="13.5" thickBot="1">
      <c r="AA270" s="425"/>
      <c r="AB270" s="425"/>
      <c r="AC270" s="425"/>
      <c r="AD270" s="425"/>
      <c r="AE270" s="425"/>
      <c r="AF270" s="425"/>
      <c r="AG270" s="425"/>
      <c r="AH270" s="424"/>
      <c r="AI270" s="424"/>
      <c r="AJ270" s="424"/>
      <c r="AK270" s="424"/>
      <c r="AL270" s="424"/>
      <c r="AM270" s="424"/>
      <c r="AN270" s="424"/>
      <c r="AO270" s="424"/>
    </row>
    <row r="271" spans="1:41" s="162" customFormat="1" ht="170.1" customHeight="1">
      <c r="B271" s="642"/>
      <c r="C271" s="643"/>
      <c r="D271" s="643"/>
      <c r="E271" s="643"/>
      <c r="F271" s="643"/>
      <c r="G271" s="643"/>
      <c r="H271" s="643"/>
      <c r="I271" s="643"/>
      <c r="J271" s="643"/>
      <c r="K271" s="643"/>
      <c r="L271" s="644"/>
      <c r="AA271" s="425"/>
      <c r="AB271" s="425"/>
      <c r="AC271" s="425"/>
      <c r="AD271" s="425"/>
      <c r="AE271" s="425"/>
      <c r="AF271" s="425"/>
      <c r="AG271" s="425"/>
      <c r="AH271" s="424"/>
      <c r="AI271" s="424"/>
      <c r="AJ271" s="424"/>
      <c r="AK271" s="424"/>
      <c r="AL271" s="424"/>
      <c r="AM271" s="424"/>
      <c r="AN271" s="424"/>
      <c r="AO271" s="424"/>
    </row>
    <row r="272" spans="1:41" s="162" customFormat="1" ht="162" customHeight="1" thickBot="1">
      <c r="B272" s="645"/>
      <c r="C272" s="646"/>
      <c r="D272" s="646"/>
      <c r="E272" s="646"/>
      <c r="F272" s="646"/>
      <c r="G272" s="646"/>
      <c r="H272" s="646"/>
      <c r="I272" s="646"/>
      <c r="J272" s="646"/>
      <c r="K272" s="646"/>
      <c r="L272" s="647"/>
      <c r="AA272" s="425"/>
      <c r="AB272" s="425"/>
      <c r="AC272" s="425"/>
      <c r="AD272" s="425"/>
      <c r="AE272" s="425"/>
      <c r="AF272" s="425"/>
      <c r="AG272" s="425"/>
      <c r="AH272" s="424"/>
      <c r="AI272" s="424"/>
      <c r="AJ272" s="424"/>
      <c r="AK272" s="424"/>
      <c r="AL272" s="424"/>
      <c r="AM272" s="424"/>
      <c r="AN272" s="424"/>
      <c r="AO272" s="424"/>
    </row>
    <row r="273" spans="27:41" s="162" customFormat="1">
      <c r="AA273" s="425"/>
      <c r="AB273" s="425"/>
      <c r="AC273" s="425"/>
      <c r="AD273" s="425"/>
      <c r="AE273" s="425"/>
      <c r="AF273" s="425"/>
      <c r="AG273" s="425"/>
      <c r="AH273" s="424"/>
      <c r="AI273" s="424"/>
      <c r="AJ273" s="424"/>
      <c r="AK273" s="424"/>
      <c r="AL273" s="424"/>
      <c r="AM273" s="424"/>
      <c r="AN273" s="424"/>
      <c r="AO273" s="424"/>
    </row>
    <row r="274" spans="27:41" s="162" customFormat="1">
      <c r="AA274" s="425"/>
      <c r="AB274" s="425"/>
      <c r="AC274" s="425"/>
      <c r="AD274" s="425"/>
      <c r="AE274" s="425"/>
      <c r="AF274" s="425"/>
      <c r="AG274" s="425"/>
      <c r="AH274" s="424"/>
      <c r="AI274" s="424"/>
      <c r="AJ274" s="424"/>
      <c r="AK274" s="424"/>
      <c r="AL274" s="424"/>
      <c r="AM274" s="424"/>
      <c r="AN274" s="424"/>
      <c r="AO274" s="424"/>
    </row>
    <row r="275" spans="27:41" s="162" customFormat="1">
      <c r="AA275" s="425"/>
      <c r="AB275" s="425"/>
      <c r="AC275" s="425"/>
      <c r="AD275" s="425"/>
      <c r="AE275" s="425"/>
      <c r="AF275" s="425"/>
      <c r="AG275" s="425"/>
      <c r="AH275" s="424"/>
      <c r="AI275" s="424"/>
      <c r="AJ275" s="424"/>
      <c r="AK275" s="424"/>
      <c r="AL275" s="424"/>
      <c r="AM275" s="424"/>
      <c r="AN275" s="424"/>
      <c r="AO275" s="424"/>
    </row>
    <row r="276" spans="27:41" s="162" customFormat="1">
      <c r="AA276" s="425"/>
      <c r="AB276" s="425"/>
      <c r="AC276" s="425"/>
      <c r="AD276" s="425"/>
      <c r="AE276" s="425"/>
      <c r="AF276" s="425"/>
      <c r="AG276" s="425"/>
      <c r="AH276" s="424"/>
      <c r="AI276" s="424"/>
      <c r="AJ276" s="424"/>
      <c r="AK276" s="424"/>
      <c r="AL276" s="424"/>
      <c r="AM276" s="424"/>
      <c r="AN276" s="424"/>
      <c r="AO276" s="424"/>
    </row>
    <row r="277" spans="27:41" s="162" customFormat="1">
      <c r="AA277" s="425"/>
      <c r="AB277" s="425"/>
      <c r="AC277" s="425"/>
      <c r="AD277" s="425"/>
      <c r="AE277" s="425"/>
      <c r="AF277" s="425"/>
      <c r="AG277" s="425"/>
      <c r="AH277" s="424"/>
      <c r="AI277" s="424"/>
      <c r="AJ277" s="424"/>
      <c r="AK277" s="424"/>
      <c r="AL277" s="424"/>
      <c r="AM277" s="424"/>
      <c r="AN277" s="424"/>
      <c r="AO277" s="424"/>
    </row>
    <row r="278" spans="27:41" s="162" customFormat="1">
      <c r="AA278" s="425"/>
      <c r="AB278" s="425"/>
      <c r="AC278" s="425"/>
      <c r="AD278" s="425"/>
      <c r="AE278" s="425"/>
      <c r="AF278" s="425"/>
      <c r="AG278" s="425"/>
      <c r="AH278" s="424"/>
      <c r="AI278" s="424"/>
      <c r="AJ278" s="424"/>
      <c r="AK278" s="424"/>
      <c r="AL278" s="424"/>
      <c r="AM278" s="424"/>
      <c r="AN278" s="424"/>
      <c r="AO278" s="424"/>
    </row>
    <row r="279" spans="27:41" s="162" customFormat="1">
      <c r="AA279" s="425"/>
      <c r="AB279" s="425"/>
      <c r="AC279" s="425"/>
      <c r="AD279" s="425"/>
      <c r="AE279" s="425"/>
      <c r="AF279" s="425"/>
      <c r="AG279" s="425"/>
      <c r="AH279" s="424"/>
      <c r="AI279" s="424"/>
      <c r="AJ279" s="424"/>
      <c r="AK279" s="424"/>
      <c r="AL279" s="424"/>
      <c r="AM279" s="424"/>
      <c r="AN279" s="424"/>
      <c r="AO279" s="424"/>
    </row>
    <row r="280" spans="27:41" s="162" customFormat="1">
      <c r="AA280" s="425"/>
      <c r="AB280" s="425"/>
      <c r="AC280" s="425"/>
      <c r="AD280" s="425"/>
      <c r="AE280" s="425"/>
      <c r="AF280" s="425"/>
      <c r="AG280" s="425"/>
      <c r="AH280" s="424"/>
      <c r="AI280" s="424"/>
      <c r="AJ280" s="424"/>
      <c r="AK280" s="424"/>
      <c r="AL280" s="424"/>
      <c r="AM280" s="424"/>
      <c r="AN280" s="424"/>
      <c r="AO280" s="424"/>
    </row>
    <row r="281" spans="27:41" s="162" customFormat="1">
      <c r="AA281" s="425"/>
      <c r="AB281" s="425"/>
      <c r="AC281" s="425"/>
      <c r="AD281" s="425"/>
      <c r="AE281" s="425"/>
      <c r="AF281" s="425"/>
      <c r="AG281" s="425"/>
      <c r="AH281" s="424"/>
      <c r="AI281" s="424"/>
      <c r="AJ281" s="424"/>
      <c r="AK281" s="424"/>
      <c r="AL281" s="424"/>
      <c r="AM281" s="424"/>
      <c r="AN281" s="424"/>
      <c r="AO281" s="424"/>
    </row>
    <row r="282" spans="27:41" s="162" customFormat="1">
      <c r="AA282" s="425"/>
      <c r="AB282" s="425"/>
      <c r="AC282" s="425"/>
      <c r="AD282" s="425"/>
      <c r="AE282" s="425"/>
      <c r="AF282" s="425"/>
      <c r="AG282" s="425"/>
      <c r="AH282" s="424"/>
      <c r="AI282" s="424"/>
      <c r="AJ282" s="424"/>
      <c r="AK282" s="424"/>
      <c r="AL282" s="424"/>
      <c r="AM282" s="424"/>
      <c r="AN282" s="424"/>
      <c r="AO282" s="424"/>
    </row>
    <row r="283" spans="27:41" s="162" customFormat="1">
      <c r="AA283" s="425"/>
      <c r="AB283" s="425"/>
      <c r="AC283" s="425"/>
      <c r="AD283" s="425"/>
      <c r="AE283" s="425"/>
      <c r="AF283" s="425"/>
      <c r="AG283" s="425"/>
      <c r="AH283" s="424"/>
      <c r="AI283" s="424"/>
      <c r="AJ283" s="424"/>
      <c r="AK283" s="424"/>
      <c r="AL283" s="424"/>
      <c r="AM283" s="424"/>
      <c r="AN283" s="424"/>
      <c r="AO283" s="424"/>
    </row>
    <row r="284" spans="27:41" s="162" customFormat="1">
      <c r="AA284" s="425"/>
      <c r="AB284" s="425"/>
      <c r="AC284" s="425"/>
      <c r="AD284" s="425"/>
      <c r="AE284" s="425"/>
      <c r="AF284" s="425"/>
      <c r="AG284" s="425"/>
      <c r="AH284" s="424"/>
      <c r="AI284" s="424"/>
      <c r="AJ284" s="424"/>
      <c r="AK284" s="424"/>
      <c r="AL284" s="424"/>
      <c r="AM284" s="424"/>
      <c r="AN284" s="424"/>
      <c r="AO284" s="424"/>
    </row>
    <row r="285" spans="27:41" s="162" customFormat="1">
      <c r="AA285" s="425"/>
      <c r="AB285" s="425"/>
      <c r="AC285" s="425"/>
      <c r="AD285" s="425"/>
      <c r="AE285" s="425"/>
      <c r="AF285" s="425"/>
      <c r="AG285" s="425"/>
      <c r="AH285" s="424"/>
      <c r="AI285" s="424"/>
      <c r="AJ285" s="424"/>
      <c r="AK285" s="424"/>
      <c r="AL285" s="424"/>
      <c r="AM285" s="424"/>
      <c r="AN285" s="424"/>
      <c r="AO285" s="424"/>
    </row>
    <row r="286" spans="27:41" s="162" customFormat="1">
      <c r="AA286" s="425"/>
      <c r="AB286" s="425"/>
      <c r="AC286" s="425"/>
      <c r="AD286" s="425"/>
      <c r="AE286" s="425"/>
      <c r="AF286" s="425"/>
      <c r="AG286" s="425"/>
      <c r="AH286" s="424"/>
      <c r="AI286" s="424"/>
      <c r="AJ286" s="424"/>
      <c r="AK286" s="424"/>
      <c r="AL286" s="424"/>
      <c r="AM286" s="424"/>
      <c r="AN286" s="424"/>
      <c r="AO286" s="424"/>
    </row>
    <row r="287" spans="27:41" s="162" customFormat="1">
      <c r="AA287" s="425"/>
      <c r="AB287" s="425"/>
      <c r="AC287" s="425"/>
      <c r="AD287" s="425"/>
      <c r="AE287" s="425"/>
      <c r="AF287" s="425"/>
      <c r="AG287" s="425"/>
      <c r="AH287" s="424"/>
      <c r="AI287" s="424"/>
      <c r="AJ287" s="424"/>
      <c r="AK287" s="424"/>
      <c r="AL287" s="424"/>
      <c r="AM287" s="424"/>
      <c r="AN287" s="424"/>
      <c r="AO287" s="424"/>
    </row>
    <row r="288" spans="27:41" s="162" customFormat="1">
      <c r="AA288" s="425"/>
      <c r="AB288" s="425"/>
      <c r="AC288" s="425"/>
      <c r="AD288" s="425"/>
      <c r="AE288" s="425"/>
      <c r="AF288" s="425"/>
      <c r="AG288" s="425"/>
      <c r="AH288" s="424"/>
      <c r="AI288" s="424"/>
      <c r="AJ288" s="424"/>
      <c r="AK288" s="424"/>
      <c r="AL288" s="424"/>
      <c r="AM288" s="424"/>
      <c r="AN288" s="424"/>
      <c r="AO288" s="424"/>
    </row>
    <row r="289" spans="27:41" s="162" customFormat="1">
      <c r="AA289" s="425"/>
      <c r="AB289" s="425"/>
      <c r="AC289" s="425"/>
      <c r="AD289" s="425"/>
      <c r="AE289" s="425"/>
      <c r="AF289" s="425"/>
      <c r="AG289" s="425"/>
      <c r="AH289" s="424"/>
      <c r="AI289" s="424"/>
      <c r="AJ289" s="424"/>
      <c r="AK289" s="424"/>
      <c r="AL289" s="424"/>
      <c r="AM289" s="424"/>
      <c r="AN289" s="424"/>
      <c r="AO289" s="424"/>
    </row>
    <row r="290" spans="27:41" s="162" customFormat="1">
      <c r="AA290" s="425"/>
      <c r="AB290" s="425"/>
      <c r="AC290" s="425"/>
      <c r="AD290" s="425"/>
      <c r="AE290" s="425"/>
      <c r="AF290" s="425"/>
      <c r="AG290" s="425"/>
      <c r="AH290" s="424"/>
      <c r="AI290" s="424"/>
      <c r="AJ290" s="424"/>
      <c r="AK290" s="424"/>
      <c r="AL290" s="424"/>
      <c r="AM290" s="424"/>
      <c r="AN290" s="424"/>
      <c r="AO290" s="424"/>
    </row>
    <row r="291" spans="27:41" s="162" customFormat="1">
      <c r="AA291" s="425"/>
      <c r="AB291" s="425"/>
      <c r="AC291" s="425"/>
      <c r="AD291" s="425"/>
      <c r="AE291" s="425"/>
      <c r="AF291" s="425"/>
      <c r="AG291" s="425"/>
      <c r="AH291" s="424"/>
      <c r="AI291" s="424"/>
      <c r="AJ291" s="424"/>
      <c r="AK291" s="424"/>
      <c r="AL291" s="424"/>
      <c r="AM291" s="424"/>
      <c r="AN291" s="424"/>
      <c r="AO291" s="424"/>
    </row>
    <row r="292" spans="27:41" s="162" customFormat="1">
      <c r="AA292" s="425"/>
      <c r="AB292" s="425"/>
      <c r="AC292" s="425"/>
      <c r="AD292" s="425"/>
      <c r="AE292" s="425"/>
      <c r="AF292" s="425"/>
      <c r="AG292" s="425"/>
      <c r="AH292" s="424"/>
      <c r="AI292" s="424"/>
      <c r="AJ292" s="424"/>
      <c r="AK292" s="424"/>
      <c r="AL292" s="424"/>
      <c r="AM292" s="424"/>
      <c r="AN292" s="424"/>
      <c r="AO292" s="424"/>
    </row>
    <row r="293" spans="27:41" s="162" customFormat="1">
      <c r="AA293" s="425"/>
      <c r="AB293" s="425"/>
      <c r="AC293" s="425"/>
      <c r="AD293" s="425"/>
      <c r="AE293" s="425"/>
      <c r="AF293" s="425"/>
      <c r="AG293" s="425"/>
      <c r="AH293" s="424"/>
      <c r="AI293" s="424"/>
      <c r="AJ293" s="424"/>
      <c r="AK293" s="424"/>
      <c r="AL293" s="424"/>
      <c r="AM293" s="424"/>
      <c r="AN293" s="424"/>
      <c r="AO293" s="424"/>
    </row>
    <row r="294" spans="27:41" s="162" customFormat="1">
      <c r="AA294" s="425"/>
      <c r="AB294" s="425"/>
      <c r="AC294" s="425"/>
      <c r="AD294" s="425"/>
      <c r="AE294" s="425"/>
      <c r="AF294" s="425"/>
      <c r="AG294" s="425"/>
      <c r="AH294" s="424"/>
      <c r="AI294" s="424"/>
      <c r="AJ294" s="424"/>
      <c r="AK294" s="424"/>
      <c r="AL294" s="424"/>
      <c r="AM294" s="424"/>
      <c r="AN294" s="424"/>
      <c r="AO294" s="424"/>
    </row>
    <row r="295" spans="27:41" s="162" customFormat="1">
      <c r="AA295" s="425"/>
      <c r="AB295" s="425"/>
      <c r="AC295" s="425"/>
      <c r="AD295" s="425"/>
      <c r="AE295" s="425"/>
      <c r="AF295" s="425"/>
      <c r="AG295" s="425"/>
      <c r="AH295" s="424"/>
      <c r="AI295" s="424"/>
      <c r="AJ295" s="424"/>
      <c r="AK295" s="424"/>
      <c r="AL295" s="424"/>
      <c r="AM295" s="424"/>
      <c r="AN295" s="424"/>
      <c r="AO295" s="424"/>
    </row>
    <row r="296" spans="27:41" s="162" customFormat="1">
      <c r="AA296" s="425"/>
      <c r="AB296" s="425"/>
      <c r="AC296" s="425"/>
      <c r="AD296" s="425"/>
      <c r="AE296" s="425"/>
      <c r="AF296" s="425"/>
      <c r="AG296" s="425"/>
      <c r="AH296" s="424"/>
      <c r="AI296" s="424"/>
      <c r="AJ296" s="424"/>
      <c r="AK296" s="424"/>
      <c r="AL296" s="424"/>
      <c r="AM296" s="424"/>
      <c r="AN296" s="424"/>
      <c r="AO296" s="424"/>
    </row>
    <row r="297" spans="27:41" s="162" customFormat="1">
      <c r="AA297" s="425"/>
      <c r="AB297" s="425"/>
      <c r="AC297" s="425"/>
      <c r="AD297" s="425"/>
      <c r="AE297" s="425"/>
      <c r="AF297" s="425"/>
      <c r="AG297" s="425"/>
      <c r="AH297" s="424"/>
      <c r="AI297" s="424"/>
      <c r="AJ297" s="424"/>
      <c r="AK297" s="424"/>
      <c r="AL297" s="424"/>
      <c r="AM297" s="424"/>
      <c r="AN297" s="424"/>
      <c r="AO297" s="424"/>
    </row>
    <row r="298" spans="27:41" s="162" customFormat="1">
      <c r="AA298" s="425"/>
      <c r="AB298" s="425"/>
      <c r="AC298" s="425"/>
      <c r="AD298" s="425"/>
      <c r="AE298" s="425"/>
      <c r="AF298" s="425"/>
      <c r="AG298" s="425"/>
      <c r="AH298" s="424"/>
      <c r="AI298" s="424"/>
      <c r="AJ298" s="424"/>
      <c r="AK298" s="424"/>
      <c r="AL298" s="424"/>
      <c r="AM298" s="424"/>
      <c r="AN298" s="424"/>
      <c r="AO298" s="424"/>
    </row>
    <row r="299" spans="27:41" s="162" customFormat="1">
      <c r="AA299" s="425"/>
      <c r="AB299" s="425"/>
      <c r="AC299" s="425"/>
      <c r="AD299" s="425"/>
      <c r="AE299" s="425"/>
      <c r="AF299" s="425"/>
      <c r="AG299" s="425"/>
      <c r="AH299" s="424"/>
      <c r="AI299" s="424"/>
      <c r="AJ299" s="424"/>
      <c r="AK299" s="424"/>
      <c r="AL299" s="424"/>
      <c r="AM299" s="424"/>
      <c r="AN299" s="424"/>
      <c r="AO299" s="424"/>
    </row>
    <row r="300" spans="27:41" s="162" customFormat="1">
      <c r="AA300" s="425"/>
      <c r="AB300" s="425"/>
      <c r="AC300" s="425"/>
      <c r="AD300" s="425"/>
      <c r="AE300" s="425"/>
      <c r="AF300" s="425"/>
      <c r="AG300" s="425"/>
      <c r="AH300" s="424"/>
      <c r="AI300" s="424"/>
      <c r="AJ300" s="424"/>
      <c r="AK300" s="424"/>
      <c r="AL300" s="424"/>
      <c r="AM300" s="424"/>
      <c r="AN300" s="424"/>
      <c r="AO300" s="424"/>
    </row>
    <row r="301" spans="27:41" s="162" customFormat="1">
      <c r="AA301" s="425"/>
      <c r="AB301" s="425"/>
      <c r="AC301" s="425"/>
      <c r="AD301" s="425"/>
      <c r="AE301" s="425"/>
      <c r="AF301" s="425"/>
      <c r="AG301" s="425"/>
      <c r="AH301" s="424"/>
      <c r="AI301" s="424"/>
      <c r="AJ301" s="424"/>
      <c r="AK301" s="424"/>
      <c r="AL301" s="424"/>
      <c r="AM301" s="424"/>
      <c r="AN301" s="424"/>
      <c r="AO301" s="424"/>
    </row>
    <row r="302" spans="27:41" s="162" customFormat="1">
      <c r="AA302" s="425"/>
      <c r="AB302" s="425"/>
      <c r="AC302" s="425"/>
      <c r="AD302" s="425"/>
      <c r="AE302" s="425"/>
      <c r="AF302" s="425"/>
      <c r="AG302" s="425"/>
      <c r="AH302" s="424"/>
      <c r="AI302" s="424"/>
      <c r="AJ302" s="424"/>
      <c r="AK302" s="424"/>
      <c r="AL302" s="424"/>
      <c r="AM302" s="424"/>
      <c r="AN302" s="424"/>
      <c r="AO302" s="424"/>
    </row>
    <row r="303" spans="27:41" s="162" customFormat="1">
      <c r="AA303" s="425"/>
      <c r="AB303" s="425"/>
      <c r="AC303" s="425"/>
      <c r="AD303" s="425"/>
      <c r="AE303" s="425"/>
      <c r="AF303" s="425"/>
      <c r="AG303" s="425"/>
      <c r="AH303" s="424"/>
      <c r="AI303" s="424"/>
      <c r="AJ303" s="424"/>
      <c r="AK303" s="424"/>
      <c r="AL303" s="424"/>
      <c r="AM303" s="424"/>
      <c r="AN303" s="424"/>
      <c r="AO303" s="424"/>
    </row>
    <row r="304" spans="27:41" s="162" customFormat="1">
      <c r="AA304" s="425"/>
      <c r="AB304" s="425"/>
      <c r="AC304" s="425"/>
      <c r="AD304" s="425"/>
      <c r="AE304" s="425"/>
      <c r="AF304" s="425"/>
      <c r="AG304" s="425"/>
      <c r="AH304" s="424"/>
      <c r="AI304" s="424"/>
      <c r="AJ304" s="424"/>
      <c r="AK304" s="424"/>
      <c r="AL304" s="424"/>
      <c r="AM304" s="424"/>
      <c r="AN304" s="424"/>
      <c r="AO304" s="424"/>
    </row>
    <row r="305" spans="27:41" s="162" customFormat="1">
      <c r="AA305" s="425"/>
      <c r="AB305" s="425"/>
      <c r="AC305" s="425"/>
      <c r="AD305" s="425"/>
      <c r="AE305" s="425"/>
      <c r="AF305" s="425"/>
      <c r="AG305" s="425"/>
      <c r="AH305" s="424"/>
      <c r="AI305" s="424"/>
      <c r="AJ305" s="424"/>
      <c r="AK305" s="424"/>
      <c r="AL305" s="424"/>
      <c r="AM305" s="424"/>
      <c r="AN305" s="424"/>
      <c r="AO305" s="424"/>
    </row>
    <row r="306" spans="27:41" s="162" customFormat="1">
      <c r="AA306" s="425"/>
      <c r="AB306" s="425"/>
      <c r="AC306" s="425"/>
      <c r="AD306" s="425"/>
      <c r="AE306" s="425"/>
      <c r="AF306" s="425"/>
      <c r="AG306" s="425"/>
      <c r="AH306" s="424"/>
      <c r="AI306" s="424"/>
      <c r="AJ306" s="424"/>
      <c r="AK306" s="424"/>
      <c r="AL306" s="424"/>
      <c r="AM306" s="424"/>
      <c r="AN306" s="424"/>
      <c r="AO306" s="424"/>
    </row>
    <row r="307" spans="27:41" s="162" customFormat="1">
      <c r="AA307" s="425"/>
      <c r="AB307" s="425"/>
      <c r="AC307" s="425"/>
      <c r="AD307" s="425"/>
      <c r="AE307" s="425"/>
      <c r="AF307" s="425"/>
      <c r="AG307" s="425"/>
      <c r="AH307" s="424"/>
      <c r="AI307" s="424"/>
      <c r="AJ307" s="424"/>
      <c r="AK307" s="424"/>
      <c r="AL307" s="424"/>
      <c r="AM307" s="424"/>
      <c r="AN307" s="424"/>
      <c r="AO307" s="424"/>
    </row>
    <row r="308" spans="27:41" s="162" customFormat="1">
      <c r="AA308" s="425"/>
      <c r="AB308" s="425"/>
      <c r="AC308" s="425"/>
      <c r="AD308" s="425"/>
      <c r="AE308" s="425"/>
      <c r="AF308" s="425"/>
      <c r="AG308" s="425"/>
      <c r="AH308" s="424"/>
      <c r="AI308" s="424"/>
      <c r="AJ308" s="424"/>
      <c r="AK308" s="424"/>
      <c r="AL308" s="424"/>
      <c r="AM308" s="424"/>
      <c r="AN308" s="424"/>
      <c r="AO308" s="424"/>
    </row>
    <row r="309" spans="27:41" s="162" customFormat="1">
      <c r="AA309" s="425"/>
      <c r="AB309" s="425"/>
      <c r="AC309" s="425"/>
      <c r="AD309" s="425"/>
      <c r="AE309" s="425"/>
      <c r="AF309" s="425"/>
      <c r="AG309" s="425"/>
      <c r="AH309" s="424"/>
      <c r="AI309" s="424"/>
      <c r="AJ309" s="424"/>
      <c r="AK309" s="424"/>
      <c r="AL309" s="424"/>
      <c r="AM309" s="424"/>
      <c r="AN309" s="424"/>
      <c r="AO309" s="424"/>
    </row>
    <row r="310" spans="27:41" s="162" customFormat="1">
      <c r="AA310" s="425"/>
      <c r="AB310" s="425"/>
      <c r="AC310" s="425"/>
      <c r="AD310" s="425"/>
      <c r="AE310" s="425"/>
      <c r="AF310" s="425"/>
      <c r="AG310" s="425"/>
      <c r="AH310" s="424"/>
      <c r="AI310" s="424"/>
      <c r="AJ310" s="424"/>
      <c r="AK310" s="424"/>
      <c r="AL310" s="424"/>
      <c r="AM310" s="424"/>
      <c r="AN310" s="424"/>
      <c r="AO310" s="424"/>
    </row>
    <row r="311" spans="27:41" s="162" customFormat="1">
      <c r="AA311" s="425"/>
      <c r="AB311" s="425"/>
      <c r="AC311" s="425"/>
      <c r="AD311" s="425"/>
      <c r="AE311" s="425"/>
      <c r="AF311" s="425"/>
      <c r="AG311" s="425"/>
      <c r="AH311" s="424"/>
      <c r="AI311" s="424"/>
      <c r="AJ311" s="424"/>
      <c r="AK311" s="424"/>
      <c r="AL311" s="424"/>
      <c r="AM311" s="424"/>
      <c r="AN311" s="424"/>
      <c r="AO311" s="424"/>
    </row>
    <row r="312" spans="27:41" s="162" customFormat="1">
      <c r="AA312" s="425"/>
      <c r="AB312" s="425"/>
      <c r="AC312" s="425"/>
      <c r="AD312" s="425"/>
      <c r="AE312" s="425"/>
      <c r="AF312" s="425"/>
      <c r="AG312" s="425"/>
      <c r="AH312" s="424"/>
      <c r="AI312" s="424"/>
      <c r="AJ312" s="424"/>
      <c r="AK312" s="424"/>
      <c r="AL312" s="424"/>
      <c r="AM312" s="424"/>
      <c r="AN312" s="424"/>
      <c r="AO312" s="424"/>
    </row>
    <row r="313" spans="27:41" s="162" customFormat="1">
      <c r="AA313" s="425"/>
      <c r="AB313" s="425"/>
      <c r="AC313" s="425"/>
      <c r="AD313" s="425"/>
      <c r="AE313" s="425"/>
      <c r="AF313" s="425"/>
      <c r="AG313" s="425"/>
      <c r="AH313" s="424"/>
      <c r="AI313" s="424"/>
      <c r="AJ313" s="424"/>
      <c r="AK313" s="424"/>
      <c r="AL313" s="424"/>
      <c r="AM313" s="424"/>
      <c r="AN313" s="424"/>
      <c r="AO313" s="424"/>
    </row>
    <row r="314" spans="27:41" s="162" customFormat="1">
      <c r="AA314" s="425"/>
      <c r="AB314" s="425"/>
      <c r="AC314" s="425"/>
      <c r="AD314" s="425"/>
      <c r="AE314" s="425"/>
      <c r="AF314" s="425"/>
      <c r="AG314" s="425"/>
      <c r="AH314" s="424"/>
      <c r="AI314" s="424"/>
      <c r="AJ314" s="424"/>
      <c r="AK314" s="424"/>
      <c r="AL314" s="424"/>
      <c r="AM314" s="424"/>
      <c r="AN314" s="424"/>
      <c r="AO314" s="424"/>
    </row>
    <row r="315" spans="27:41" s="162" customFormat="1">
      <c r="AA315" s="425"/>
      <c r="AB315" s="425"/>
      <c r="AC315" s="425"/>
      <c r="AD315" s="425"/>
      <c r="AE315" s="425"/>
      <c r="AF315" s="425"/>
      <c r="AG315" s="425"/>
      <c r="AH315" s="424"/>
      <c r="AI315" s="424"/>
      <c r="AJ315" s="424"/>
      <c r="AK315" s="424"/>
      <c r="AL315" s="424"/>
      <c r="AM315" s="424"/>
      <c r="AN315" s="424"/>
      <c r="AO315" s="424"/>
    </row>
    <row r="316" spans="27:41" s="162" customFormat="1">
      <c r="AA316" s="425"/>
      <c r="AB316" s="425"/>
      <c r="AC316" s="425"/>
      <c r="AD316" s="425"/>
      <c r="AE316" s="425"/>
      <c r="AF316" s="425"/>
      <c r="AG316" s="425"/>
      <c r="AH316" s="424"/>
      <c r="AI316" s="424"/>
      <c r="AJ316" s="424"/>
      <c r="AK316" s="424"/>
      <c r="AL316" s="424"/>
      <c r="AM316" s="424"/>
      <c r="AN316" s="424"/>
      <c r="AO316" s="424"/>
    </row>
    <row r="317" spans="27:41" s="162" customFormat="1">
      <c r="AA317" s="425"/>
      <c r="AB317" s="425"/>
      <c r="AC317" s="425"/>
      <c r="AD317" s="425"/>
      <c r="AE317" s="425"/>
      <c r="AF317" s="425"/>
      <c r="AG317" s="425"/>
      <c r="AH317" s="424"/>
      <c r="AI317" s="424"/>
      <c r="AJ317" s="424"/>
      <c r="AK317" s="424"/>
      <c r="AL317" s="424"/>
      <c r="AM317" s="424"/>
      <c r="AN317" s="424"/>
      <c r="AO317" s="424"/>
    </row>
    <row r="318" spans="27:41" s="162" customFormat="1">
      <c r="AA318" s="425"/>
      <c r="AB318" s="425"/>
      <c r="AC318" s="425"/>
      <c r="AD318" s="425"/>
      <c r="AE318" s="425"/>
      <c r="AF318" s="425"/>
      <c r="AG318" s="425"/>
      <c r="AH318" s="424"/>
      <c r="AI318" s="424"/>
      <c r="AJ318" s="424"/>
      <c r="AK318" s="424"/>
      <c r="AL318" s="424"/>
      <c r="AM318" s="424"/>
      <c r="AN318" s="424"/>
      <c r="AO318" s="424"/>
    </row>
    <row r="319" spans="27:41" s="162" customFormat="1">
      <c r="AA319" s="425"/>
      <c r="AB319" s="425"/>
      <c r="AC319" s="425"/>
      <c r="AD319" s="425"/>
      <c r="AE319" s="425"/>
      <c r="AF319" s="425"/>
      <c r="AG319" s="425"/>
      <c r="AH319" s="424"/>
      <c r="AI319" s="424"/>
      <c r="AJ319" s="424"/>
      <c r="AK319" s="424"/>
      <c r="AL319" s="424"/>
      <c r="AM319" s="424"/>
      <c r="AN319" s="424"/>
      <c r="AO319" s="424"/>
    </row>
    <row r="320" spans="27:41" s="162" customFormat="1">
      <c r="AA320" s="425"/>
      <c r="AB320" s="425"/>
      <c r="AC320" s="425"/>
      <c r="AD320" s="425"/>
      <c r="AE320" s="425"/>
      <c r="AF320" s="425"/>
      <c r="AG320" s="425"/>
      <c r="AH320" s="424"/>
      <c r="AI320" s="424"/>
      <c r="AJ320" s="424"/>
      <c r="AK320" s="424"/>
      <c r="AL320" s="424"/>
      <c r="AM320" s="424"/>
      <c r="AN320" s="424"/>
      <c r="AO320" s="424"/>
    </row>
    <row r="321" spans="27:41" s="162" customFormat="1">
      <c r="AA321" s="425"/>
      <c r="AB321" s="425"/>
      <c r="AC321" s="425"/>
      <c r="AD321" s="425"/>
      <c r="AE321" s="425"/>
      <c r="AF321" s="425"/>
      <c r="AG321" s="425"/>
      <c r="AH321" s="424"/>
      <c r="AI321" s="424"/>
      <c r="AJ321" s="424"/>
      <c r="AK321" s="424"/>
      <c r="AL321" s="424"/>
      <c r="AM321" s="424"/>
      <c r="AN321" s="424"/>
      <c r="AO321" s="424"/>
    </row>
    <row r="322" spans="27:41" s="162" customFormat="1">
      <c r="AA322" s="425"/>
      <c r="AB322" s="425"/>
      <c r="AC322" s="425"/>
      <c r="AD322" s="425"/>
      <c r="AE322" s="425"/>
      <c r="AF322" s="425"/>
      <c r="AG322" s="425"/>
      <c r="AH322" s="424"/>
      <c r="AI322" s="424"/>
      <c r="AJ322" s="424"/>
      <c r="AK322" s="424"/>
      <c r="AL322" s="424"/>
      <c r="AM322" s="424"/>
      <c r="AN322" s="424"/>
      <c r="AO322" s="424"/>
    </row>
    <row r="323" spans="27:41" s="162" customFormat="1">
      <c r="AA323" s="425"/>
      <c r="AB323" s="425"/>
      <c r="AC323" s="425"/>
      <c r="AD323" s="425"/>
      <c r="AE323" s="425"/>
      <c r="AF323" s="425"/>
      <c r="AG323" s="425"/>
      <c r="AH323" s="424"/>
      <c r="AI323" s="424"/>
      <c r="AJ323" s="424"/>
      <c r="AK323" s="424"/>
      <c r="AL323" s="424"/>
      <c r="AM323" s="424"/>
      <c r="AN323" s="424"/>
      <c r="AO323" s="424"/>
    </row>
    <row r="324" spans="27:41" s="162" customFormat="1">
      <c r="AA324" s="425"/>
      <c r="AB324" s="425"/>
      <c r="AC324" s="425"/>
      <c r="AD324" s="425"/>
      <c r="AE324" s="425"/>
      <c r="AF324" s="425"/>
      <c r="AG324" s="425"/>
      <c r="AH324" s="424"/>
      <c r="AI324" s="424"/>
      <c r="AJ324" s="424"/>
      <c r="AK324" s="424"/>
      <c r="AL324" s="424"/>
      <c r="AM324" s="424"/>
      <c r="AN324" s="424"/>
      <c r="AO324" s="424"/>
    </row>
    <row r="325" spans="27:41" s="162" customFormat="1">
      <c r="AA325" s="425"/>
      <c r="AB325" s="425"/>
      <c r="AC325" s="425"/>
      <c r="AD325" s="425"/>
      <c r="AE325" s="425"/>
      <c r="AF325" s="425"/>
      <c r="AG325" s="425"/>
      <c r="AH325" s="424"/>
      <c r="AI325" s="424"/>
      <c r="AJ325" s="424"/>
      <c r="AK325" s="424"/>
      <c r="AL325" s="424"/>
      <c r="AM325" s="424"/>
      <c r="AN325" s="424"/>
      <c r="AO325" s="424"/>
    </row>
    <row r="326" spans="27:41" s="162" customFormat="1">
      <c r="AA326" s="425"/>
      <c r="AB326" s="425"/>
      <c r="AC326" s="425"/>
      <c r="AD326" s="425"/>
      <c r="AE326" s="425"/>
      <c r="AF326" s="425"/>
      <c r="AG326" s="425"/>
      <c r="AH326" s="424"/>
      <c r="AI326" s="424"/>
      <c r="AJ326" s="424"/>
      <c r="AK326" s="424"/>
      <c r="AL326" s="424"/>
      <c r="AM326" s="424"/>
      <c r="AN326" s="424"/>
      <c r="AO326" s="424"/>
    </row>
    <row r="327" spans="27:41" s="162" customFormat="1">
      <c r="AA327" s="425"/>
      <c r="AB327" s="425"/>
      <c r="AC327" s="425"/>
      <c r="AD327" s="425"/>
      <c r="AE327" s="425"/>
      <c r="AF327" s="425"/>
      <c r="AG327" s="425"/>
      <c r="AH327" s="424"/>
      <c r="AI327" s="424"/>
      <c r="AJ327" s="424"/>
      <c r="AK327" s="424"/>
      <c r="AL327" s="424"/>
      <c r="AM327" s="424"/>
      <c r="AN327" s="424"/>
      <c r="AO327" s="424"/>
    </row>
    <row r="328" spans="27:41" s="162" customFormat="1">
      <c r="AA328" s="425"/>
      <c r="AB328" s="425"/>
      <c r="AC328" s="425"/>
      <c r="AD328" s="425"/>
      <c r="AE328" s="425"/>
      <c r="AF328" s="425"/>
      <c r="AG328" s="425"/>
      <c r="AH328" s="424"/>
      <c r="AI328" s="424"/>
      <c r="AJ328" s="424"/>
      <c r="AK328" s="424"/>
      <c r="AL328" s="424"/>
      <c r="AM328" s="424"/>
      <c r="AN328" s="424"/>
      <c r="AO328" s="424"/>
    </row>
  </sheetData>
  <sheetProtection algorithmName="SHA-512" hashValue="3COSDWt8sUXjBvzY1UNQDXR+BhygvfYr+IlcZ8CG6N5ZyAAxTz7BF1Q1+rp8gBVHPjoAEkF/cHY2I7D5do00JA==" saltValue="6pGVCMQGjeBES69K/KcuRA==" spinCount="100000" sheet="1" objects="1" scenarios="1"/>
  <mergeCells count="48">
    <mergeCell ref="B263:L264"/>
    <mergeCell ref="B269:D269"/>
    <mergeCell ref="B267:D267"/>
    <mergeCell ref="B271:L272"/>
    <mergeCell ref="B261:D261"/>
    <mergeCell ref="B247:I248"/>
    <mergeCell ref="B251:D251"/>
    <mergeCell ref="B253:D253"/>
    <mergeCell ref="B255:I256"/>
    <mergeCell ref="B259:D259"/>
    <mergeCell ref="B239:I240"/>
    <mergeCell ref="B235:D235"/>
    <mergeCell ref="B237:D237"/>
    <mergeCell ref="B243:D243"/>
    <mergeCell ref="B245:D245"/>
    <mergeCell ref="B151:D153"/>
    <mergeCell ref="B157:D160"/>
    <mergeCell ref="B139:D139"/>
    <mergeCell ref="B140:B145"/>
    <mergeCell ref="B146:D150"/>
    <mergeCell ref="B154:D156"/>
    <mergeCell ref="E204:G206"/>
    <mergeCell ref="H204:J206"/>
    <mergeCell ref="B211:D213"/>
    <mergeCell ref="E211:G211"/>
    <mergeCell ref="E212:G213"/>
    <mergeCell ref="H212:J213"/>
    <mergeCell ref="B207:D207"/>
    <mergeCell ref="E207:G207"/>
    <mergeCell ref="H207:J207"/>
    <mergeCell ref="B208:D210"/>
    <mergeCell ref="E208:G208"/>
    <mergeCell ref="E209:G210"/>
    <mergeCell ref="H209:J210"/>
    <mergeCell ref="B203:D206"/>
    <mergeCell ref="E203:G203"/>
    <mergeCell ref="H203:J203"/>
    <mergeCell ref="B198:D198"/>
    <mergeCell ref="E198:G198"/>
    <mergeCell ref="H198:J198"/>
    <mergeCell ref="B199:D199"/>
    <mergeCell ref="E199:G199"/>
    <mergeCell ref="H199:J199"/>
    <mergeCell ref="B200:D202"/>
    <mergeCell ref="E200:G200"/>
    <mergeCell ref="H200:J200"/>
    <mergeCell ref="E201:G202"/>
    <mergeCell ref="H201:J202"/>
  </mergeCells>
  <dataValidations count="11">
    <dataValidation type="list" allowBlank="1" showInputMessage="1" showErrorMessage="1" sqref="B259:D259" xr:uid="{63290CFE-2C36-404B-805E-F8659D7F6703}">
      <formula1>$AA$260:$AC$260</formula1>
    </dataValidation>
    <dataValidation type="list" allowBlank="1" showInputMessage="1" showErrorMessage="1" sqref="B261:D261" xr:uid="{2B9518C0-EC8E-0E41-9CB8-2ABFE598C2B2}">
      <formula1>$AA$262:$AD$262</formula1>
    </dataValidation>
    <dataValidation type="list" allowBlank="1" showInputMessage="1" showErrorMessage="1" sqref="B267:D267" xr:uid="{9FE6F362-CC06-6044-B002-73A0E0373135}">
      <formula1>$AA$267:$AC$267</formula1>
    </dataValidation>
    <dataValidation type="list" allowBlank="1" showInputMessage="1" showErrorMessage="1" sqref="B269:D269" xr:uid="{4216C327-2AFF-2C46-8BBA-071623B4B6BA}">
      <formula1>$AA$269:$AD$269</formula1>
    </dataValidation>
    <dataValidation type="list" allowBlank="1" showInputMessage="1" showErrorMessage="1" sqref="A225:A231" xr:uid="{6ED2C024-87B7-C846-A0E2-1FF679426FCE}">
      <formula1>$AA$225:$AB$225</formula1>
    </dataValidation>
    <dataValidation type="list" allowBlank="1" showInputMessage="1" showErrorMessage="1" sqref="B235:D235" xr:uid="{277FE6F9-B32F-934B-86BD-25C5655C9F5C}">
      <formula1>$AA$235:$AC$235</formula1>
    </dataValidation>
    <dataValidation type="list" allowBlank="1" showInputMessage="1" showErrorMessage="1" sqref="B237:D237" xr:uid="{D4BFC267-2134-7C43-BBC0-B584986FBD5A}">
      <formula1>$AA$237:$AC$237</formula1>
    </dataValidation>
    <dataValidation type="list" allowBlank="1" showInputMessage="1" showErrorMessage="1" sqref="B243:D243" xr:uid="{1C06D2A5-0124-774B-B615-A22C6194E871}">
      <formula1>$AA$243:$AC$243</formula1>
    </dataValidation>
    <dataValidation type="list" allowBlank="1" showInputMessage="1" showErrorMessage="1" sqref="B245:D245" xr:uid="{7C90F25F-2ED2-E041-9040-BEECE573209E}">
      <formula1>$AA$245:$AC$245</formula1>
    </dataValidation>
    <dataValidation type="list" allowBlank="1" showInputMessage="1" showErrorMessage="1" sqref="B251:D251" xr:uid="{573830F0-447F-9846-B38F-5F05DF07AD10}">
      <formula1>$AA$251:$AC$251</formula1>
    </dataValidation>
    <dataValidation type="list" allowBlank="1" showInputMessage="1" showErrorMessage="1" sqref="B253:D253" xr:uid="{09B3563D-B1DF-3047-A782-3555C30A3C43}">
      <formula1>$AA$253:$AD$253</formula1>
    </dataValidation>
  </dataValidations>
  <hyperlinks>
    <hyperlink ref="A194" r:id="rId1" xr:uid="{4FF6FFD4-EFA8-5341-ADA5-961413935FBF}"/>
    <hyperlink ref="A195" r:id="rId2" xr:uid="{E0AD4E78-9905-3C4F-9D73-CEA1F220143A}"/>
  </hyperlinks>
  <pageMargins left="0.7" right="0.7" top="0.75" bottom="0.75" header="0.3" footer="0.3"/>
  <pageSetup scale="96" fitToHeight="10" orientation="landscape" horizontalDpi="0" verticalDpi="0"/>
  <headerFooter>
    <oddFooter>&amp;L&amp;"Helvetica,Regular"&amp;K000000© All rights reserved, 2019, Marianne Wolk &amp; Richard Horwitz</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C22D-542C-164B-A927-4AFC15E3CB7B}">
  <sheetPr codeName="Sheet9">
    <pageSetUpPr fitToPage="1"/>
  </sheetPr>
  <dimension ref="A1:AJ236"/>
  <sheetViews>
    <sheetView topLeftCell="A219" zoomScale="120" zoomScaleNormal="120" workbookViewId="0">
      <selection activeCell="B238" sqref="B238"/>
    </sheetView>
  </sheetViews>
  <sheetFormatPr defaultColWidth="9.125" defaultRowHeight="15.75"/>
  <cols>
    <col min="1" max="25" width="9.125" style="33"/>
    <col min="26" max="35" width="9.125" style="407"/>
    <col min="37" max="16384" width="9.125" style="33"/>
  </cols>
  <sheetData>
    <row r="1" spans="1:36" ht="18.75">
      <c r="A1" s="30" t="s">
        <v>1913</v>
      </c>
      <c r="H1" s="35" t="s">
        <v>0</v>
      </c>
    </row>
    <row r="2" spans="1:36">
      <c r="A2" s="33" t="s">
        <v>1360</v>
      </c>
      <c r="H2" s="35"/>
    </row>
    <row r="3" spans="1:36">
      <c r="A3" s="33" t="s">
        <v>1359</v>
      </c>
    </row>
    <row r="4" spans="1:36">
      <c r="A4" s="16" t="str">
        <f ca="1">"Sheet: "&amp;MID(CELL("filename",A1),FIND("]",CELL("filename",A1))+1,255)</f>
        <v>Sheet: SEC Filings</v>
      </c>
    </row>
    <row r="5" spans="1:36" ht="16.5" thickBot="1"/>
    <row r="6" spans="1:36" s="6" customFormat="1">
      <c r="A6" s="37" t="s">
        <v>157</v>
      </c>
      <c r="B6" s="38"/>
      <c r="C6" s="38"/>
      <c r="D6" s="38"/>
      <c r="E6" s="38"/>
      <c r="F6" s="38"/>
      <c r="G6" s="38"/>
      <c r="H6" s="38"/>
      <c r="I6" s="38"/>
      <c r="J6" s="38"/>
      <c r="K6" s="39"/>
      <c r="Z6" s="405"/>
      <c r="AA6" s="405"/>
      <c r="AB6" s="405"/>
      <c r="AC6" s="405"/>
      <c r="AD6" s="405"/>
      <c r="AE6" s="405"/>
      <c r="AF6" s="405"/>
      <c r="AG6" s="405"/>
      <c r="AH6" s="405"/>
      <c r="AI6" s="405"/>
    </row>
    <row r="7" spans="1:36" s="22" customFormat="1">
      <c r="A7" s="40" t="str">
        <f>"The Tutorial includes the material up to Row "&amp;ROW(A226)-2&amp;" and will not contribute to your grade."</f>
        <v>The Tutorial includes the material up to Row 224 and will not contribute to your grade.</v>
      </c>
      <c r="K7" s="41"/>
      <c r="Z7" s="406"/>
      <c r="AA7" s="406"/>
      <c r="AB7" s="406"/>
      <c r="AC7" s="406"/>
      <c r="AD7" s="406"/>
      <c r="AE7" s="406"/>
      <c r="AF7" s="406"/>
      <c r="AG7" s="406"/>
      <c r="AH7" s="406"/>
      <c r="AI7" s="406"/>
    </row>
    <row r="8" spans="1:36" s="22" customFormat="1" ht="16.5" thickBot="1">
      <c r="A8" s="42" t="str">
        <f>"The Homework starting in Row "&amp;ROW(A226)&amp;" is Required."</f>
        <v>The Homework starting in Row 226 is Required.</v>
      </c>
      <c r="B8" s="43"/>
      <c r="C8" s="43"/>
      <c r="D8" s="43"/>
      <c r="E8" s="43"/>
      <c r="F8" s="43"/>
      <c r="G8" s="43"/>
      <c r="H8" s="43"/>
      <c r="I8" s="43"/>
      <c r="J8" s="43"/>
      <c r="K8" s="44"/>
      <c r="Z8" s="406"/>
      <c r="AA8" s="406"/>
      <c r="AB8" s="406"/>
      <c r="AC8" s="406"/>
      <c r="AD8" s="406"/>
      <c r="AE8" s="406"/>
      <c r="AF8" s="406"/>
      <c r="AG8" s="406"/>
      <c r="AH8" s="406"/>
      <c r="AI8" s="406"/>
    </row>
    <row r="10" spans="1:36">
      <c r="A10" s="131" t="s">
        <v>1403</v>
      </c>
    </row>
    <row r="11" spans="1:36">
      <c r="A11" s="33" t="s">
        <v>2021</v>
      </c>
    </row>
    <row r="12" spans="1:36">
      <c r="A12" s="33" t="s">
        <v>2022</v>
      </c>
    </row>
    <row r="13" spans="1:36">
      <c r="A13" s="33" t="s">
        <v>1941</v>
      </c>
    </row>
    <row r="14" spans="1:36" ht="12.75">
      <c r="A14" s="134" t="s">
        <v>1495</v>
      </c>
      <c r="AJ14" s="33"/>
    </row>
    <row r="15" spans="1:36" ht="14.1" customHeight="1">
      <c r="A15" s="33" t="s">
        <v>1496</v>
      </c>
    </row>
    <row r="16" spans="1:36" ht="14.1" customHeight="1">
      <c r="A16" s="33" t="s">
        <v>1357</v>
      </c>
    </row>
    <row r="17" spans="1:35" ht="14.1" customHeight="1">
      <c r="A17" s="59" t="s">
        <v>1356</v>
      </c>
      <c r="M17" s="494"/>
    </row>
    <row r="18" spans="1:35" ht="14.1" customHeight="1">
      <c r="A18" s="33" t="s">
        <v>1355</v>
      </c>
      <c r="M18" s="495"/>
    </row>
    <row r="19" spans="1:35" ht="14.1" customHeight="1">
      <c r="A19" s="51" t="s">
        <v>1354</v>
      </c>
    </row>
    <row r="20" spans="1:35" ht="14.1" customHeight="1">
      <c r="A20" s="54" t="s">
        <v>1353</v>
      </c>
      <c r="M20" s="495"/>
    </row>
    <row r="21" spans="1:35" s="35" customFormat="1" ht="11.25">
      <c r="A21" s="35" t="s">
        <v>1497</v>
      </c>
      <c r="Z21" s="408"/>
      <c r="AA21" s="408"/>
      <c r="AB21" s="408"/>
      <c r="AC21" s="408"/>
      <c r="AD21" s="408"/>
      <c r="AE21" s="408"/>
      <c r="AF21" s="408"/>
      <c r="AG21" s="408"/>
      <c r="AH21" s="408"/>
      <c r="AI21" s="408"/>
    </row>
    <row r="22" spans="1:35" s="35" customFormat="1" ht="14.1" customHeight="1">
      <c r="A22" s="496" t="s">
        <v>1494</v>
      </c>
      <c r="M22" s="497"/>
      <c r="Z22" s="408"/>
      <c r="AA22" s="408"/>
      <c r="AB22" s="408"/>
      <c r="AC22" s="408"/>
      <c r="AD22" s="408"/>
      <c r="AE22" s="408"/>
      <c r="AF22" s="408"/>
      <c r="AG22" s="408"/>
      <c r="AH22" s="408"/>
      <c r="AI22" s="408"/>
    </row>
    <row r="23" spans="1:35" s="35" customFormat="1" ht="14.1" customHeight="1">
      <c r="A23" s="496"/>
      <c r="M23" s="497"/>
      <c r="Z23" s="408"/>
      <c r="AA23" s="408"/>
      <c r="AB23" s="408"/>
      <c r="AC23" s="408"/>
      <c r="AD23" s="408"/>
      <c r="AE23" s="408"/>
      <c r="AF23" s="408"/>
      <c r="AG23" s="408"/>
      <c r="AH23" s="408"/>
      <c r="AI23" s="408"/>
    </row>
    <row r="24" spans="1:35" ht="14.1" customHeight="1">
      <c r="A24" s="131" t="s">
        <v>1358</v>
      </c>
      <c r="M24" s="495"/>
    </row>
    <row r="25" spans="1:35" ht="14.1" customHeight="1">
      <c r="A25" s="135"/>
    </row>
    <row r="26" spans="1:35" ht="14.1" customHeight="1">
      <c r="A26" s="84" t="s">
        <v>1352</v>
      </c>
    </row>
    <row r="27" spans="1:35" ht="14.1" customHeight="1">
      <c r="A27" s="33" t="s">
        <v>1351</v>
      </c>
    </row>
    <row r="28" spans="1:35" ht="14.1" customHeight="1">
      <c r="A28" s="58" t="s">
        <v>1350</v>
      </c>
    </row>
    <row r="29" spans="1:35" ht="14.1" customHeight="1">
      <c r="A29" s="53" t="s">
        <v>1349</v>
      </c>
      <c r="N29" s="498"/>
    </row>
    <row r="30" spans="1:35" ht="14.1" customHeight="1">
      <c r="A30" s="53" t="s">
        <v>1348</v>
      </c>
      <c r="N30" s="498"/>
    </row>
    <row r="31" spans="1:35" ht="14.1" customHeight="1">
      <c r="A31" s="53" t="s">
        <v>1347</v>
      </c>
      <c r="N31" s="498"/>
    </row>
    <row r="32" spans="1:35" s="51" customFormat="1" ht="14.1" customHeight="1">
      <c r="A32" s="54" t="s">
        <v>1346</v>
      </c>
      <c r="L32" s="165"/>
      <c r="Z32" s="407"/>
      <c r="AA32" s="407"/>
      <c r="AB32" s="407"/>
      <c r="AC32" s="407"/>
      <c r="AD32" s="407"/>
      <c r="AE32" s="407"/>
      <c r="AF32" s="407"/>
      <c r="AG32" s="407"/>
      <c r="AH32" s="407"/>
      <c r="AI32" s="407"/>
    </row>
    <row r="33" spans="1:35" ht="14.1" customHeight="1">
      <c r="A33" s="59" t="s">
        <v>1345</v>
      </c>
      <c r="N33" s="498"/>
    </row>
    <row r="34" spans="1:35" ht="14.1" customHeight="1">
      <c r="A34" s="59" t="s">
        <v>1344</v>
      </c>
      <c r="N34" s="498"/>
    </row>
    <row r="35" spans="1:35" s="35" customFormat="1" ht="14.1" customHeight="1">
      <c r="A35" s="499" t="s">
        <v>1343</v>
      </c>
      <c r="M35" s="500"/>
      <c r="Z35" s="408"/>
      <c r="AA35" s="408"/>
      <c r="AB35" s="408"/>
      <c r="AC35" s="408"/>
      <c r="AD35" s="408"/>
      <c r="AE35" s="408"/>
      <c r="AF35" s="408"/>
      <c r="AG35" s="408"/>
      <c r="AH35" s="408"/>
      <c r="AI35" s="408"/>
    </row>
    <row r="36" spans="1:35" s="502" customFormat="1" ht="14.1" customHeight="1">
      <c r="A36" s="501" t="s">
        <v>1342</v>
      </c>
      <c r="Z36" s="418"/>
      <c r="AA36" s="418"/>
      <c r="AB36" s="418"/>
      <c r="AC36" s="418"/>
      <c r="AD36" s="418"/>
      <c r="AE36" s="418"/>
      <c r="AF36" s="418"/>
      <c r="AG36" s="418"/>
      <c r="AH36" s="418"/>
      <c r="AI36" s="418"/>
    </row>
    <row r="38" spans="1:35">
      <c r="A38" s="84" t="s">
        <v>1341</v>
      </c>
    </row>
    <row r="39" spans="1:35">
      <c r="A39" s="33" t="s">
        <v>1340</v>
      </c>
    </row>
    <row r="40" spans="1:35">
      <c r="A40" s="33" t="s">
        <v>1339</v>
      </c>
      <c r="N40" s="498"/>
    </row>
    <row r="41" spans="1:35">
      <c r="A41" s="33" t="s">
        <v>1338</v>
      </c>
    </row>
    <row r="42" spans="1:35">
      <c r="A42" s="58" t="s">
        <v>1337</v>
      </c>
    </row>
    <row r="43" spans="1:35" ht="16.5">
      <c r="A43" s="59" t="s">
        <v>1336</v>
      </c>
      <c r="N43" s="503"/>
    </row>
    <row r="44" spans="1:35">
      <c r="A44" s="58" t="s">
        <v>1335</v>
      </c>
    </row>
    <row r="45" spans="1:35">
      <c r="A45" s="59" t="s">
        <v>1334</v>
      </c>
    </row>
    <row r="46" spans="1:35">
      <c r="A46" s="58" t="s">
        <v>1333</v>
      </c>
      <c r="N46" s="504"/>
    </row>
    <row r="47" spans="1:35">
      <c r="A47" s="57" t="s">
        <v>1332</v>
      </c>
      <c r="N47" s="504"/>
    </row>
    <row r="48" spans="1:35">
      <c r="A48" s="33" t="s">
        <v>1331</v>
      </c>
      <c r="N48" s="505"/>
    </row>
    <row r="49" spans="1:36">
      <c r="A49" s="59" t="s">
        <v>2227</v>
      </c>
    </row>
    <row r="50" spans="1:36">
      <c r="A50" s="57" t="s">
        <v>1330</v>
      </c>
    </row>
    <row r="51" spans="1:36" ht="14.1" customHeight="1">
      <c r="A51" s="59" t="s">
        <v>1329</v>
      </c>
      <c r="AJ51" s="33"/>
    </row>
    <row r="52" spans="1:36" ht="14.1" customHeight="1">
      <c r="A52" s="58"/>
    </row>
    <row r="53" spans="1:36" ht="14.1" customHeight="1">
      <c r="A53" s="144" t="s">
        <v>1328</v>
      </c>
    </row>
    <row r="54" spans="1:36" ht="14.1" customHeight="1">
      <c r="A54" s="53" t="s">
        <v>1327</v>
      </c>
      <c r="M54" s="503"/>
    </row>
    <row r="55" spans="1:36" ht="14.1" customHeight="1">
      <c r="A55" s="59" t="s">
        <v>1326</v>
      </c>
      <c r="M55" s="503"/>
    </row>
    <row r="56" spans="1:36" ht="14.1" customHeight="1">
      <c r="A56" s="53" t="s">
        <v>1325</v>
      </c>
      <c r="M56" s="503"/>
      <c r="N56" s="504"/>
    </row>
    <row r="57" spans="1:36" ht="14.1" customHeight="1">
      <c r="A57" s="53" t="s">
        <v>1324</v>
      </c>
      <c r="M57" s="503"/>
    </row>
    <row r="58" spans="1:36" ht="14.1" customHeight="1">
      <c r="A58" s="56" t="s">
        <v>2008</v>
      </c>
      <c r="B58" s="51"/>
      <c r="C58" s="51"/>
      <c r="D58" s="51"/>
      <c r="E58" s="51"/>
      <c r="M58" s="503"/>
    </row>
    <row r="59" spans="1:36" ht="14.1" customHeight="1">
      <c r="A59" s="56" t="s">
        <v>1323</v>
      </c>
      <c r="B59" s="51"/>
      <c r="C59" s="51"/>
      <c r="D59" s="51"/>
      <c r="E59" s="51"/>
      <c r="F59" s="36"/>
      <c r="G59" s="36"/>
      <c r="M59" s="503"/>
    </row>
    <row r="60" spans="1:36" ht="14.1" customHeight="1">
      <c r="A60" s="56" t="s">
        <v>1322</v>
      </c>
      <c r="B60" s="51"/>
      <c r="C60" s="51"/>
      <c r="D60" s="51"/>
      <c r="E60" s="51"/>
      <c r="F60" s="36"/>
      <c r="G60" s="36"/>
      <c r="M60" s="503"/>
    </row>
    <row r="61" spans="1:36" ht="14.1" customHeight="1">
      <c r="A61" s="53"/>
      <c r="M61" s="503"/>
    </row>
    <row r="62" spans="1:36">
      <c r="A62" s="166" t="s">
        <v>1321</v>
      </c>
    </row>
    <row r="63" spans="1:36" ht="14.1" customHeight="1">
      <c r="A63" s="166"/>
    </row>
    <row r="64" spans="1:36" ht="14.1" customHeight="1">
      <c r="A64" s="167" t="s">
        <v>1320</v>
      </c>
    </row>
    <row r="65" spans="1:13" ht="14.1" customHeight="1">
      <c r="A65" s="33" t="s">
        <v>1319</v>
      </c>
      <c r="M65" s="506"/>
    </row>
    <row r="66" spans="1:13" ht="14.1" customHeight="1">
      <c r="A66" s="507" t="s">
        <v>1318</v>
      </c>
    </row>
    <row r="67" spans="1:13" ht="14.1" customHeight="1">
      <c r="A67" s="508" t="s">
        <v>1317</v>
      </c>
    </row>
    <row r="68" spans="1:13" ht="14.1" customHeight="1">
      <c r="A68" s="33" t="s">
        <v>1316</v>
      </c>
    </row>
    <row r="69" spans="1:13" ht="14.1" customHeight="1">
      <c r="A69" s="59" t="s">
        <v>1315</v>
      </c>
    </row>
    <row r="70" spans="1:13" ht="14.1" customHeight="1">
      <c r="A70" s="59" t="s">
        <v>1314</v>
      </c>
      <c r="L70" s="494"/>
    </row>
    <row r="71" spans="1:13" ht="14.1" customHeight="1">
      <c r="A71" s="58" t="s">
        <v>1313</v>
      </c>
    </row>
    <row r="72" spans="1:13" ht="14.1" customHeight="1">
      <c r="A72" s="58" t="s">
        <v>1312</v>
      </c>
    </row>
    <row r="73" spans="1:13">
      <c r="A73" s="58" t="s">
        <v>1311</v>
      </c>
    </row>
    <row r="74" spans="1:13">
      <c r="A74" s="68" t="s">
        <v>1310</v>
      </c>
    </row>
    <row r="75" spans="1:13">
      <c r="A75" s="57" t="s">
        <v>1309</v>
      </c>
    </row>
    <row r="77" spans="1:13">
      <c r="A77" s="167" t="s">
        <v>1308</v>
      </c>
    </row>
    <row r="78" spans="1:13">
      <c r="A78" s="33" t="s">
        <v>1307</v>
      </c>
    </row>
    <row r="79" spans="1:13">
      <c r="A79" s="33" t="s">
        <v>1306</v>
      </c>
    </row>
    <row r="80" spans="1:13">
      <c r="A80" s="33" t="s">
        <v>1305</v>
      </c>
    </row>
    <row r="82" spans="1:19">
      <c r="A82" s="33" t="s">
        <v>1304</v>
      </c>
    </row>
    <row r="83" spans="1:19">
      <c r="A83" s="33" t="s">
        <v>1303</v>
      </c>
      <c r="N83" s="36"/>
      <c r="O83" s="36"/>
      <c r="P83" s="36"/>
      <c r="Q83" s="36"/>
      <c r="R83" s="36"/>
      <c r="S83" s="36"/>
    </row>
    <row r="84" spans="1:19">
      <c r="A84" s="59" t="s">
        <v>1302</v>
      </c>
      <c r="N84" s="36"/>
      <c r="O84" s="36"/>
      <c r="P84" s="36"/>
      <c r="Q84" s="36"/>
      <c r="R84" s="36"/>
      <c r="S84" s="36"/>
    </row>
    <row r="85" spans="1:19">
      <c r="A85" s="59" t="s">
        <v>1301</v>
      </c>
      <c r="N85" s="36"/>
      <c r="O85" s="36"/>
      <c r="P85" s="36"/>
      <c r="Q85" s="36"/>
      <c r="R85" s="36"/>
      <c r="S85" s="36"/>
    </row>
    <row r="86" spans="1:19">
      <c r="A86" s="59" t="s">
        <v>1300</v>
      </c>
    </row>
    <row r="87" spans="1:19">
      <c r="A87" s="59"/>
    </row>
    <row r="88" spans="1:19">
      <c r="A88" s="167" t="s">
        <v>1299</v>
      </c>
    </row>
    <row r="89" spans="1:19">
      <c r="A89" s="33" t="s">
        <v>1298</v>
      </c>
    </row>
    <row r="90" spans="1:19">
      <c r="A90" s="33" t="s">
        <v>1297</v>
      </c>
    </row>
    <row r="92" spans="1:19" ht="14.1" customHeight="1">
      <c r="A92" s="131" t="s">
        <v>1296</v>
      </c>
    </row>
    <row r="93" spans="1:19" ht="14.1" customHeight="1">
      <c r="A93" s="53" t="s">
        <v>2012</v>
      </c>
    </row>
    <row r="94" spans="1:19" ht="14.1" customHeight="1">
      <c r="A94" s="58" t="s">
        <v>1295</v>
      </c>
    </row>
    <row r="95" spans="1:19">
      <c r="A95" s="59" t="s">
        <v>1294</v>
      </c>
    </row>
    <row r="96" spans="1:19">
      <c r="A96" s="33" t="s">
        <v>1293</v>
      </c>
      <c r="K96" s="467"/>
    </row>
    <row r="97" spans="1:36">
      <c r="A97" s="59" t="s">
        <v>1292</v>
      </c>
      <c r="K97" s="467"/>
    </row>
    <row r="98" spans="1:36">
      <c r="A98" s="53" t="s">
        <v>1291</v>
      </c>
    </row>
    <row r="100" spans="1:36" ht="12.75">
      <c r="A100" s="53"/>
      <c r="B100" s="33" t="s">
        <v>1290</v>
      </c>
      <c r="AJ100" s="33"/>
    </row>
    <row r="101" spans="1:36">
      <c r="A101" s="59"/>
      <c r="B101" s="509" t="s">
        <v>1289</v>
      </c>
      <c r="C101" s="510" t="s">
        <v>67</v>
      </c>
      <c r="D101" s="469"/>
      <c r="E101" s="469"/>
      <c r="F101" s="469"/>
      <c r="G101" s="471"/>
      <c r="L101" s="467"/>
    </row>
    <row r="102" spans="1:36">
      <c r="A102" s="59"/>
      <c r="B102" s="472" t="s">
        <v>1288</v>
      </c>
      <c r="C102" s="33" t="s">
        <v>1287</v>
      </c>
      <c r="G102" s="473"/>
      <c r="L102" s="467"/>
    </row>
    <row r="103" spans="1:36">
      <c r="A103" s="59"/>
      <c r="B103" s="472" t="s">
        <v>1286</v>
      </c>
      <c r="C103" s="33" t="s">
        <v>1285</v>
      </c>
      <c r="G103" s="473"/>
      <c r="L103" s="467"/>
    </row>
    <row r="104" spans="1:36">
      <c r="A104" s="59"/>
      <c r="B104" s="511">
        <v>424</v>
      </c>
      <c r="C104" s="33" t="s">
        <v>1284</v>
      </c>
      <c r="G104" s="473"/>
      <c r="L104" s="467"/>
    </row>
    <row r="105" spans="1:36">
      <c r="A105" s="59"/>
      <c r="B105" s="472" t="s">
        <v>1283</v>
      </c>
      <c r="C105" s="33" t="s">
        <v>1282</v>
      </c>
      <c r="G105" s="473"/>
      <c r="L105" s="467"/>
    </row>
    <row r="106" spans="1:36">
      <c r="A106" s="59"/>
      <c r="B106" s="472" t="s">
        <v>1281</v>
      </c>
      <c r="C106" s="33" t="s">
        <v>1280</v>
      </c>
      <c r="G106" s="473"/>
      <c r="L106" s="467"/>
    </row>
    <row r="107" spans="1:36">
      <c r="A107" s="53"/>
      <c r="B107" s="472" t="s">
        <v>1279</v>
      </c>
      <c r="C107" s="33" t="s">
        <v>1278</v>
      </c>
      <c r="G107" s="473"/>
    </row>
    <row r="108" spans="1:36">
      <c r="A108" s="53"/>
      <c r="B108" s="474" t="s">
        <v>1277</v>
      </c>
      <c r="C108" s="475" t="s">
        <v>1276</v>
      </c>
      <c r="D108" s="475"/>
      <c r="E108" s="475"/>
      <c r="F108" s="475"/>
      <c r="G108" s="477"/>
    </row>
    <row r="110" spans="1:36">
      <c r="A110" s="166" t="s">
        <v>1275</v>
      </c>
    </row>
    <row r="111" spans="1:36">
      <c r="A111" s="33" t="s">
        <v>1274</v>
      </c>
    </row>
    <row r="112" spans="1:36">
      <c r="A112" s="58"/>
    </row>
    <row r="113" spans="1:35">
      <c r="A113" s="167" t="s">
        <v>1273</v>
      </c>
    </row>
    <row r="114" spans="1:35">
      <c r="A114" s="33" t="s">
        <v>1272</v>
      </c>
    </row>
    <row r="115" spans="1:35">
      <c r="A115" s="53" t="s">
        <v>1271</v>
      </c>
    </row>
    <row r="116" spans="1:35" s="51" customFormat="1" ht="12.75">
      <c r="A116" s="51" t="s">
        <v>1270</v>
      </c>
      <c r="Z116" s="407"/>
      <c r="AA116" s="407"/>
      <c r="AB116" s="407"/>
      <c r="AC116" s="407"/>
      <c r="AD116" s="407"/>
      <c r="AE116" s="407"/>
      <c r="AF116" s="407"/>
      <c r="AG116" s="407"/>
      <c r="AH116" s="407"/>
      <c r="AI116" s="407"/>
    </row>
    <row r="117" spans="1:35" s="51" customFormat="1" ht="12.75">
      <c r="A117" s="53" t="s">
        <v>1269</v>
      </c>
      <c r="Z117" s="407"/>
      <c r="AA117" s="407"/>
      <c r="AB117" s="407"/>
      <c r="AC117" s="407"/>
      <c r="AD117" s="407"/>
      <c r="AE117" s="407"/>
      <c r="AF117" s="407"/>
      <c r="AG117" s="407"/>
      <c r="AH117" s="407"/>
      <c r="AI117" s="407"/>
    </row>
    <row r="118" spans="1:35" s="51" customFormat="1" ht="12.75">
      <c r="A118" s="59" t="s">
        <v>1268</v>
      </c>
      <c r="Z118" s="407"/>
      <c r="AA118" s="407"/>
      <c r="AB118" s="407"/>
      <c r="AC118" s="407"/>
      <c r="AD118" s="407"/>
      <c r="AE118" s="407"/>
      <c r="AF118" s="407"/>
      <c r="AG118" s="407"/>
      <c r="AH118" s="407"/>
      <c r="AI118" s="407"/>
    </row>
    <row r="119" spans="1:35" s="51" customFormat="1" ht="12.75">
      <c r="A119" s="53"/>
      <c r="Z119" s="407"/>
      <c r="AA119" s="407"/>
      <c r="AB119" s="407"/>
      <c r="AC119" s="407"/>
      <c r="AD119" s="407"/>
      <c r="AE119" s="407"/>
      <c r="AF119" s="407"/>
      <c r="AG119" s="407"/>
      <c r="AH119" s="407"/>
      <c r="AI119" s="407"/>
    </row>
    <row r="120" spans="1:35" s="51" customFormat="1" ht="12.75">
      <c r="B120" s="51" t="s">
        <v>1267</v>
      </c>
      <c r="Z120" s="407"/>
      <c r="AA120" s="407"/>
      <c r="AB120" s="407"/>
      <c r="AC120" s="407"/>
      <c r="AD120" s="407"/>
      <c r="AE120" s="407"/>
      <c r="AF120" s="407"/>
      <c r="AG120" s="407"/>
      <c r="AH120" s="407"/>
      <c r="AI120" s="407"/>
    </row>
    <row r="121" spans="1:35" s="51" customFormat="1" ht="12.75">
      <c r="B121" s="168" t="s">
        <v>1266</v>
      </c>
      <c r="C121" s="168"/>
      <c r="D121" s="168"/>
      <c r="E121" s="168"/>
      <c r="F121" s="168"/>
      <c r="G121" s="168"/>
      <c r="H121" s="168" t="s">
        <v>1265</v>
      </c>
      <c r="I121" s="169"/>
      <c r="Z121" s="407"/>
      <c r="AA121" s="407"/>
      <c r="AB121" s="407"/>
      <c r="AC121" s="407"/>
      <c r="AD121" s="407"/>
      <c r="AE121" s="407"/>
      <c r="AF121" s="407"/>
      <c r="AG121" s="407"/>
      <c r="AH121" s="407"/>
      <c r="AI121" s="407"/>
    </row>
    <row r="122" spans="1:35" s="51" customFormat="1" ht="12.75">
      <c r="B122" s="170" t="s">
        <v>1264</v>
      </c>
      <c r="C122" s="169"/>
      <c r="D122" s="169"/>
      <c r="E122" s="169"/>
      <c r="F122" s="169"/>
      <c r="G122" s="169"/>
      <c r="H122" s="171" t="s">
        <v>1262</v>
      </c>
      <c r="I122" s="169"/>
      <c r="Z122" s="407"/>
      <c r="AA122" s="407"/>
      <c r="AB122" s="407"/>
      <c r="AC122" s="407"/>
      <c r="AD122" s="407"/>
      <c r="AE122" s="407"/>
      <c r="AF122" s="407"/>
      <c r="AG122" s="407"/>
      <c r="AH122" s="407"/>
      <c r="AI122" s="407"/>
    </row>
    <row r="123" spans="1:35">
      <c r="B123" s="170" t="s">
        <v>1263</v>
      </c>
      <c r="C123" s="172"/>
      <c r="D123" s="172"/>
      <c r="E123" s="172"/>
      <c r="F123" s="172"/>
      <c r="G123" s="172"/>
      <c r="H123" s="173" t="s">
        <v>1262</v>
      </c>
      <c r="I123" s="172"/>
    </row>
    <row r="124" spans="1:35">
      <c r="B124" s="174" t="s">
        <v>1261</v>
      </c>
      <c r="C124" s="172"/>
      <c r="D124" s="172"/>
      <c r="E124" s="172"/>
      <c r="F124" s="172"/>
      <c r="G124" s="172"/>
      <c r="H124" s="173" t="s">
        <v>1258</v>
      </c>
      <c r="I124" s="172"/>
    </row>
    <row r="125" spans="1:35">
      <c r="B125" s="174" t="s">
        <v>1260</v>
      </c>
      <c r="C125" s="172"/>
      <c r="D125" s="172"/>
      <c r="E125" s="172"/>
      <c r="F125" s="172"/>
      <c r="G125" s="172"/>
      <c r="H125" s="173" t="s">
        <v>1258</v>
      </c>
      <c r="I125" s="172"/>
    </row>
    <row r="126" spans="1:35">
      <c r="B126" s="174" t="s">
        <v>1259</v>
      </c>
      <c r="C126" s="172"/>
      <c r="D126" s="172"/>
      <c r="E126" s="172"/>
      <c r="F126" s="172"/>
      <c r="G126" s="172"/>
      <c r="H126" s="173" t="s">
        <v>1258</v>
      </c>
      <c r="I126" s="172"/>
    </row>
    <row r="127" spans="1:35">
      <c r="B127" s="174" t="s">
        <v>1257</v>
      </c>
      <c r="C127" s="172"/>
      <c r="D127" s="172"/>
      <c r="E127" s="172"/>
      <c r="F127" s="172"/>
      <c r="G127" s="172"/>
      <c r="H127" s="173" t="s">
        <v>1255</v>
      </c>
      <c r="I127" s="172"/>
    </row>
    <row r="128" spans="1:35">
      <c r="B128" s="170" t="s">
        <v>1256</v>
      </c>
      <c r="C128" s="172"/>
      <c r="D128" s="172"/>
      <c r="E128" s="172"/>
      <c r="F128" s="172"/>
      <c r="G128" s="172"/>
      <c r="H128" s="173" t="s">
        <v>1255</v>
      </c>
      <c r="I128" s="172"/>
    </row>
    <row r="129" spans="1:14">
      <c r="B129" s="170" t="s">
        <v>1254</v>
      </c>
      <c r="C129" s="172"/>
      <c r="D129" s="172"/>
      <c r="E129" s="172"/>
      <c r="F129" s="172"/>
      <c r="G129" s="172"/>
      <c r="H129" s="173" t="s">
        <v>1252</v>
      </c>
      <c r="I129" s="172"/>
    </row>
    <row r="130" spans="1:14">
      <c r="B130" s="170" t="s">
        <v>1253</v>
      </c>
      <c r="C130" s="172"/>
      <c r="D130" s="172"/>
      <c r="E130" s="172"/>
      <c r="F130" s="172"/>
      <c r="G130" s="172"/>
      <c r="H130" s="173" t="s">
        <v>1252</v>
      </c>
      <c r="I130" s="172"/>
    </row>
    <row r="131" spans="1:14">
      <c r="A131" s="59"/>
    </row>
    <row r="132" spans="1:14">
      <c r="A132" s="167" t="s">
        <v>1251</v>
      </c>
    </row>
    <row r="133" spans="1:14">
      <c r="A133" s="33" t="s">
        <v>1250</v>
      </c>
    </row>
    <row r="134" spans="1:14">
      <c r="A134" s="33" t="s">
        <v>1249</v>
      </c>
    </row>
    <row r="135" spans="1:14">
      <c r="A135" s="33" t="s">
        <v>1248</v>
      </c>
    </row>
    <row r="136" spans="1:14">
      <c r="A136" s="58" t="s">
        <v>1247</v>
      </c>
    </row>
    <row r="137" spans="1:14">
      <c r="A137" s="54" t="s">
        <v>1246</v>
      </c>
      <c r="B137" s="36"/>
      <c r="C137" s="36"/>
      <c r="D137" s="36"/>
      <c r="N137" s="36"/>
    </row>
    <row r="138" spans="1:14">
      <c r="A138" s="59" t="s">
        <v>1245</v>
      </c>
    </row>
    <row r="139" spans="1:14">
      <c r="A139" s="58" t="s">
        <v>1244</v>
      </c>
    </row>
    <row r="140" spans="1:14">
      <c r="A140" s="59" t="s">
        <v>1243</v>
      </c>
    </row>
    <row r="142" spans="1:14">
      <c r="A142" s="55" t="s">
        <v>1242</v>
      </c>
    </row>
    <row r="143" spans="1:14">
      <c r="A143" s="51" t="s">
        <v>1241</v>
      </c>
    </row>
    <row r="144" spans="1:14">
      <c r="A144" s="51" t="s">
        <v>1240</v>
      </c>
    </row>
    <row r="145" spans="1:1">
      <c r="A145" s="51" t="s">
        <v>1239</v>
      </c>
    </row>
    <row r="147" spans="1:1">
      <c r="A147" s="166" t="s">
        <v>1238</v>
      </c>
    </row>
    <row r="148" spans="1:1">
      <c r="A148" s="145" t="s">
        <v>1200</v>
      </c>
    </row>
    <row r="149" spans="1:1">
      <c r="A149" s="145" t="s">
        <v>1237</v>
      </c>
    </row>
    <row r="150" spans="1:1">
      <c r="A150" s="59" t="s">
        <v>1236</v>
      </c>
    </row>
    <row r="151" spans="1:1">
      <c r="A151" s="59" t="s">
        <v>1235</v>
      </c>
    </row>
    <row r="153" spans="1:1">
      <c r="A153" s="166" t="s">
        <v>1234</v>
      </c>
    </row>
    <row r="154" spans="1:1">
      <c r="A154" s="51" t="s">
        <v>1233</v>
      </c>
    </row>
    <row r="155" spans="1:1">
      <c r="A155" s="51" t="s">
        <v>1232</v>
      </c>
    </row>
    <row r="156" spans="1:1">
      <c r="A156" s="51" t="s">
        <v>1231</v>
      </c>
    </row>
    <row r="157" spans="1:1">
      <c r="A157" s="51" t="s">
        <v>1230</v>
      </c>
    </row>
    <row r="158" spans="1:1">
      <c r="A158" s="51" t="s">
        <v>1229</v>
      </c>
    </row>
    <row r="159" spans="1:1">
      <c r="A159" s="51" t="s">
        <v>1228</v>
      </c>
    </row>
    <row r="160" spans="1:1">
      <c r="A160" s="305" t="s">
        <v>1960</v>
      </c>
    </row>
    <row r="161" spans="1:1">
      <c r="A161" s="33" t="s">
        <v>1227</v>
      </c>
    </row>
    <row r="162" spans="1:1">
      <c r="A162" s="36"/>
    </row>
    <row r="163" spans="1:1">
      <c r="A163" s="167" t="s">
        <v>1226</v>
      </c>
    </row>
    <row r="164" spans="1:1">
      <c r="A164" s="33" t="s">
        <v>1225</v>
      </c>
    </row>
    <row r="165" spans="1:1">
      <c r="A165" s="59" t="s">
        <v>1224</v>
      </c>
    </row>
    <row r="166" spans="1:1">
      <c r="A166" s="59" t="s">
        <v>1223</v>
      </c>
    </row>
    <row r="167" spans="1:1">
      <c r="A167" s="59" t="s">
        <v>1222</v>
      </c>
    </row>
    <row r="168" spans="1:1">
      <c r="A168" s="33" t="s">
        <v>1221</v>
      </c>
    </row>
    <row r="170" spans="1:1">
      <c r="A170" s="131" t="s">
        <v>1220</v>
      </c>
    </row>
    <row r="171" spans="1:1">
      <c r="A171" s="33" t="s">
        <v>1219</v>
      </c>
    </row>
    <row r="172" spans="1:1">
      <c r="A172" s="59" t="s">
        <v>1218</v>
      </c>
    </row>
    <row r="173" spans="1:1">
      <c r="A173" s="59" t="s">
        <v>1217</v>
      </c>
    </row>
    <row r="174" spans="1:1">
      <c r="A174" s="59" t="s">
        <v>1216</v>
      </c>
    </row>
    <row r="175" spans="1:1">
      <c r="A175" s="59" t="s">
        <v>1215</v>
      </c>
    </row>
    <row r="176" spans="1:1">
      <c r="A176" s="59" t="s">
        <v>1214</v>
      </c>
    </row>
    <row r="177" spans="1:35">
      <c r="A177" s="59" t="s">
        <v>1213</v>
      </c>
    </row>
    <row r="178" spans="1:35">
      <c r="A178" s="59" t="s">
        <v>1212</v>
      </c>
    </row>
    <row r="179" spans="1:35">
      <c r="A179" s="59" t="s">
        <v>1211</v>
      </c>
    </row>
    <row r="180" spans="1:35">
      <c r="A180" s="59" t="s">
        <v>1210</v>
      </c>
    </row>
    <row r="181" spans="1:35">
      <c r="A181" s="59" t="s">
        <v>1209</v>
      </c>
    </row>
    <row r="182" spans="1:35">
      <c r="A182" s="59"/>
    </row>
    <row r="183" spans="1:35" s="32" customFormat="1">
      <c r="A183" s="175" t="s">
        <v>1365</v>
      </c>
      <c r="K183" s="176"/>
      <c r="Z183" s="329"/>
      <c r="AA183" s="329"/>
      <c r="AB183" s="329"/>
      <c r="AC183" s="329"/>
      <c r="AD183" s="329"/>
      <c r="AE183" s="329"/>
      <c r="AF183" s="329"/>
      <c r="AG183" s="329"/>
      <c r="AH183" s="329"/>
      <c r="AI183" s="329"/>
    </row>
    <row r="184" spans="1:35" s="129" customFormat="1" ht="12.75">
      <c r="A184" s="129" t="s">
        <v>1366</v>
      </c>
      <c r="Z184" s="329"/>
      <c r="AA184" s="329"/>
      <c r="AB184" s="329"/>
      <c r="AC184" s="329"/>
      <c r="AD184" s="329"/>
      <c r="AE184" s="329"/>
      <c r="AF184" s="329"/>
      <c r="AG184" s="329"/>
      <c r="AH184" s="329"/>
      <c r="AI184" s="329"/>
    </row>
    <row r="185" spans="1:35" s="129" customFormat="1" ht="12.75">
      <c r="A185" s="132" t="s">
        <v>1367</v>
      </c>
      <c r="Z185" s="329"/>
      <c r="AA185" s="329"/>
      <c r="AB185" s="329"/>
      <c r="AC185" s="329"/>
      <c r="AD185" s="329"/>
      <c r="AE185" s="329"/>
      <c r="AF185" s="329"/>
      <c r="AG185" s="329"/>
      <c r="AH185" s="329"/>
      <c r="AI185" s="329"/>
    </row>
    <row r="186" spans="1:35" s="32" customFormat="1" ht="12.75">
      <c r="A186" s="32" t="s">
        <v>1368</v>
      </c>
      <c r="K186" s="176"/>
      <c r="L186" s="177"/>
      <c r="Z186" s="329"/>
      <c r="AA186" s="329"/>
      <c r="AB186" s="329"/>
      <c r="AC186" s="329"/>
      <c r="AD186" s="329"/>
      <c r="AE186" s="329"/>
      <c r="AF186" s="329"/>
      <c r="AG186" s="329"/>
      <c r="AH186" s="329"/>
      <c r="AI186" s="329"/>
    </row>
    <row r="187" spans="1:35" s="32" customFormat="1" ht="12.75">
      <c r="A187" s="178" t="s">
        <v>1369</v>
      </c>
      <c r="K187" s="176"/>
      <c r="Z187" s="329"/>
      <c r="AA187" s="329"/>
      <c r="AB187" s="329"/>
      <c r="AC187" s="329"/>
      <c r="AD187" s="329"/>
      <c r="AE187" s="329"/>
      <c r="AF187" s="329"/>
      <c r="AG187" s="329"/>
      <c r="AH187" s="329"/>
      <c r="AI187" s="329"/>
    </row>
    <row r="188" spans="1:35" s="32" customFormat="1" ht="12.75">
      <c r="A188" s="65" t="s">
        <v>1370</v>
      </c>
      <c r="M188" s="179"/>
      <c r="Z188" s="329"/>
      <c r="AA188" s="329"/>
      <c r="AB188" s="329"/>
      <c r="AC188" s="329"/>
      <c r="AD188" s="329"/>
      <c r="AE188" s="329"/>
      <c r="AF188" s="329"/>
      <c r="AG188" s="329"/>
      <c r="AH188" s="329"/>
      <c r="AI188" s="329"/>
    </row>
    <row r="189" spans="1:35" s="32" customFormat="1" ht="12.75">
      <c r="A189" s="129" t="s">
        <v>1371</v>
      </c>
      <c r="M189" s="180"/>
      <c r="Z189" s="329"/>
      <c r="AA189" s="329"/>
      <c r="AB189" s="329"/>
      <c r="AC189" s="329"/>
      <c r="AD189" s="329"/>
      <c r="AE189" s="329"/>
      <c r="AF189" s="329"/>
      <c r="AG189" s="329"/>
      <c r="AH189" s="329"/>
      <c r="AI189" s="329"/>
    </row>
    <row r="190" spans="1:35" s="32" customFormat="1" ht="12.75">
      <c r="A190" s="129"/>
      <c r="M190" s="180"/>
      <c r="Z190" s="329"/>
      <c r="AA190" s="329"/>
      <c r="AB190" s="329"/>
      <c r="AC190" s="329"/>
      <c r="AD190" s="329"/>
      <c r="AE190" s="329"/>
      <c r="AF190" s="329"/>
      <c r="AG190" s="329"/>
      <c r="AH190" s="329"/>
      <c r="AI190" s="329"/>
    </row>
    <row r="191" spans="1:35" s="32" customFormat="1" ht="12.75">
      <c r="A191" s="181" t="s">
        <v>1372</v>
      </c>
      <c r="M191" s="180"/>
      <c r="Z191" s="329"/>
      <c r="AA191" s="329"/>
      <c r="AB191" s="329"/>
      <c r="AC191" s="329"/>
      <c r="AD191" s="329"/>
      <c r="AE191" s="329"/>
      <c r="AF191" s="329"/>
      <c r="AG191" s="329"/>
      <c r="AH191" s="329"/>
      <c r="AI191" s="329"/>
    </row>
    <row r="192" spans="1:35" s="32" customFormat="1" ht="12.75">
      <c r="A192" s="128" t="s">
        <v>1373</v>
      </c>
      <c r="B192" s="129"/>
      <c r="C192" s="129"/>
      <c r="D192" s="129"/>
      <c r="E192" s="129"/>
      <c r="F192" s="129"/>
      <c r="G192" s="129"/>
      <c r="H192" s="129"/>
      <c r="I192" s="129"/>
      <c r="J192" s="129"/>
      <c r="K192" s="129"/>
      <c r="L192" s="182"/>
      <c r="M192" s="180"/>
      <c r="N192" s="129"/>
      <c r="Z192" s="329"/>
      <c r="AA192" s="329"/>
      <c r="AB192" s="329"/>
      <c r="AC192" s="329"/>
      <c r="AD192" s="329"/>
      <c r="AE192" s="329"/>
      <c r="AF192" s="329"/>
      <c r="AG192" s="329"/>
      <c r="AH192" s="329"/>
      <c r="AI192" s="329"/>
    </row>
    <row r="193" spans="1:35" s="32" customFormat="1" ht="12.75">
      <c r="A193" s="130" t="s">
        <v>1374</v>
      </c>
      <c r="B193" s="129"/>
      <c r="C193" s="129"/>
      <c r="D193" s="129"/>
      <c r="E193" s="129"/>
      <c r="F193" s="129"/>
      <c r="G193" s="129"/>
      <c r="H193" s="129"/>
      <c r="I193" s="129"/>
      <c r="J193" s="129"/>
      <c r="K193" s="129"/>
      <c r="L193" s="182"/>
      <c r="M193" s="129"/>
      <c r="N193" s="129"/>
      <c r="Z193" s="329"/>
      <c r="AA193" s="329"/>
      <c r="AB193" s="329"/>
      <c r="AC193" s="329"/>
      <c r="AD193" s="329"/>
      <c r="AE193" s="329"/>
      <c r="AF193" s="329"/>
      <c r="AG193" s="329"/>
      <c r="AH193" s="329"/>
      <c r="AI193" s="329"/>
    </row>
    <row r="194" spans="1:35" s="32" customFormat="1" ht="12.75">
      <c r="A194" s="178" t="s">
        <v>1375</v>
      </c>
      <c r="B194" s="129"/>
      <c r="C194" s="129"/>
      <c r="D194" s="129"/>
      <c r="E194" s="129"/>
      <c r="F194" s="129"/>
      <c r="G194" s="129"/>
      <c r="H194" s="129"/>
      <c r="I194" s="129"/>
      <c r="J194" s="129"/>
      <c r="K194" s="129"/>
      <c r="L194" s="182"/>
      <c r="M194" s="129"/>
      <c r="N194" s="129"/>
      <c r="Z194" s="329"/>
      <c r="AA194" s="329"/>
      <c r="AB194" s="329"/>
      <c r="AC194" s="329"/>
      <c r="AD194" s="329"/>
      <c r="AE194" s="329"/>
      <c r="AF194" s="329"/>
      <c r="AG194" s="329"/>
      <c r="AH194" s="329"/>
      <c r="AI194" s="329"/>
    </row>
    <row r="195" spans="1:35" s="32" customFormat="1" ht="12.75">
      <c r="A195" s="132" t="s">
        <v>1376</v>
      </c>
      <c r="B195" s="129"/>
      <c r="C195" s="129"/>
      <c r="D195" s="129"/>
      <c r="E195" s="129"/>
      <c r="F195" s="129"/>
      <c r="G195" s="129"/>
      <c r="H195" s="129"/>
      <c r="I195" s="129"/>
      <c r="J195" s="129"/>
      <c r="K195" s="129"/>
      <c r="L195" s="182"/>
      <c r="M195" s="129"/>
      <c r="N195" s="129"/>
      <c r="Z195" s="329"/>
      <c r="AA195" s="329"/>
      <c r="AB195" s="329"/>
      <c r="AC195" s="329"/>
      <c r="AD195" s="329"/>
      <c r="AE195" s="329"/>
      <c r="AF195" s="329"/>
      <c r="AG195" s="329"/>
      <c r="AH195" s="329"/>
      <c r="AI195" s="329"/>
    </row>
    <row r="196" spans="1:35" s="32" customFormat="1" ht="12.75">
      <c r="A196" s="132" t="s">
        <v>1377</v>
      </c>
      <c r="B196" s="129"/>
      <c r="C196" s="129"/>
      <c r="D196" s="129"/>
      <c r="E196" s="129"/>
      <c r="F196" s="129"/>
      <c r="G196" s="129"/>
      <c r="H196" s="129"/>
      <c r="I196" s="129"/>
      <c r="J196" s="129"/>
      <c r="K196" s="129"/>
      <c r="L196" s="182"/>
      <c r="M196" s="129"/>
      <c r="N196" s="129"/>
      <c r="Z196" s="329"/>
      <c r="AA196" s="329"/>
      <c r="AB196" s="329"/>
      <c r="AC196" s="329"/>
      <c r="AD196" s="329"/>
      <c r="AE196" s="329"/>
      <c r="AF196" s="329"/>
      <c r="AG196" s="329"/>
      <c r="AH196" s="329"/>
      <c r="AI196" s="329"/>
    </row>
    <row r="197" spans="1:35" s="32" customFormat="1" ht="12.75">
      <c r="A197" s="128" t="s">
        <v>1378</v>
      </c>
      <c r="B197" s="129"/>
      <c r="C197" s="129"/>
      <c r="D197" s="129"/>
      <c r="E197" s="129"/>
      <c r="F197" s="129"/>
      <c r="G197" s="129"/>
      <c r="H197" s="129"/>
      <c r="I197" s="129"/>
      <c r="J197" s="129"/>
      <c r="K197" s="129"/>
      <c r="L197" s="182"/>
      <c r="M197" s="129"/>
      <c r="N197" s="129"/>
      <c r="Z197" s="329"/>
      <c r="AA197" s="329"/>
      <c r="AB197" s="329"/>
      <c r="AC197" s="329"/>
      <c r="AD197" s="329"/>
      <c r="AE197" s="329"/>
      <c r="AF197" s="329"/>
      <c r="AG197" s="329"/>
      <c r="AH197" s="329"/>
      <c r="AI197" s="329"/>
    </row>
    <row r="198" spans="1:35" s="32" customFormat="1" ht="12.75">
      <c r="A198" s="130" t="s">
        <v>1379</v>
      </c>
      <c r="B198" s="129"/>
      <c r="C198" s="129"/>
      <c r="D198" s="129"/>
      <c r="E198" s="129"/>
      <c r="F198" s="129"/>
      <c r="G198" s="129"/>
      <c r="H198" s="129"/>
      <c r="I198" s="129"/>
      <c r="J198" s="129"/>
      <c r="K198" s="129"/>
      <c r="L198" s="182"/>
      <c r="M198" s="129"/>
      <c r="N198" s="129"/>
      <c r="Z198" s="329"/>
      <c r="AA198" s="329"/>
      <c r="AB198" s="329"/>
      <c r="AC198" s="329"/>
      <c r="AD198" s="329"/>
      <c r="AE198" s="329"/>
      <c r="AF198" s="329"/>
      <c r="AG198" s="329"/>
      <c r="AH198" s="329"/>
      <c r="AI198" s="329"/>
    </row>
    <row r="199" spans="1:35" s="32" customFormat="1" ht="12.75">
      <c r="A199" s="132" t="s">
        <v>1380</v>
      </c>
      <c r="B199" s="129"/>
      <c r="C199" s="129"/>
      <c r="D199" s="129"/>
      <c r="E199" s="129"/>
      <c r="F199" s="129"/>
      <c r="G199" s="129"/>
      <c r="H199" s="129"/>
      <c r="I199" s="129"/>
      <c r="J199" s="129"/>
      <c r="K199" s="129"/>
      <c r="L199" s="182"/>
      <c r="M199" s="129"/>
      <c r="N199" s="129"/>
      <c r="Z199" s="329"/>
      <c r="AA199" s="329"/>
      <c r="AB199" s="329"/>
      <c r="AC199" s="329"/>
      <c r="AD199" s="329"/>
      <c r="AE199" s="329"/>
      <c r="AF199" s="329"/>
      <c r="AG199" s="329"/>
      <c r="AH199" s="329"/>
      <c r="AI199" s="329"/>
    </row>
    <row r="200" spans="1:35" s="32" customFormat="1" ht="12.75">
      <c r="A200" s="133" t="s">
        <v>1381</v>
      </c>
      <c r="B200" s="129"/>
      <c r="C200" s="129"/>
      <c r="D200" s="129"/>
      <c r="E200" s="129"/>
      <c r="F200" s="129"/>
      <c r="G200" s="129"/>
      <c r="H200" s="129"/>
      <c r="I200" s="129"/>
      <c r="J200" s="129"/>
      <c r="K200" s="129"/>
      <c r="L200" s="182"/>
      <c r="M200" s="129"/>
      <c r="N200" s="129"/>
      <c r="Z200" s="329"/>
      <c r="AA200" s="329"/>
      <c r="AB200" s="329"/>
      <c r="AC200" s="329"/>
      <c r="AD200" s="329"/>
      <c r="AE200" s="329"/>
      <c r="AF200" s="329"/>
      <c r="AG200" s="329"/>
      <c r="AH200" s="329"/>
      <c r="AI200" s="329"/>
    </row>
    <row r="201" spans="1:35" s="32" customFormat="1" ht="12.75">
      <c r="A201" s="132" t="s">
        <v>1382</v>
      </c>
      <c r="B201" s="129"/>
      <c r="C201" s="129"/>
      <c r="D201" s="129"/>
      <c r="E201" s="129"/>
      <c r="F201" s="129"/>
      <c r="G201" s="129"/>
      <c r="H201" s="129"/>
      <c r="I201" s="129"/>
      <c r="J201" s="129"/>
      <c r="K201" s="129"/>
      <c r="L201" s="182"/>
      <c r="M201" s="182"/>
      <c r="N201" s="129"/>
      <c r="Z201" s="329"/>
      <c r="AA201" s="329"/>
      <c r="AB201" s="329"/>
      <c r="AC201" s="329"/>
      <c r="AD201" s="329"/>
      <c r="AE201" s="329"/>
      <c r="AF201" s="329"/>
      <c r="AG201" s="329"/>
      <c r="AH201" s="329"/>
      <c r="AI201" s="329"/>
    </row>
    <row r="202" spans="1:35" s="32" customFormat="1" ht="12.75">
      <c r="A202" s="342" t="s">
        <v>2013</v>
      </c>
      <c r="B202" s="129"/>
      <c r="C202" s="129"/>
      <c r="D202" s="129"/>
      <c r="E202" s="129"/>
      <c r="F202" s="129"/>
      <c r="G202" s="129"/>
      <c r="H202" s="129"/>
      <c r="I202" s="129"/>
      <c r="J202" s="129"/>
      <c r="K202" s="129"/>
      <c r="L202" s="182"/>
      <c r="M202" s="129"/>
      <c r="N202" s="129"/>
      <c r="Z202" s="329"/>
      <c r="AA202" s="329"/>
      <c r="AB202" s="329"/>
      <c r="AC202" s="329"/>
      <c r="AD202" s="329"/>
      <c r="AE202" s="329"/>
      <c r="AF202" s="329"/>
      <c r="AG202" s="329"/>
      <c r="AH202" s="329"/>
      <c r="AI202" s="329"/>
    </row>
    <row r="203" spans="1:35" s="32" customFormat="1" ht="12.75">
      <c r="A203" s="132" t="s">
        <v>1383</v>
      </c>
      <c r="B203" s="129"/>
      <c r="C203" s="129"/>
      <c r="D203" s="129"/>
      <c r="E203" s="129"/>
      <c r="F203" s="129"/>
      <c r="G203" s="129"/>
      <c r="H203" s="129"/>
      <c r="I203" s="129"/>
      <c r="J203" s="129"/>
      <c r="K203" s="129"/>
      <c r="L203" s="182"/>
      <c r="M203" s="129"/>
      <c r="N203" s="129"/>
      <c r="Z203" s="329"/>
      <c r="AA203" s="329"/>
      <c r="AB203" s="329"/>
      <c r="AC203" s="329"/>
      <c r="AD203" s="329"/>
      <c r="AE203" s="329"/>
      <c r="AF203" s="329"/>
      <c r="AG203" s="329"/>
      <c r="AH203" s="329"/>
      <c r="AI203" s="329"/>
    </row>
    <row r="204" spans="1:35" s="32" customFormat="1" ht="12.75">
      <c r="A204" s="128" t="s">
        <v>1384</v>
      </c>
      <c r="L204" s="182"/>
      <c r="Z204" s="329"/>
      <c r="AA204" s="329"/>
      <c r="AB204" s="329"/>
      <c r="AC204" s="329"/>
      <c r="AD204" s="329"/>
      <c r="AE204" s="329"/>
      <c r="AF204" s="329"/>
      <c r="AG204" s="329"/>
      <c r="AH204" s="329"/>
      <c r="AI204" s="329"/>
    </row>
    <row r="205" spans="1:35" s="32" customFormat="1" ht="12.75">
      <c r="A205" s="132" t="s">
        <v>1385</v>
      </c>
      <c r="L205" s="182"/>
      <c r="Z205" s="329"/>
      <c r="AA205" s="329"/>
      <c r="AB205" s="329"/>
      <c r="AC205" s="329"/>
      <c r="AD205" s="329"/>
      <c r="AE205" s="329"/>
      <c r="AF205" s="329"/>
      <c r="AG205" s="329"/>
      <c r="AH205" s="329"/>
      <c r="AI205" s="329"/>
    </row>
    <row r="206" spans="1:35" s="32" customFormat="1" ht="12.75">
      <c r="A206" s="132" t="s">
        <v>1386</v>
      </c>
      <c r="L206" s="182"/>
      <c r="Z206" s="329"/>
      <c r="AA206" s="329"/>
      <c r="AB206" s="329"/>
      <c r="AC206" s="329"/>
      <c r="AD206" s="329"/>
      <c r="AE206" s="329"/>
      <c r="AF206" s="329"/>
      <c r="AG206" s="329"/>
      <c r="AH206" s="329"/>
      <c r="AI206" s="329"/>
    </row>
    <row r="207" spans="1:35" s="32" customFormat="1" ht="12.75">
      <c r="A207" s="132" t="s">
        <v>1387</v>
      </c>
      <c r="L207" s="182"/>
      <c r="Z207" s="329"/>
      <c r="AA207" s="329"/>
      <c r="AB207" s="329"/>
      <c r="AC207" s="329"/>
      <c r="AD207" s="329"/>
      <c r="AE207" s="329"/>
      <c r="AF207" s="329"/>
      <c r="AG207" s="329"/>
      <c r="AH207" s="329"/>
      <c r="AI207" s="329"/>
    </row>
    <row r="208" spans="1:35" s="32" customFormat="1" ht="12.75">
      <c r="A208" s="183" t="s">
        <v>1388</v>
      </c>
      <c r="L208" s="182"/>
      <c r="Z208" s="329"/>
      <c r="AA208" s="329"/>
      <c r="AB208" s="329"/>
      <c r="AC208" s="329"/>
      <c r="AD208" s="329"/>
      <c r="AE208" s="329"/>
      <c r="AF208" s="329"/>
      <c r="AG208" s="329"/>
      <c r="AH208" s="329"/>
      <c r="AI208" s="329"/>
    </row>
    <row r="209" spans="1:35" s="32" customFormat="1" ht="12.75">
      <c r="A209" s="183" t="s">
        <v>1389</v>
      </c>
      <c r="B209" s="182"/>
      <c r="C209" s="182"/>
      <c r="D209" s="182"/>
      <c r="L209" s="182"/>
      <c r="Z209" s="329"/>
      <c r="AA209" s="329"/>
      <c r="AB209" s="329"/>
      <c r="AC209" s="329"/>
      <c r="AD209" s="329"/>
      <c r="AE209" s="329"/>
      <c r="AF209" s="329"/>
      <c r="AG209" s="329"/>
      <c r="AH209" s="329"/>
      <c r="AI209" s="329"/>
    </row>
    <row r="210" spans="1:35" s="32" customFormat="1" ht="12.75">
      <c r="A210" s="133" t="s">
        <v>1390</v>
      </c>
      <c r="B210" s="182"/>
      <c r="C210" s="182"/>
      <c r="D210" s="182"/>
      <c r="L210" s="182"/>
      <c r="Z210" s="329"/>
      <c r="AA210" s="329"/>
      <c r="AB210" s="329"/>
      <c r="AC210" s="329"/>
      <c r="AD210" s="329"/>
      <c r="AE210" s="329"/>
      <c r="AF210" s="329"/>
      <c r="AG210" s="329"/>
      <c r="AH210" s="329"/>
      <c r="AI210" s="329"/>
    </row>
    <row r="211" spans="1:35" s="32" customFormat="1" ht="12.75">
      <c r="A211" s="178" t="s">
        <v>1391</v>
      </c>
      <c r="L211" s="182"/>
      <c r="Z211" s="329"/>
      <c r="AA211" s="329"/>
      <c r="AB211" s="329"/>
      <c r="AC211" s="329"/>
      <c r="AD211" s="329"/>
      <c r="AE211" s="329"/>
      <c r="AF211" s="329"/>
      <c r="AG211" s="329"/>
      <c r="AH211" s="329"/>
      <c r="AI211" s="329"/>
    </row>
    <row r="212" spans="1:35" s="32" customFormat="1" ht="12.75">
      <c r="A212" s="132" t="s">
        <v>1392</v>
      </c>
      <c r="L212" s="182"/>
      <c r="Z212" s="329"/>
      <c r="AA212" s="329"/>
      <c r="AB212" s="329"/>
      <c r="AC212" s="329"/>
      <c r="AD212" s="329"/>
      <c r="AE212" s="329"/>
      <c r="AF212" s="329"/>
      <c r="AG212" s="329"/>
      <c r="AH212" s="329"/>
      <c r="AI212" s="329"/>
    </row>
    <row r="213" spans="1:35" s="32" customFormat="1" ht="12.75">
      <c r="A213" s="178" t="s">
        <v>1393</v>
      </c>
      <c r="Z213" s="329"/>
      <c r="AA213" s="329"/>
      <c r="AB213" s="329"/>
      <c r="AC213" s="329"/>
      <c r="AD213" s="329"/>
      <c r="AE213" s="329"/>
      <c r="AF213" s="329"/>
      <c r="AG213" s="329"/>
      <c r="AH213" s="329"/>
      <c r="AI213" s="329"/>
    </row>
    <row r="214" spans="1:35" s="32" customFormat="1" ht="12.75">
      <c r="A214" s="128"/>
      <c r="Z214" s="329"/>
      <c r="AA214" s="329"/>
      <c r="AB214" s="329"/>
      <c r="AC214" s="329"/>
      <c r="AD214" s="329"/>
      <c r="AE214" s="329"/>
      <c r="AF214" s="329"/>
      <c r="AG214" s="329"/>
      <c r="AH214" s="329"/>
      <c r="AI214" s="329"/>
    </row>
    <row r="215" spans="1:35" s="32" customFormat="1" ht="12.75">
      <c r="A215" s="181" t="s">
        <v>1394</v>
      </c>
      <c r="Z215" s="329"/>
      <c r="AA215" s="329"/>
      <c r="AB215" s="329"/>
      <c r="AC215" s="329"/>
      <c r="AD215" s="329"/>
      <c r="AE215" s="329"/>
      <c r="AF215" s="329"/>
      <c r="AG215" s="329"/>
      <c r="AH215" s="329"/>
      <c r="AI215" s="329"/>
    </row>
    <row r="216" spans="1:35" s="32" customFormat="1" ht="12.75">
      <c r="A216" s="128" t="s">
        <v>1395</v>
      </c>
      <c r="Z216" s="329"/>
      <c r="AA216" s="329"/>
      <c r="AB216" s="329"/>
      <c r="AC216" s="329"/>
      <c r="AD216" s="329"/>
      <c r="AE216" s="329"/>
      <c r="AF216" s="329"/>
      <c r="AG216" s="329"/>
      <c r="AH216" s="329"/>
      <c r="AI216" s="329"/>
    </row>
    <row r="217" spans="1:35" s="32" customFormat="1" ht="12.75">
      <c r="A217" s="178" t="s">
        <v>1396</v>
      </c>
      <c r="B217" s="182"/>
      <c r="C217" s="182"/>
      <c r="D217" s="182"/>
      <c r="E217" s="182"/>
      <c r="F217" s="182"/>
      <c r="Z217" s="329"/>
      <c r="AA217" s="329"/>
      <c r="AB217" s="329"/>
      <c r="AC217" s="329"/>
      <c r="AD217" s="329"/>
      <c r="AE217" s="329"/>
      <c r="AF217" s="329"/>
      <c r="AG217" s="329"/>
      <c r="AH217" s="329"/>
      <c r="AI217" s="329"/>
    </row>
    <row r="218" spans="1:35" s="32" customFormat="1" ht="12.75">
      <c r="A218" s="128" t="s">
        <v>1397</v>
      </c>
      <c r="Z218" s="329"/>
      <c r="AA218" s="329"/>
      <c r="AB218" s="329"/>
      <c r="AC218" s="329"/>
      <c r="AD218" s="329"/>
      <c r="AE218" s="329"/>
      <c r="AF218" s="329"/>
      <c r="AG218" s="329"/>
      <c r="AH218" s="329"/>
      <c r="AI218" s="329"/>
    </row>
    <row r="219" spans="1:35" s="32" customFormat="1" ht="12.75">
      <c r="A219" s="183" t="s">
        <v>1398</v>
      </c>
      <c r="Z219" s="329"/>
      <c r="AA219" s="329"/>
      <c r="AB219" s="329"/>
      <c r="AC219" s="329"/>
      <c r="AD219" s="329"/>
      <c r="AE219" s="329"/>
      <c r="AF219" s="329"/>
      <c r="AG219" s="329"/>
      <c r="AH219" s="329"/>
      <c r="AI219" s="329"/>
    </row>
    <row r="220" spans="1:35" s="129" customFormat="1" ht="12.75">
      <c r="A220" s="178" t="s">
        <v>1399</v>
      </c>
      <c r="Z220" s="329"/>
      <c r="AA220" s="329"/>
      <c r="AB220" s="329"/>
      <c r="AC220" s="329"/>
      <c r="AD220" s="329"/>
      <c r="AE220" s="329"/>
      <c r="AF220" s="329"/>
      <c r="AG220" s="329"/>
      <c r="AH220" s="329"/>
      <c r="AI220" s="329"/>
    </row>
    <row r="221" spans="1:35" s="32" customFormat="1" ht="12.75">
      <c r="A221" s="184" t="s">
        <v>1400</v>
      </c>
      <c r="Z221" s="329"/>
      <c r="AA221" s="329"/>
      <c r="AB221" s="329"/>
      <c r="AC221" s="329"/>
      <c r="AD221" s="329"/>
      <c r="AE221" s="329"/>
      <c r="AF221" s="329"/>
      <c r="AG221" s="329"/>
      <c r="AH221" s="329"/>
      <c r="AI221" s="329"/>
    </row>
    <row r="222" spans="1:35" s="32" customFormat="1" ht="12.75">
      <c r="A222" s="184" t="s">
        <v>1401</v>
      </c>
      <c r="Z222" s="329"/>
      <c r="AA222" s="329"/>
      <c r="AB222" s="329"/>
      <c r="AC222" s="329"/>
      <c r="AD222" s="329"/>
      <c r="AE222" s="329"/>
      <c r="AF222" s="329"/>
      <c r="AG222" s="329"/>
      <c r="AH222" s="329"/>
      <c r="AI222" s="329"/>
    </row>
    <row r="223" spans="1:35" s="32" customFormat="1" ht="12.75">
      <c r="A223" s="184" t="s">
        <v>1402</v>
      </c>
      <c r="Z223" s="329"/>
      <c r="AA223" s="329"/>
      <c r="AB223" s="329"/>
      <c r="AC223" s="329"/>
      <c r="AD223" s="329"/>
      <c r="AE223" s="329"/>
      <c r="AF223" s="329"/>
      <c r="AG223" s="329"/>
      <c r="AH223" s="329"/>
      <c r="AI223" s="329"/>
    </row>
    <row r="224" spans="1:35">
      <c r="A224" s="59"/>
    </row>
    <row r="225" spans="1:35">
      <c r="A225" s="59"/>
    </row>
    <row r="226" spans="1:35" s="6" customFormat="1" ht="14.1" customHeight="1">
      <c r="A226" s="74" t="s">
        <v>156</v>
      </c>
      <c r="B226" s="75"/>
      <c r="C226" s="75"/>
      <c r="D226" s="75"/>
      <c r="E226" s="75"/>
      <c r="F226" s="75"/>
      <c r="G226" s="75"/>
      <c r="H226" s="75"/>
      <c r="I226" s="75"/>
      <c r="J226" s="75"/>
      <c r="K226" s="75"/>
      <c r="Z226" s="405"/>
      <c r="AA226" s="405"/>
      <c r="AB226" s="405"/>
      <c r="AC226" s="405"/>
      <c r="AD226" s="405"/>
      <c r="AE226" s="405"/>
      <c r="AF226" s="405"/>
      <c r="AG226" s="405"/>
      <c r="AH226" s="405"/>
      <c r="AI226" s="405"/>
    </row>
    <row r="227" spans="1:35" ht="16.5" thickBot="1">
      <c r="Z227" s="410"/>
      <c r="AA227" s="410"/>
      <c r="AB227" s="410"/>
      <c r="AC227" s="410"/>
      <c r="AD227" s="410"/>
      <c r="AE227" s="410"/>
      <c r="AF227" s="405"/>
    </row>
    <row r="228" spans="1:35" ht="16.5" thickBot="1">
      <c r="A228" s="15" t="b">
        <v>1</v>
      </c>
      <c r="B228" s="16" t="str">
        <f>INDEX($AG$228:$AH$235,X!CH46,X!CI46+1)</f>
        <v xml:space="preserve">The SEC requires companies to file a 10-Q at the end of each of the first three quarters of their fiscal year. </v>
      </c>
      <c r="Z228" s="405" t="b">
        <v>1</v>
      </c>
      <c r="AA228" s="405" t="b">
        <v>0</v>
      </c>
      <c r="AB228" s="410"/>
      <c r="AC228" s="410"/>
      <c r="AF228" s="405"/>
      <c r="AG228" s="407" t="s">
        <v>1208</v>
      </c>
      <c r="AH228" s="407" t="s">
        <v>1207</v>
      </c>
    </row>
    <row r="229" spans="1:35" ht="16.5" thickBot="1">
      <c r="A229" s="15" t="b">
        <v>0</v>
      </c>
      <c r="B229" s="16" t="str">
        <f>INDEX($AG$228:$AH$235,X!CH47,X!CI47+1)</f>
        <v>Management does not release any material information outside of the three major financial documents.</v>
      </c>
      <c r="AB229" s="410"/>
      <c r="AC229" s="410"/>
      <c r="AF229" s="405"/>
      <c r="AG229" s="407" t="s">
        <v>1206</v>
      </c>
      <c r="AH229" s="407" t="s">
        <v>1205</v>
      </c>
    </row>
    <row r="230" spans="1:35" ht="16.5" thickBot="1">
      <c r="A230" s="15" t="b">
        <v>1</v>
      </c>
      <c r="B230" s="16" t="str">
        <f>INDEX($AG$228:$AH$235,X!CH48,X!CI48+1)</f>
        <v>We analyze public financial reports because it is a clean set of data comparable over time and across companies.</v>
      </c>
      <c r="AG230" s="411" t="s">
        <v>1204</v>
      </c>
      <c r="AH230" s="411" t="s">
        <v>1203</v>
      </c>
    </row>
    <row r="231" spans="1:35" ht="16.5" thickBot="1">
      <c r="A231" s="15" t="b">
        <v>0</v>
      </c>
      <c r="B231" s="16" t="str">
        <f>INDEX($AG$228:$AH$235,X!CH49,X!CI49+1)</f>
        <v xml:space="preserve">Inside information can only be learned from a company employee. </v>
      </c>
      <c r="AG231" s="420" t="s">
        <v>1202</v>
      </c>
      <c r="AH231" s="420" t="s">
        <v>1201</v>
      </c>
    </row>
    <row r="232" spans="1:35" ht="16.5" thickBot="1">
      <c r="A232" s="15" t="b">
        <v>0</v>
      </c>
      <c r="B232" s="16" t="str">
        <f>INDEX($AG$228:$AH$235,X!CH50,X!CI50+1)</f>
        <v xml:space="preserve">The Security and Exchange Commission permits any information to be disseminated as long as it is presented as a 'non-GAAP' financial measure. </v>
      </c>
      <c r="AG232" s="407" t="s">
        <v>1200</v>
      </c>
      <c r="AH232" s="407" t="s">
        <v>1199</v>
      </c>
    </row>
    <row r="233" spans="1:35" ht="16.5" thickBot="1">
      <c r="A233" s="15" t="b">
        <v>1</v>
      </c>
      <c r="B233" s="16" t="str">
        <f>INDEX($AG$228:$AH$235,X!CH51,X!CI51+1)</f>
        <v xml:space="preserve">Financial analysts working for a publicly traded company, regardless of position or management level, are subject to rules about Inside Information. </v>
      </c>
      <c r="AG233" s="426" t="s">
        <v>1942</v>
      </c>
      <c r="AH233" s="426" t="s">
        <v>1198</v>
      </c>
    </row>
    <row r="234" spans="1:35">
      <c r="B234" s="16"/>
      <c r="Z234" s="410"/>
      <c r="AA234" s="410"/>
      <c r="AD234" s="410"/>
      <c r="AE234" s="410"/>
      <c r="AG234" s="407" t="s">
        <v>1498</v>
      </c>
      <c r="AH234" s="407" t="s">
        <v>1943</v>
      </c>
    </row>
    <row r="235" spans="1:35">
      <c r="AG235" s="420" t="s">
        <v>1499</v>
      </c>
      <c r="AH235" s="407" t="s">
        <v>1500</v>
      </c>
    </row>
    <row r="236" spans="1:35">
      <c r="B236" s="139"/>
    </row>
  </sheetData>
  <sheetProtection algorithmName="SHA-512" hashValue="QgdX7RDxz6YefQ5GKxuV6iDqb2Z+esoZfvyBPgwo2oxjHKvVViCiFsGybUtoSSWrdsRADxmuolrGDlKeQ7fLUg==" saltValue="D5kS5Tr4ikxCOve90Rlm7A==" spinCount="100000" sheet="1" objects="1" scenarios="1"/>
  <dataValidations count="1">
    <dataValidation type="list" allowBlank="1" showInputMessage="1" showErrorMessage="1" sqref="A228:A233" xr:uid="{6F496034-05C9-0C48-83BA-DF77FB54701C}">
      <formula1>$Z$228:$AA$228</formula1>
    </dataValidation>
  </dataValidations>
  <hyperlinks>
    <hyperlink ref="A36" r:id="rId1" xr:uid="{52B933DB-C828-B042-AD46-4F1E08230625}"/>
    <hyperlink ref="A35" r:id="rId2" xr:uid="{63532650-80DC-CF4D-BFFE-ED394D0EE72A}"/>
    <hyperlink ref="A22" r:id="rId3" xr:uid="{8C9842F7-8C5F-4EB1-87D0-1DF3AA008EE2}"/>
  </hyperlinks>
  <pageMargins left="0.7" right="0.7" top="0.75" bottom="0.75" header="0.3" footer="0.3"/>
  <pageSetup scale="96" fitToHeight="10" orientation="landscape" r:id="rId4"/>
  <headerFooter>
    <oddFooter>&amp;L&amp;"Helvetica,Regular"&amp;K000000© All rights reserved, 2019, Marianne Wolk &amp; Richard Horwitz</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50675-013A-4084-92FD-CD6FB1A375EC}">
  <sheetPr published="0"/>
  <dimension ref="A1:CB326"/>
  <sheetViews>
    <sheetView topLeftCell="A161" zoomScaleNormal="100" workbookViewId="0">
      <selection activeCell="C259" sqref="C259"/>
    </sheetView>
  </sheetViews>
  <sheetFormatPr defaultColWidth="8.875" defaultRowHeight="15.75"/>
  <cols>
    <col min="9" max="9" width="9.875" customWidth="1"/>
    <col min="14" max="14" width="10" customWidth="1"/>
  </cols>
  <sheetData>
    <row r="1" spans="1:35" s="33" customFormat="1" ht="18.75">
      <c r="A1" s="30" t="s">
        <v>1913</v>
      </c>
      <c r="H1" s="35" t="s">
        <v>0</v>
      </c>
      <c r="Q1" s="185"/>
    </row>
    <row r="2" spans="1:35" s="33" customFormat="1" ht="12.75">
      <c r="A2" s="33" t="s">
        <v>1360</v>
      </c>
      <c r="H2" s="35"/>
      <c r="Q2" s="186"/>
    </row>
    <row r="3" spans="1:35" s="33" customFormat="1" ht="12.75">
      <c r="A3" s="33" t="s">
        <v>1359</v>
      </c>
      <c r="Q3" s="187"/>
    </row>
    <row r="4" spans="1:35" s="33" customFormat="1" ht="12.75">
      <c r="A4" s="16" t="str">
        <f ca="1">"Sheet: "&amp;MID(CELL("filename",A1),FIND("]",CELL("filename",A1))+1,255)</f>
        <v>Sheet: INTRO FSA</v>
      </c>
      <c r="G4" s="373"/>
    </row>
    <row r="5" spans="1:35" ht="16.5" thickBot="1">
      <c r="G5" s="188"/>
    </row>
    <row r="6" spans="1:35" s="6" customFormat="1">
      <c r="A6" s="37" t="s">
        <v>157</v>
      </c>
      <c r="B6" s="38"/>
      <c r="C6" s="38"/>
      <c r="D6" s="38"/>
      <c r="E6" s="38"/>
      <c r="F6" s="38"/>
      <c r="G6" s="38"/>
      <c r="H6" s="38"/>
      <c r="I6" s="38"/>
      <c r="J6" s="38"/>
      <c r="K6" s="39"/>
      <c r="Z6" s="405"/>
      <c r="AA6" s="405"/>
      <c r="AB6" s="405"/>
      <c r="AC6" s="405"/>
      <c r="AD6" s="405"/>
      <c r="AE6" s="405"/>
      <c r="AF6" s="405"/>
      <c r="AG6" s="405"/>
      <c r="AH6" s="405"/>
      <c r="AI6" s="405"/>
    </row>
    <row r="7" spans="1:35" s="22" customFormat="1">
      <c r="A7" s="40" t="str">
        <f>"The Tutorial includes the material up to Row "&amp;ROW(A249)-2&amp;" and will not contribute to your grade."</f>
        <v>The Tutorial includes the material up to Row 247 and will not contribute to your grade.</v>
      </c>
      <c r="K7" s="41"/>
      <c r="Z7" s="406"/>
      <c r="AA7" s="406"/>
      <c r="AB7" s="406"/>
      <c r="AC7" s="406"/>
      <c r="AD7" s="406"/>
      <c r="AE7" s="406"/>
      <c r="AF7" s="406"/>
      <c r="AG7" s="406"/>
      <c r="AH7" s="406"/>
      <c r="AI7" s="406"/>
    </row>
    <row r="8" spans="1:35" s="22" customFormat="1" ht="16.5" thickBot="1">
      <c r="A8" s="42" t="str">
        <f>"The Homework starting in Row "&amp;ROW(A249)&amp;" is Required."</f>
        <v>The Homework starting in Row 249 is Required.</v>
      </c>
      <c r="B8" s="43"/>
      <c r="C8" s="43"/>
      <c r="D8" s="43"/>
      <c r="E8" s="43"/>
      <c r="F8" s="43"/>
      <c r="G8" s="43"/>
      <c r="H8" s="43"/>
      <c r="I8" s="43"/>
      <c r="J8" s="43"/>
      <c r="K8" s="44"/>
      <c r="Z8" s="406"/>
      <c r="AA8" s="406"/>
      <c r="AB8" s="406"/>
      <c r="AC8" s="406"/>
      <c r="AD8" s="406"/>
      <c r="AE8" s="406"/>
      <c r="AF8" s="406"/>
      <c r="AG8" s="406"/>
      <c r="AH8" s="406"/>
      <c r="AI8" s="406"/>
    </row>
    <row r="9" spans="1:35">
      <c r="G9" s="188"/>
    </row>
    <row r="10" spans="1:35" s="191" customFormat="1">
      <c r="A10" s="189" t="s">
        <v>2010</v>
      </c>
      <c r="B10" s="190"/>
      <c r="C10" s="190"/>
      <c r="E10" s="182"/>
    </row>
    <row r="11" spans="1:35" s="191" customFormat="1" ht="12.75">
      <c r="A11" s="192" t="s">
        <v>1430</v>
      </c>
      <c r="B11" s="190"/>
      <c r="C11" s="190"/>
      <c r="E11" s="182"/>
    </row>
    <row r="12" spans="1:35" s="191" customFormat="1" ht="12.75">
      <c r="A12" s="193" t="s">
        <v>1466</v>
      </c>
      <c r="B12" s="190"/>
      <c r="C12" s="190"/>
    </row>
    <row r="13" spans="1:35" s="191" customFormat="1" ht="12.75">
      <c r="A13" s="194" t="s">
        <v>1415</v>
      </c>
      <c r="B13" s="190"/>
      <c r="C13" s="190"/>
    </row>
    <row r="14" spans="1:35" s="191" customFormat="1" ht="12.75">
      <c r="A14" s="353" t="s">
        <v>2038</v>
      </c>
      <c r="B14" s="190"/>
    </row>
    <row r="15" spans="1:35" s="191" customFormat="1">
      <c r="B15" s="655" t="s">
        <v>1999</v>
      </c>
      <c r="C15" s="655"/>
      <c r="D15" s="655"/>
      <c r="E15" s="333"/>
      <c r="L15" s="452"/>
      <c r="O15" s="326"/>
    </row>
    <row r="16" spans="1:35" s="191" customFormat="1" ht="12.75">
      <c r="A16" s="195"/>
      <c r="B16" s="190"/>
    </row>
    <row r="17" spans="1:11" s="191" customFormat="1" ht="15">
      <c r="A17" s="195"/>
      <c r="B17" s="192" t="s">
        <v>1428</v>
      </c>
    </row>
    <row r="18" spans="1:11" s="191" customFormat="1" ht="225.95" customHeight="1">
      <c r="A18" s="195"/>
      <c r="B18" s="338"/>
      <c r="C18" s="339"/>
      <c r="D18" s="339"/>
      <c r="E18" s="339"/>
      <c r="F18" s="339"/>
      <c r="G18" s="340"/>
    </row>
    <row r="19" spans="1:11" s="191" customFormat="1" ht="12.75">
      <c r="A19" s="196"/>
      <c r="B19" s="197" t="s">
        <v>158</v>
      </c>
      <c r="C19" s="190"/>
    </row>
    <row r="20" spans="1:11" s="191" customFormat="1" ht="12.75">
      <c r="A20" s="196"/>
      <c r="B20" s="190"/>
      <c r="C20" s="190"/>
    </row>
    <row r="21" spans="1:11" s="191" customFormat="1" ht="12.75">
      <c r="A21" s="194" t="s">
        <v>1429</v>
      </c>
      <c r="B21" s="190"/>
      <c r="C21" s="190"/>
    </row>
    <row r="22" spans="1:11" s="191" customFormat="1" ht="12.75">
      <c r="A22" s="198" t="str">
        <f>" - "&amp;INDEX(Workbook,4)&amp;" "</f>
        <v xml:space="preserve"> - Income Statement (Workbook 4) </v>
      </c>
      <c r="B22" s="190"/>
      <c r="C22" s="190"/>
    </row>
    <row r="23" spans="1:11" s="191" customFormat="1" ht="12.75">
      <c r="A23" s="198" t="str">
        <f>" - "&amp;INDEX(Workbook,5)&amp;""</f>
        <v xml:space="preserve"> - Balance Sheet (Workbook 5)</v>
      </c>
      <c r="B23" s="190"/>
      <c r="C23" s="190"/>
    </row>
    <row r="24" spans="1:11" s="191" customFormat="1" ht="12.75">
      <c r="A24" s="198" t="str">
        <f>" - "&amp;INDEX(Workbook,6)&amp;""</f>
        <v xml:space="preserve"> - Cash Flow Statement (Workbook 6)</v>
      </c>
      <c r="B24" s="190"/>
      <c r="C24" s="190"/>
    </row>
    <row r="25" spans="1:11" s="191" customFormat="1" ht="12.75">
      <c r="A25" s="198"/>
      <c r="B25" s="190"/>
      <c r="C25" s="190"/>
    </row>
    <row r="26" spans="1:11" s="191" customFormat="1" ht="12.75">
      <c r="A26" s="273" t="s">
        <v>2128</v>
      </c>
      <c r="B26" s="190"/>
      <c r="C26" s="190"/>
    </row>
    <row r="27" spans="1:11" s="191" customFormat="1" ht="12.75">
      <c r="A27" s="194" t="s">
        <v>1431</v>
      </c>
      <c r="B27" s="190"/>
      <c r="C27" s="190"/>
      <c r="K27" s="452"/>
    </row>
    <row r="28" spans="1:11" s="191" customFormat="1" ht="12.75">
      <c r="A28" s="533" t="s">
        <v>2141</v>
      </c>
      <c r="B28" s="190"/>
      <c r="C28" s="190"/>
    </row>
    <row r="29" spans="1:11" s="191" customFormat="1" ht="12.75">
      <c r="A29" s="199" t="s">
        <v>1944</v>
      </c>
      <c r="B29" s="190"/>
      <c r="C29" s="190"/>
    </row>
    <row r="30" spans="1:11" s="191" customFormat="1" ht="12.75">
      <c r="A30" s="199" t="s">
        <v>2142</v>
      </c>
      <c r="B30" s="190"/>
      <c r="C30" s="190"/>
    </row>
    <row r="31" spans="1:11" s="191" customFormat="1" ht="12.75">
      <c r="A31" s="199" t="s">
        <v>1432</v>
      </c>
      <c r="B31" s="190"/>
      <c r="C31" s="190"/>
    </row>
    <row r="32" spans="1:11" s="191" customFormat="1" ht="12.75">
      <c r="A32" s="199" t="s">
        <v>2129</v>
      </c>
      <c r="B32" s="190"/>
      <c r="C32" s="190"/>
    </row>
    <row r="33" spans="1:12" s="191" customFormat="1" ht="12.75">
      <c r="B33" s="190"/>
      <c r="C33" s="190"/>
    </row>
    <row r="34" spans="1:12" s="191" customFormat="1">
      <c r="A34" s="200" t="s">
        <v>2177</v>
      </c>
      <c r="B34" s="190"/>
      <c r="C34" s="190"/>
    </row>
    <row r="35" spans="1:12" s="191" customFormat="1" ht="12.75">
      <c r="A35" s="533" t="s">
        <v>2144</v>
      </c>
      <c r="B35" s="190"/>
      <c r="C35" s="190"/>
    </row>
    <row r="36" spans="1:12" s="191" customFormat="1" ht="12.75">
      <c r="A36" s="533" t="s">
        <v>2143</v>
      </c>
      <c r="B36" s="190"/>
      <c r="C36" s="190"/>
    </row>
    <row r="37" spans="1:12" s="191" customFormat="1" ht="12.75">
      <c r="A37" s="533" t="s">
        <v>2178</v>
      </c>
      <c r="B37" s="190"/>
      <c r="C37" s="190"/>
    </row>
    <row r="38" spans="1:12" s="191" customFormat="1" ht="12.75">
      <c r="A38" s="557" t="s">
        <v>2179</v>
      </c>
      <c r="B38" s="190"/>
      <c r="C38" s="190"/>
    </row>
    <row r="39" spans="1:12" s="191" customFormat="1" ht="12.75">
      <c r="A39" s="201" t="s">
        <v>1945</v>
      </c>
      <c r="B39" s="192"/>
      <c r="C39" s="192"/>
      <c r="D39" s="186"/>
      <c r="E39" s="186"/>
      <c r="F39" s="186"/>
      <c r="G39" s="186"/>
      <c r="H39" s="186"/>
      <c r="I39" s="186"/>
      <c r="J39" s="186"/>
      <c r="K39" s="186"/>
      <c r="L39" s="186"/>
    </row>
    <row r="40" spans="1:12" s="191" customFormat="1" ht="12.75">
      <c r="A40" s="558" t="s">
        <v>1452</v>
      </c>
      <c r="B40" s="192"/>
      <c r="C40" s="192"/>
      <c r="D40" s="186"/>
      <c r="E40" s="186"/>
      <c r="F40" s="186"/>
      <c r="G40" s="186"/>
      <c r="H40" s="186"/>
      <c r="I40" s="186"/>
      <c r="J40" s="186"/>
      <c r="K40" s="186"/>
    </row>
    <row r="41" spans="1:12" s="191" customFormat="1" ht="12.75">
      <c r="A41" s="558"/>
      <c r="B41" s="192"/>
      <c r="C41" s="192"/>
      <c r="D41" s="186"/>
      <c r="E41" s="186"/>
      <c r="F41" s="186"/>
      <c r="G41" s="186"/>
      <c r="H41" s="186"/>
      <c r="I41" s="186"/>
      <c r="J41" s="186"/>
      <c r="K41" s="186"/>
    </row>
    <row r="42" spans="1:12" s="186" customFormat="1" ht="12.75">
      <c r="A42" s="202" t="s">
        <v>1446</v>
      </c>
    </row>
    <row r="43" spans="1:12" s="186" customFormat="1" ht="12.75">
      <c r="A43" s="201" t="s">
        <v>1946</v>
      </c>
    </row>
    <row r="44" spans="1:12" s="186" customFormat="1" ht="12.75">
      <c r="A44" s="559" t="s">
        <v>1481</v>
      </c>
    </row>
    <row r="45" spans="1:12" s="186" customFormat="1" ht="12.75">
      <c r="A45" s="531" t="s">
        <v>2150</v>
      </c>
    </row>
    <row r="46" spans="1:12" s="186" customFormat="1" ht="12.75">
      <c r="A46" s="560" t="s">
        <v>1453</v>
      </c>
    </row>
    <row r="47" spans="1:12" s="186" customFormat="1" ht="12.75">
      <c r="A47" s="65" t="s">
        <v>1482</v>
      </c>
    </row>
    <row r="48" spans="1:12" s="186" customFormat="1" ht="12.75">
      <c r="A48" s="65" t="s">
        <v>1483</v>
      </c>
    </row>
    <row r="49" spans="1:2" s="186" customFormat="1" ht="12.75">
      <c r="A49" s="561" t="str">
        <f>"Refer to "&amp;INDEX(Workbook,5)&amp;" ."</f>
        <v>Refer to Balance Sheet (Workbook 5) .</v>
      </c>
    </row>
    <row r="50" spans="1:2">
      <c r="A50" s="550" t="s">
        <v>2149</v>
      </c>
    </row>
    <row r="51" spans="1:2">
      <c r="A51" s="562" t="s">
        <v>2146</v>
      </c>
      <c r="B51" s="531"/>
    </row>
    <row r="52" spans="1:2">
      <c r="A52" s="554" t="s">
        <v>2155</v>
      </c>
    </row>
    <row r="53" spans="1:2">
      <c r="A53" s="361" t="s">
        <v>2156</v>
      </c>
    </row>
    <row r="54" spans="1:2">
      <c r="A54" s="562" t="s">
        <v>2147</v>
      </c>
    </row>
    <row r="55" spans="1:2">
      <c r="A55" s="361" t="s">
        <v>2153</v>
      </c>
    </row>
    <row r="56" spans="1:2">
      <c r="A56" s="361" t="s">
        <v>2154</v>
      </c>
    </row>
    <row r="57" spans="1:2">
      <c r="A57" s="562" t="s">
        <v>2148</v>
      </c>
    </row>
    <row r="58" spans="1:2">
      <c r="A58" s="361" t="str">
        <f>"As we indicated in the GAAP Sheet (Row "&amp;ROW(GAAP!A134)&amp;"), there is no single standard in nomenclature required for individual companies."</f>
        <v>As we indicated in the GAAP Sheet (Row 134), there is no single standard in nomenclature required for individual companies.</v>
      </c>
    </row>
    <row r="59" spans="1:2">
      <c r="A59" s="361" t="s">
        <v>2157</v>
      </c>
    </row>
    <row r="60" spans="1:2">
      <c r="A60" s="361" t="s">
        <v>2158</v>
      </c>
    </row>
    <row r="61" spans="1:2">
      <c r="A61" s="361" t="s">
        <v>2159</v>
      </c>
    </row>
    <row r="62" spans="1:2">
      <c r="A62" s="361" t="s">
        <v>2215</v>
      </c>
    </row>
    <row r="63" spans="1:2">
      <c r="A63" s="563" t="s">
        <v>2216</v>
      </c>
    </row>
    <row r="64" spans="1:2">
      <c r="A64" s="361"/>
    </row>
    <row r="65" spans="1:17" s="537" customFormat="1" ht="12.75">
      <c r="A65" s="536" t="s">
        <v>1433</v>
      </c>
      <c r="B65" s="536"/>
      <c r="C65" s="536"/>
      <c r="D65" s="536"/>
      <c r="E65" s="536"/>
      <c r="F65" s="536"/>
      <c r="G65" s="536"/>
      <c r="H65" s="536"/>
      <c r="I65" s="536"/>
      <c r="J65" s="536"/>
      <c r="K65" s="536"/>
      <c r="L65" s="536"/>
    </row>
    <row r="66" spans="1:17" s="24" customFormat="1" ht="12.75">
      <c r="A66" s="186"/>
      <c r="B66" s="186"/>
      <c r="C66" s="186"/>
      <c r="D66" s="186"/>
      <c r="E66" s="186"/>
      <c r="F66" s="186"/>
      <c r="G66" s="186"/>
      <c r="H66" s="186"/>
      <c r="I66" s="186"/>
      <c r="J66" s="186"/>
      <c r="K66" s="186"/>
      <c r="L66" s="186"/>
    </row>
    <row r="67" spans="1:17" s="24" customFormat="1" ht="12.75">
      <c r="A67" s="186"/>
      <c r="B67" s="186" t="s">
        <v>1439</v>
      </c>
      <c r="C67" s="186"/>
      <c r="D67" s="186"/>
      <c r="E67" s="186"/>
      <c r="F67" s="186"/>
      <c r="G67" s="186"/>
      <c r="H67" s="186"/>
      <c r="I67" s="186"/>
      <c r="J67" s="186"/>
      <c r="K67" s="186"/>
      <c r="L67" s="186"/>
      <c r="Q67" s="516"/>
    </row>
    <row r="68" spans="1:17" s="24" customFormat="1" ht="12.75">
      <c r="A68" s="186"/>
      <c r="B68" s="203" t="s">
        <v>1434</v>
      </c>
      <c r="C68" s="204"/>
      <c r="D68" s="205" t="s">
        <v>1435</v>
      </c>
      <c r="E68" s="206"/>
      <c r="F68" s="204"/>
      <c r="G68" s="205" t="s">
        <v>1437</v>
      </c>
      <c r="H68" s="204"/>
      <c r="I68" s="204"/>
      <c r="J68" s="206"/>
      <c r="K68" s="204"/>
      <c r="L68" s="207"/>
      <c r="N68" s="186"/>
      <c r="Q68" s="516"/>
    </row>
    <row r="69" spans="1:17" s="24" customFormat="1" ht="12.75">
      <c r="A69" s="186"/>
      <c r="B69" s="208" t="s">
        <v>7</v>
      </c>
      <c r="C69" s="209"/>
      <c r="D69" s="209" t="str">
        <f>""&amp;INDEX(Workbook,4)&amp;""</f>
        <v>Income Statement (Workbook 4)</v>
      </c>
      <c r="E69" s="210"/>
      <c r="F69" s="210"/>
      <c r="G69" s="209" t="s">
        <v>1438</v>
      </c>
      <c r="H69" s="209"/>
      <c r="I69" s="210"/>
      <c r="J69" s="210"/>
      <c r="K69" s="209"/>
      <c r="L69" s="211"/>
      <c r="N69" s="532"/>
      <c r="Q69" s="516"/>
    </row>
    <row r="70" spans="1:17" s="24" customFormat="1" ht="12.75">
      <c r="A70" s="186"/>
      <c r="B70" s="546" t="s">
        <v>2173</v>
      </c>
      <c r="C70" s="209"/>
      <c r="D70" s="209" t="str">
        <f>""&amp;INDEX(Workbook,4)&amp;""</f>
        <v>Income Statement (Workbook 4)</v>
      </c>
      <c r="E70" s="210"/>
      <c r="F70" s="210"/>
      <c r="G70" s="547" t="s">
        <v>2176</v>
      </c>
      <c r="H70" s="209"/>
      <c r="I70" s="210"/>
      <c r="J70" s="210"/>
      <c r="K70" s="209"/>
      <c r="L70" s="211"/>
      <c r="N70" s="532"/>
      <c r="Q70" s="516"/>
    </row>
    <row r="71" spans="1:17" s="24" customFormat="1" ht="12.75">
      <c r="A71" s="186"/>
      <c r="B71" s="546" t="s">
        <v>2174</v>
      </c>
      <c r="C71" s="209"/>
      <c r="D71" s="544" t="s">
        <v>2175</v>
      </c>
      <c r="E71" s="210"/>
      <c r="F71" s="210"/>
      <c r="G71" s="209"/>
      <c r="H71" s="209"/>
      <c r="I71" s="210"/>
      <c r="J71" s="210"/>
      <c r="K71" s="209"/>
      <c r="L71" s="211"/>
      <c r="N71" s="532"/>
      <c r="Q71" s="516"/>
    </row>
    <row r="72" spans="1:17" s="24" customFormat="1" ht="12.75">
      <c r="A72" s="186"/>
      <c r="B72" s="208" t="s">
        <v>1436</v>
      </c>
      <c r="C72" s="209"/>
      <c r="D72" s="209" t="str">
        <f>""&amp;INDEX(Workbook,4)&amp;""</f>
        <v>Income Statement (Workbook 4)</v>
      </c>
      <c r="E72" s="210"/>
      <c r="F72" s="210"/>
      <c r="G72" s="209" t="s">
        <v>1440</v>
      </c>
      <c r="H72" s="209"/>
      <c r="I72" s="210"/>
      <c r="J72" s="210"/>
      <c r="K72" s="209"/>
      <c r="L72" s="211"/>
      <c r="N72" s="532"/>
      <c r="Q72" s="516"/>
    </row>
    <row r="73" spans="1:17" s="24" customFormat="1" ht="12.75">
      <c r="A73" s="186"/>
      <c r="B73" s="208" t="s">
        <v>98</v>
      </c>
      <c r="C73" s="209"/>
      <c r="D73" s="209" t="str">
        <f>""&amp;INDEX(Workbook,5)&amp;""</f>
        <v>Balance Sheet (Workbook 5)</v>
      </c>
      <c r="E73" s="210"/>
      <c r="F73" s="210"/>
      <c r="G73" s="212" t="s">
        <v>1456</v>
      </c>
      <c r="H73" s="209"/>
      <c r="I73" s="209"/>
      <c r="J73" s="209"/>
      <c r="K73" s="209"/>
      <c r="L73" s="211"/>
      <c r="N73" s="532"/>
      <c r="Q73" s="516"/>
    </row>
    <row r="74" spans="1:17" s="24" customFormat="1" ht="12.75">
      <c r="A74" s="186"/>
      <c r="B74" s="208" t="s">
        <v>97</v>
      </c>
      <c r="C74" s="209"/>
      <c r="D74" s="209" t="str">
        <f>""&amp;INDEX(Workbook,5)&amp;""</f>
        <v>Balance Sheet (Workbook 5)</v>
      </c>
      <c r="E74" s="210"/>
      <c r="F74" s="210"/>
      <c r="G74" s="213" t="s">
        <v>1948</v>
      </c>
      <c r="H74" s="209"/>
      <c r="I74" s="209"/>
      <c r="J74" s="209"/>
      <c r="K74" s="209"/>
      <c r="L74" s="211"/>
      <c r="N74" s="532"/>
      <c r="Q74" s="516"/>
    </row>
    <row r="75" spans="1:17" s="24" customFormat="1" ht="12.75">
      <c r="A75" s="186"/>
      <c r="B75" s="208" t="s">
        <v>99</v>
      </c>
      <c r="C75" s="209"/>
      <c r="D75" s="209" t="str">
        <f>""&amp;INDEX(Workbook,5)&amp;""</f>
        <v>Balance Sheet (Workbook 5)</v>
      </c>
      <c r="E75" s="210"/>
      <c r="F75" s="210"/>
      <c r="G75" s="545" t="s">
        <v>2172</v>
      </c>
      <c r="H75" s="209"/>
      <c r="I75" s="209"/>
      <c r="J75" s="209"/>
      <c r="K75" s="209"/>
      <c r="L75" s="211"/>
      <c r="N75" s="186"/>
      <c r="Q75" s="516"/>
    </row>
    <row r="76" spans="1:17" s="24" customFormat="1" ht="12.75">
      <c r="A76" s="186"/>
      <c r="B76" s="214" t="s">
        <v>1454</v>
      </c>
      <c r="C76" s="209"/>
      <c r="D76" s="209" t="str">
        <f>""&amp;INDEX(Workbook,5)&amp;""</f>
        <v>Balance Sheet (Workbook 5)</v>
      </c>
      <c r="E76" s="210"/>
      <c r="F76" s="210"/>
      <c r="G76" s="212" t="s">
        <v>1457</v>
      </c>
      <c r="H76" s="209"/>
      <c r="I76" s="209"/>
      <c r="J76" s="209"/>
      <c r="K76" s="209"/>
      <c r="L76" s="211"/>
      <c r="N76" s="186"/>
    </row>
    <row r="77" spans="1:17" s="24" customFormat="1" ht="12.75">
      <c r="A77" s="186"/>
      <c r="B77" s="215" t="s">
        <v>1455</v>
      </c>
      <c r="C77" s="209"/>
      <c r="D77" s="209"/>
      <c r="E77" s="210"/>
      <c r="F77" s="210"/>
      <c r="G77" s="544"/>
      <c r="H77" s="209"/>
      <c r="I77" s="209"/>
      <c r="J77" s="209"/>
      <c r="K77" s="209"/>
      <c r="L77" s="211"/>
      <c r="N77" s="186"/>
    </row>
    <row r="78" spans="1:17" s="24" customFormat="1" ht="12.75">
      <c r="A78" s="186"/>
      <c r="B78" s="216" t="s">
        <v>100</v>
      </c>
      <c r="C78" s="217"/>
      <c r="D78" s="217" t="str">
        <f>""&amp;INDEX(Workbook,6)&amp;""</f>
        <v>Cash Flow Statement (Workbook 6)</v>
      </c>
      <c r="E78" s="218"/>
      <c r="F78" s="218"/>
      <c r="G78" s="219" t="s">
        <v>1458</v>
      </c>
      <c r="H78" s="217"/>
      <c r="I78" s="217"/>
      <c r="J78" s="217"/>
      <c r="K78" s="217"/>
      <c r="L78" s="220"/>
      <c r="N78" s="186"/>
    </row>
    <row r="79" spans="1:17" s="186" customFormat="1" ht="12.75">
      <c r="B79" s="221" t="s">
        <v>158</v>
      </c>
    </row>
    <row r="80" spans="1:17" s="186" customFormat="1">
      <c r="A80"/>
    </row>
    <row r="81" spans="1:1" s="186" customFormat="1" ht="12.75">
      <c r="A81" s="222" t="s">
        <v>1443</v>
      </c>
    </row>
    <row r="82" spans="1:1" s="186" customFormat="1" ht="12.75">
      <c r="A82" s="223" t="s">
        <v>1449</v>
      </c>
    </row>
    <row r="83" spans="1:1" s="186" customFormat="1" ht="12.75">
      <c r="A83" s="224" t="s">
        <v>1444</v>
      </c>
    </row>
    <row r="84" spans="1:1" s="186" customFormat="1" ht="12.75">
      <c r="A84" s="224" t="s">
        <v>1450</v>
      </c>
    </row>
    <row r="85" spans="1:1" s="186" customFormat="1" ht="12.75">
      <c r="A85" s="225" t="str">
        <f>"Refer to "&amp;INDEX(Workbook,5)&amp;"."</f>
        <v>Refer to Balance Sheet (Workbook 5).</v>
      </c>
    </row>
    <row r="86" spans="1:1" s="186" customFormat="1" ht="12.75">
      <c r="A86" s="224" t="s">
        <v>2151</v>
      </c>
    </row>
    <row r="87" spans="1:1" s="186" customFormat="1" ht="12.75">
      <c r="A87" s="225" t="s">
        <v>1445</v>
      </c>
    </row>
    <row r="88" spans="1:1" s="186" customFormat="1" ht="12.75">
      <c r="A88" s="224" t="s">
        <v>2152</v>
      </c>
    </row>
    <row r="89" spans="1:1" s="186" customFormat="1" ht="12.75">
      <c r="A89" s="222"/>
    </row>
    <row r="90" spans="1:1" s="186" customFormat="1" ht="12.75">
      <c r="A90" s="222" t="s">
        <v>1442</v>
      </c>
    </row>
    <row r="91" spans="1:1" s="186" customFormat="1" ht="12.75">
      <c r="A91" s="223" t="s">
        <v>1448</v>
      </c>
    </row>
    <row r="92" spans="1:1" s="186" customFormat="1" ht="12.75">
      <c r="A92" s="223" t="s">
        <v>1441</v>
      </c>
    </row>
    <row r="93" spans="1:1" s="186" customFormat="1" ht="12.75"/>
    <row r="94" spans="1:1" s="186" customFormat="1">
      <c r="A94" s="535" t="s">
        <v>2145</v>
      </c>
    </row>
    <row r="95" spans="1:1" s="186" customFormat="1" ht="12.75">
      <c r="A95" s="533" t="s">
        <v>2209</v>
      </c>
    </row>
    <row r="96" spans="1:1" s="186" customFormat="1" ht="12.75">
      <c r="A96" s="548" t="s">
        <v>2161</v>
      </c>
    </row>
    <row r="97" spans="1:53" s="186" customFormat="1" ht="12.75">
      <c r="A97" s="548" t="s">
        <v>2162</v>
      </c>
    </row>
    <row r="98" spans="1:53" s="452" customFormat="1" ht="14.1" customHeight="1">
      <c r="Z98" s="182"/>
      <c r="AA98" s="539"/>
      <c r="AB98" s="539"/>
      <c r="AC98" s="539"/>
      <c r="AD98" s="539"/>
      <c r="AE98" s="539"/>
      <c r="AF98" s="539"/>
      <c r="AG98" s="539"/>
      <c r="AH98" s="539"/>
      <c r="AI98" s="539"/>
      <c r="AJ98" s="539"/>
      <c r="AK98" s="539"/>
      <c r="AL98" s="539"/>
      <c r="AM98" s="539"/>
      <c r="AN98" s="540"/>
      <c r="AO98" s="540"/>
      <c r="AP98" s="540"/>
      <c r="AQ98" s="540"/>
      <c r="AR98" s="540"/>
      <c r="AS98" s="540"/>
      <c r="AT98" s="540"/>
      <c r="AU98" s="540"/>
      <c r="AV98" s="540"/>
      <c r="AW98" s="540"/>
      <c r="AX98" s="540"/>
      <c r="AY98" s="540"/>
      <c r="AZ98" s="540"/>
      <c r="BA98" s="182"/>
    </row>
    <row r="99" spans="1:53" s="452" customFormat="1" ht="14.1" customHeight="1">
      <c r="A99" s="550" t="s">
        <v>2167</v>
      </c>
      <c r="Z99" s="182"/>
      <c r="AA99" s="539"/>
      <c r="AB99" s="539"/>
      <c r="AC99" s="539"/>
      <c r="AD99" s="539"/>
      <c r="AE99" s="539"/>
      <c r="AF99" s="539"/>
      <c r="AG99" s="539"/>
      <c r="AH99" s="539"/>
      <c r="AI99" s="539"/>
      <c r="AJ99" s="539"/>
      <c r="AK99" s="539"/>
      <c r="AL99" s="539"/>
      <c r="AM99" s="539"/>
      <c r="AN99" s="540"/>
      <c r="AO99" s="540"/>
      <c r="AP99" s="540"/>
      <c r="AQ99" s="540"/>
      <c r="AR99" s="540"/>
      <c r="AS99" s="540"/>
      <c r="AT99" s="540"/>
      <c r="AU99" s="540"/>
      <c r="AV99" s="540"/>
      <c r="AW99" s="540"/>
      <c r="AX99" s="540"/>
      <c r="AY99" s="540"/>
      <c r="AZ99" s="540"/>
      <c r="BA99" s="182"/>
    </row>
    <row r="100" spans="1:53" s="452" customFormat="1" ht="14.1" customHeight="1">
      <c r="A100" s="548" t="s">
        <v>2202</v>
      </c>
      <c r="Z100" s="182"/>
      <c r="AA100" s="539"/>
      <c r="AB100" s="539"/>
      <c r="AC100" s="539"/>
      <c r="AD100" s="539"/>
      <c r="AE100" s="539"/>
      <c r="AF100" s="539"/>
      <c r="AG100" s="539"/>
      <c r="AH100" s="539"/>
      <c r="AI100" s="539"/>
      <c r="AJ100" s="539"/>
      <c r="AK100" s="539"/>
      <c r="AL100" s="539"/>
      <c r="AM100" s="539"/>
      <c r="AN100" s="540"/>
      <c r="AO100" s="540"/>
      <c r="AP100" s="540"/>
      <c r="AQ100" s="540"/>
      <c r="AR100" s="540"/>
      <c r="AS100" s="540"/>
      <c r="AT100" s="540"/>
      <c r="AU100" s="540"/>
      <c r="AV100" s="540"/>
      <c r="AW100" s="540"/>
      <c r="AX100" s="540"/>
      <c r="AY100" s="540"/>
      <c r="AZ100" s="540"/>
      <c r="BA100" s="182"/>
    </row>
    <row r="101" spans="1:53" s="452" customFormat="1" ht="14.1" customHeight="1">
      <c r="A101" s="548" t="s">
        <v>2166</v>
      </c>
      <c r="Z101" s="182"/>
      <c r="AA101" s="539"/>
      <c r="AB101" s="539"/>
      <c r="AC101" s="539"/>
      <c r="AD101" s="539"/>
      <c r="AE101" s="539"/>
      <c r="AF101" s="539"/>
      <c r="AG101" s="539"/>
      <c r="AH101" s="539"/>
      <c r="AI101" s="539"/>
      <c r="AJ101" s="539"/>
      <c r="AK101" s="539"/>
      <c r="AL101" s="539"/>
      <c r="AM101" s="539"/>
      <c r="AN101" s="540"/>
      <c r="AO101" s="540"/>
      <c r="AP101" s="540"/>
      <c r="AQ101" s="540"/>
      <c r="AR101" s="540"/>
      <c r="AS101" s="540"/>
      <c r="AT101" s="540"/>
      <c r="AU101" s="540"/>
      <c r="AV101" s="540"/>
      <c r="AW101" s="540"/>
      <c r="AX101" s="540"/>
      <c r="AY101" s="540"/>
      <c r="AZ101" s="540"/>
      <c r="BA101" s="182"/>
    </row>
    <row r="102" spans="1:53" s="452" customFormat="1" ht="14.1" customHeight="1">
      <c r="A102" s="548" t="s">
        <v>2168</v>
      </c>
      <c r="Z102" s="182"/>
      <c r="AA102" s="539"/>
      <c r="AB102" s="539"/>
      <c r="AC102" s="539"/>
      <c r="AD102" s="539"/>
      <c r="AE102" s="539"/>
      <c r="AF102" s="539"/>
      <c r="AG102" s="539"/>
      <c r="AH102" s="539"/>
      <c r="AI102" s="539"/>
      <c r="AJ102" s="539"/>
      <c r="AK102" s="539"/>
      <c r="AL102" s="539"/>
      <c r="AM102" s="539"/>
      <c r="AN102" s="540"/>
      <c r="AO102" s="540"/>
      <c r="AP102" s="540"/>
      <c r="AQ102" s="540"/>
      <c r="AR102" s="540"/>
      <c r="AS102" s="540"/>
      <c r="AT102" s="540"/>
      <c r="AU102" s="540"/>
      <c r="AV102" s="540"/>
      <c r="AW102" s="540"/>
      <c r="AX102" s="540"/>
      <c r="AY102" s="540"/>
      <c r="AZ102" s="540"/>
      <c r="BA102" s="182"/>
    </row>
    <row r="103" spans="1:53" s="452" customFormat="1" ht="14.1" customHeight="1">
      <c r="A103" s="548"/>
      <c r="Z103" s="182"/>
      <c r="AA103" s="539"/>
      <c r="AB103" s="539"/>
      <c r="AC103" s="539"/>
      <c r="AD103" s="539"/>
      <c r="AE103" s="539"/>
      <c r="AF103" s="539"/>
      <c r="AG103" s="539"/>
      <c r="AH103" s="539"/>
      <c r="AI103" s="539"/>
      <c r="AJ103" s="539"/>
      <c r="AK103" s="539"/>
      <c r="AL103" s="539"/>
      <c r="AM103" s="539"/>
      <c r="AN103" s="540"/>
      <c r="AO103" s="540"/>
      <c r="AP103" s="540"/>
      <c r="AQ103" s="540"/>
      <c r="AR103" s="540"/>
      <c r="AS103" s="540"/>
      <c r="AT103" s="540"/>
      <c r="AU103" s="540"/>
      <c r="AV103" s="540"/>
      <c r="AW103" s="540"/>
      <c r="AX103" s="540"/>
      <c r="AY103" s="540"/>
      <c r="AZ103" s="540"/>
      <c r="BA103" s="182"/>
    </row>
    <row r="104" spans="1:53" s="452" customFormat="1" ht="14.1" customHeight="1">
      <c r="A104" s="550" t="s">
        <v>2169</v>
      </c>
      <c r="Z104" s="182"/>
      <c r="AA104" s="539"/>
      <c r="AB104" s="539"/>
      <c r="AC104" s="539"/>
      <c r="AD104" s="539"/>
      <c r="AE104" s="539"/>
      <c r="AF104" s="539"/>
      <c r="AG104" s="539"/>
      <c r="AH104" s="539"/>
      <c r="AI104" s="539"/>
      <c r="AJ104" s="539"/>
      <c r="AK104" s="539"/>
      <c r="AL104" s="539"/>
      <c r="AM104" s="539"/>
      <c r="AN104" s="540"/>
      <c r="AO104" s="540"/>
      <c r="AP104" s="540"/>
      <c r="AQ104" s="540"/>
      <c r="AR104" s="540"/>
      <c r="AS104" s="540"/>
      <c r="AT104" s="540"/>
      <c r="AU104" s="540"/>
      <c r="AV104" s="540"/>
      <c r="AW104" s="540"/>
      <c r="AX104" s="540"/>
      <c r="AY104" s="540"/>
      <c r="AZ104" s="540"/>
      <c r="BA104" s="182"/>
    </row>
    <row r="105" spans="1:53" s="452" customFormat="1" ht="14.1" customHeight="1">
      <c r="A105" s="551" t="s">
        <v>2139</v>
      </c>
      <c r="Z105" s="182"/>
      <c r="AA105" s="539"/>
      <c r="AB105" s="539"/>
      <c r="AC105" s="539"/>
      <c r="AD105" s="539"/>
      <c r="AE105" s="539"/>
      <c r="AF105" s="539"/>
      <c r="AG105" s="539"/>
      <c r="AH105" s="539"/>
      <c r="AI105" s="539"/>
      <c r="AJ105" s="539"/>
      <c r="AK105" s="539"/>
      <c r="AL105" s="539"/>
      <c r="AM105" s="539"/>
      <c r="AN105" s="540"/>
      <c r="AO105" s="540"/>
      <c r="AP105" s="540"/>
      <c r="AQ105" s="540"/>
      <c r="AR105" s="540"/>
      <c r="AS105" s="540"/>
      <c r="AT105" s="540"/>
      <c r="AU105" s="540"/>
      <c r="AV105" s="540"/>
      <c r="AW105" s="540"/>
      <c r="AX105" s="540"/>
      <c r="AY105" s="540"/>
      <c r="AZ105" s="540"/>
      <c r="BA105" s="182"/>
    </row>
    <row r="106" spans="1:53" s="452" customFormat="1" ht="14.1" customHeight="1">
      <c r="A106" s="538" t="s">
        <v>2140</v>
      </c>
      <c r="Z106" s="182"/>
      <c r="AA106" s="539"/>
      <c r="AB106" s="539"/>
      <c r="AC106" s="539"/>
      <c r="AD106" s="539"/>
      <c r="AE106" s="539"/>
      <c r="AF106" s="539"/>
      <c r="AG106" s="539"/>
      <c r="AH106" s="539"/>
      <c r="AI106" s="539"/>
      <c r="AJ106" s="539"/>
      <c r="AK106" s="539"/>
      <c r="AL106" s="539"/>
      <c r="AM106" s="539"/>
      <c r="AN106" s="540"/>
      <c r="AO106" s="540"/>
      <c r="AP106" s="540"/>
      <c r="AQ106" s="540"/>
      <c r="AR106" s="540"/>
      <c r="AS106" s="540"/>
      <c r="AT106" s="540"/>
      <c r="AU106" s="540"/>
      <c r="AV106" s="540"/>
      <c r="AW106" s="540"/>
      <c r="AX106" s="540"/>
      <c r="AY106" s="540"/>
      <c r="AZ106" s="540"/>
      <c r="BA106" s="182"/>
    </row>
    <row r="107" spans="1:53" s="452" customFormat="1" ht="14.1" customHeight="1">
      <c r="A107" s="538"/>
      <c r="Z107" s="182"/>
      <c r="AA107" s="539"/>
      <c r="AB107" s="539"/>
      <c r="AC107" s="539"/>
      <c r="AD107" s="539"/>
      <c r="AE107" s="539"/>
      <c r="AF107" s="539"/>
      <c r="AG107" s="539"/>
      <c r="AH107" s="539"/>
      <c r="AI107" s="539"/>
      <c r="AJ107" s="539"/>
      <c r="AK107" s="539"/>
      <c r="AL107" s="539"/>
      <c r="AM107" s="539"/>
      <c r="AN107" s="540"/>
      <c r="AO107" s="540"/>
      <c r="AP107" s="540"/>
      <c r="AQ107" s="540"/>
      <c r="AR107" s="540"/>
      <c r="AS107" s="540"/>
      <c r="AT107" s="540"/>
      <c r="AU107" s="540"/>
      <c r="AV107" s="540"/>
      <c r="AW107" s="540"/>
      <c r="AX107" s="540"/>
      <c r="AY107" s="540"/>
      <c r="AZ107" s="540"/>
      <c r="BA107" s="182"/>
    </row>
    <row r="108" spans="1:53" s="452" customFormat="1" ht="14.1" customHeight="1">
      <c r="A108" s="550" t="s">
        <v>2171</v>
      </c>
      <c r="Z108" s="182"/>
      <c r="AA108" s="539"/>
      <c r="AB108" s="539"/>
      <c r="AC108" s="539"/>
      <c r="AD108" s="539"/>
      <c r="AE108" s="539"/>
      <c r="AF108" s="539"/>
      <c r="AG108" s="539"/>
      <c r="AH108" s="539"/>
      <c r="AI108" s="539"/>
      <c r="AJ108" s="539"/>
      <c r="AK108" s="539"/>
      <c r="AL108" s="539"/>
      <c r="AM108" s="539"/>
      <c r="AN108" s="540"/>
      <c r="AO108" s="540"/>
      <c r="AP108" s="540"/>
      <c r="AQ108" s="540"/>
      <c r="AR108" s="540"/>
      <c r="AS108" s="540"/>
      <c r="AT108" s="540"/>
      <c r="AU108" s="540"/>
      <c r="AV108" s="540"/>
      <c r="AW108" s="540"/>
      <c r="AX108" s="540"/>
      <c r="AY108" s="540"/>
      <c r="AZ108" s="540"/>
      <c r="BA108" s="182"/>
    </row>
    <row r="109" spans="1:53" s="452" customFormat="1" ht="12.75">
      <c r="A109" s="548" t="s">
        <v>2170</v>
      </c>
      <c r="Z109" s="182"/>
      <c r="AA109" s="539"/>
      <c r="AB109" s="539"/>
      <c r="AC109" s="539"/>
      <c r="AD109" s="539"/>
      <c r="AE109" s="539"/>
      <c r="AF109" s="539"/>
      <c r="AG109" s="539"/>
      <c r="AH109" s="539"/>
      <c r="AI109" s="539"/>
      <c r="AJ109" s="539"/>
      <c r="AK109" s="539"/>
      <c r="AL109" s="539"/>
      <c r="AM109" s="539"/>
      <c r="AN109" s="540"/>
      <c r="AO109" s="540"/>
      <c r="AP109" s="540"/>
      <c r="AQ109" s="540"/>
      <c r="AR109" s="540"/>
      <c r="AS109" s="540"/>
      <c r="AT109" s="540"/>
      <c r="AU109" s="540"/>
      <c r="AV109" s="540"/>
      <c r="AW109" s="540"/>
      <c r="AX109" s="540"/>
      <c r="AY109" s="540"/>
      <c r="AZ109" s="540"/>
      <c r="BA109" s="182"/>
    </row>
    <row r="110" spans="1:53" s="239" customFormat="1">
      <c r="A110" s="538" t="str">
        <f>"Refer to "&amp;INDEX(Workbook,8)&amp;" and "&amp;INDEX(Workbook,9)&amp;" ."</f>
        <v>Refer to Forecasting (Workbook 8) and Strategic Forecasting (Workbook 9) .</v>
      </c>
      <c r="Z110" s="541"/>
      <c r="AA110" s="542"/>
      <c r="AB110" s="542"/>
      <c r="AC110" s="542"/>
      <c r="AD110" s="542"/>
      <c r="AE110" s="542"/>
      <c r="AF110" s="542"/>
      <c r="AG110" s="542"/>
      <c r="AH110" s="542"/>
      <c r="AI110" s="542"/>
      <c r="AJ110" s="542"/>
      <c r="AK110" s="542"/>
      <c r="AL110" s="542"/>
      <c r="AM110" s="542"/>
      <c r="AN110" s="543"/>
      <c r="AO110" s="543"/>
      <c r="AP110" s="543"/>
      <c r="AQ110" s="543"/>
      <c r="AR110" s="543"/>
      <c r="AS110" s="543"/>
      <c r="AT110" s="543"/>
      <c r="AU110" s="543"/>
      <c r="AV110" s="543"/>
      <c r="AW110" s="543"/>
      <c r="AX110" s="543"/>
      <c r="AY110" s="543"/>
      <c r="AZ110" s="543"/>
      <c r="BA110" s="541"/>
    </row>
    <row r="111" spans="1:53" s="186" customFormat="1" ht="12.75">
      <c r="A111" s="531"/>
    </row>
    <row r="112" spans="1:53" s="186" customFormat="1">
      <c r="A112" s="535" t="s">
        <v>2188</v>
      </c>
    </row>
    <row r="113" spans="1:13" s="186" customFormat="1" ht="12.75">
      <c r="A113" s="531" t="s">
        <v>2180</v>
      </c>
    </row>
    <row r="114" spans="1:13" s="186" customFormat="1" ht="12.75">
      <c r="A114" s="552" t="s">
        <v>2181</v>
      </c>
      <c r="M114" s="531"/>
    </row>
    <row r="115" spans="1:13" s="186" customFormat="1" ht="12.75">
      <c r="A115" s="552" t="s">
        <v>2210</v>
      </c>
    </row>
    <row r="116" spans="1:13" s="186" customFormat="1" ht="12.75">
      <c r="A116" s="552" t="s">
        <v>2182</v>
      </c>
    </row>
    <row r="117" spans="1:13" s="186" customFormat="1" ht="12.75">
      <c r="A117" s="548" t="s">
        <v>2203</v>
      </c>
    </row>
    <row r="118" spans="1:13" s="186" customFormat="1" ht="12.75">
      <c r="A118" s="548" t="s">
        <v>2211</v>
      </c>
    </row>
    <row r="119" spans="1:13" s="186" customFormat="1" ht="12.75">
      <c r="A119" s="548" t="s">
        <v>2183</v>
      </c>
    </row>
    <row r="120" spans="1:13" s="186" customFormat="1" ht="12.75">
      <c r="A120" s="531" t="s">
        <v>2212</v>
      </c>
    </row>
    <row r="121" spans="1:13" s="186" customFormat="1" ht="12.75">
      <c r="A121" s="538" t="s">
        <v>2126</v>
      </c>
    </row>
    <row r="122" spans="1:13" s="186" customFormat="1" ht="12.75">
      <c r="A122" s="553" t="s">
        <v>2127</v>
      </c>
    </row>
    <row r="123" spans="1:13" s="186" customFormat="1" ht="12.75">
      <c r="A123" s="531" t="s">
        <v>2213</v>
      </c>
    </row>
    <row r="124" spans="1:13" s="186" customFormat="1" ht="12.75">
      <c r="A124" s="531" t="s">
        <v>2163</v>
      </c>
    </row>
    <row r="125" spans="1:13" s="186" customFormat="1" ht="12.75">
      <c r="A125" s="531" t="s">
        <v>2204</v>
      </c>
    </row>
    <row r="126" spans="1:13" s="186" customFormat="1" ht="12.75">
      <c r="A126" s="548" t="s">
        <v>2187</v>
      </c>
    </row>
    <row r="127" spans="1:13" s="186" customFormat="1" ht="12.75">
      <c r="A127" s="452" t="s">
        <v>2137</v>
      </c>
    </row>
    <row r="128" spans="1:13" s="186" customFormat="1" ht="12.75">
      <c r="A128" s="538" t="s">
        <v>2138</v>
      </c>
    </row>
    <row r="129" spans="1:18">
      <c r="N129" s="533"/>
    </row>
    <row r="130" spans="1:18">
      <c r="A130" s="535" t="s">
        <v>2189</v>
      </c>
    </row>
    <row r="131" spans="1:18" s="452" customFormat="1" ht="12.75">
      <c r="A131" s="534" t="s">
        <v>2133</v>
      </c>
    </row>
    <row r="132" spans="1:18" s="452" customFormat="1" ht="12.75">
      <c r="A132" s="533" t="s">
        <v>2214</v>
      </c>
    </row>
    <row r="133" spans="1:18" s="452" customFormat="1" ht="12.75">
      <c r="A133" s="452" t="s">
        <v>2134</v>
      </c>
    </row>
    <row r="134" spans="1:18" s="452" customFormat="1" ht="12.75">
      <c r="A134" s="516" t="s">
        <v>2135</v>
      </c>
    </row>
    <row r="135" spans="1:18" s="452" customFormat="1" ht="12.75">
      <c r="A135" s="549" t="s">
        <v>2192</v>
      </c>
    </row>
    <row r="136" spans="1:18" s="452" customFormat="1" ht="12.75">
      <c r="A136" s="533" t="s">
        <v>2193</v>
      </c>
    </row>
    <row r="137" spans="1:18" s="452" customFormat="1" ht="12.75">
      <c r="A137" s="534"/>
    </row>
    <row r="138" spans="1:18" s="452" customFormat="1" ht="12.75">
      <c r="A138" s="531" t="s">
        <v>2217</v>
      </c>
      <c r="R138" s="532"/>
    </row>
    <row r="139" spans="1:18">
      <c r="A139" s="548" t="s">
        <v>2190</v>
      </c>
      <c r="R139" s="534"/>
    </row>
    <row r="140" spans="1:18">
      <c r="A140" s="548" t="s">
        <v>2191</v>
      </c>
    </row>
    <row r="141" spans="1:18">
      <c r="A141" s="554" t="s">
        <v>2205</v>
      </c>
    </row>
    <row r="142" spans="1:18" s="452" customFormat="1" ht="12.75">
      <c r="A142" s="549" t="s">
        <v>2206</v>
      </c>
    </row>
    <row r="143" spans="1:18" s="452" customFormat="1" ht="12.75">
      <c r="A143" s="549"/>
    </row>
    <row r="144" spans="1:18" s="186" customFormat="1" ht="12.75">
      <c r="A144" s="555" t="s">
        <v>2136</v>
      </c>
    </row>
    <row r="145" spans="1:6" s="186" customFormat="1" ht="12.75">
      <c r="A145" s="548" t="s">
        <v>2184</v>
      </c>
    </row>
    <row r="146" spans="1:6" s="186" customFormat="1" ht="12.75">
      <c r="A146" s="548" t="s">
        <v>2207</v>
      </c>
    </row>
    <row r="147" spans="1:6" s="186" customFormat="1" ht="12.75">
      <c r="A147" s="554" t="s">
        <v>2185</v>
      </c>
    </row>
    <row r="148" spans="1:6" s="186" customFormat="1" ht="12.75">
      <c r="A148" s="548" t="s">
        <v>2186</v>
      </c>
    </row>
    <row r="149" spans="1:6" s="186" customFormat="1" ht="12.75">
      <c r="A149" s="550"/>
    </row>
    <row r="150" spans="1:6" s="186" customFormat="1" ht="12.75">
      <c r="A150" s="550" t="s">
        <v>2194</v>
      </c>
    </row>
    <row r="151" spans="1:6" s="186" customFormat="1" ht="12.75">
      <c r="A151" s="548" t="s">
        <v>2195</v>
      </c>
      <c r="F151" s="538"/>
    </row>
    <row r="152" spans="1:6" s="186" customFormat="1" ht="12.75">
      <c r="A152" s="556" t="s">
        <v>1947</v>
      </c>
    </row>
    <row r="153" spans="1:6" s="186" customFormat="1" ht="12.75">
      <c r="A153" s="224" t="s">
        <v>1949</v>
      </c>
    </row>
    <row r="154" spans="1:6" s="186" customFormat="1" ht="12.75">
      <c r="A154" s="225" t="s">
        <v>1447</v>
      </c>
    </row>
    <row r="155" spans="1:6" s="186" customFormat="1" ht="12.75">
      <c r="A155" s="224" t="s">
        <v>2160</v>
      </c>
    </row>
    <row r="156" spans="1:6" s="186" customFormat="1" ht="12.75">
      <c r="A156" s="224"/>
    </row>
    <row r="157" spans="1:6" s="186" customFormat="1" ht="12.75">
      <c r="A157" s="534" t="s">
        <v>2130</v>
      </c>
    </row>
    <row r="158" spans="1:6" s="186" customFormat="1" ht="12.75">
      <c r="A158" s="534" t="str">
        <f>"In "&amp;INDEX(Workbook,8)&amp;" the analytical process of developing 'comparables' is presented."</f>
        <v>In Forecasting (Workbook 8) the analytical process of developing 'comparables' is presented.</v>
      </c>
    </row>
    <row r="159" spans="1:6" s="186" customFormat="1" ht="12.75">
      <c r="A159" s="222"/>
    </row>
    <row r="160" spans="1:6" s="24" customFormat="1" ht="15" customHeight="1">
      <c r="B160" s="24" t="s">
        <v>1425</v>
      </c>
    </row>
    <row r="161" spans="1:9" s="24" customFormat="1" ht="159" customHeight="1">
      <c r="B161" s="653"/>
      <c r="C161" s="654"/>
      <c r="D161" s="654"/>
      <c r="E161" s="654"/>
      <c r="F161" s="654"/>
      <c r="G161" s="654"/>
      <c r="H161" s="654"/>
      <c r="I161" s="226"/>
    </row>
    <row r="162" spans="1:9" s="24" customFormat="1" ht="12.75">
      <c r="B162" s="164" t="s">
        <v>1426</v>
      </c>
    </row>
    <row r="163" spans="1:9" s="24" customFormat="1" ht="12.75">
      <c r="A163" s="227"/>
      <c r="B163" s="228" t="s">
        <v>1427</v>
      </c>
    </row>
    <row r="164" spans="1:9" s="24" customFormat="1" ht="12.75">
      <c r="A164" s="227"/>
      <c r="B164" s="228"/>
    </row>
    <row r="165" spans="1:9">
      <c r="A165" s="297" t="s">
        <v>1451</v>
      </c>
    </row>
    <row r="166" spans="1:9" s="230" customFormat="1" ht="12.75">
      <c r="A166" s="230" t="s">
        <v>1473</v>
      </c>
    </row>
    <row r="167" spans="1:9">
      <c r="A167" s="231" t="s">
        <v>2023</v>
      </c>
    </row>
    <row r="168" spans="1:9">
      <c r="A168" s="232" t="s">
        <v>1476</v>
      </c>
    </row>
    <row r="169" spans="1:9">
      <c r="A169" s="231" t="s">
        <v>1475</v>
      </c>
    </row>
    <row r="170" spans="1:9">
      <c r="A170" s="232" t="s">
        <v>1474</v>
      </c>
    </row>
    <row r="171" spans="1:9">
      <c r="A171" s="516" t="s">
        <v>2106</v>
      </c>
    </row>
    <row r="172" spans="1:9" s="230" customFormat="1" ht="12.75">
      <c r="A172" s="230" t="s">
        <v>1477</v>
      </c>
    </row>
    <row r="173" spans="1:9" s="230" customFormat="1" ht="12.75">
      <c r="A173" s="231" t="s">
        <v>1478</v>
      </c>
    </row>
    <row r="174" spans="1:9" s="230" customFormat="1" ht="12.75">
      <c r="A174" s="232" t="s">
        <v>1467</v>
      </c>
    </row>
    <row r="175" spans="1:9" s="230" customFormat="1" ht="12.75">
      <c r="A175" s="232" t="s">
        <v>1468</v>
      </c>
    </row>
    <row r="176" spans="1:9" s="230" customFormat="1" ht="12.75">
      <c r="A176" s="232" t="s">
        <v>1479</v>
      </c>
    </row>
    <row r="177" spans="1:12" s="230" customFormat="1" ht="12.75">
      <c r="A177" s="231" t="s">
        <v>1480</v>
      </c>
    </row>
    <row r="178" spans="1:12" s="230" customFormat="1" ht="12.75">
      <c r="A178" s="232" t="str">
        <f ca="1">"Some analysts may simply look at Equity for the period ending December "&amp;YEAR(TODAY())-1&amp;" relative to current Net Income earned during "&amp;YEAR(TODAY())-1&amp;"."</f>
        <v>Some analysts may simply look at Equity for the period ending December 2022 relative to current Net Income earned during 2022.</v>
      </c>
    </row>
    <row r="179" spans="1:12" s="230" customFormat="1" ht="12.75">
      <c r="A179" s="232" t="str">
        <f ca="1">"Others may choose to look at the average Equity for the period ending December "&amp;YEAR(TODAY())-2&amp;" and December "&amp;YEAR(TODAY())-1</f>
        <v>Others may choose to look at the average Equity for the period ending December 2021 and December 2022</v>
      </c>
    </row>
    <row r="180" spans="1:12" s="230" customFormat="1" ht="12.75">
      <c r="A180" s="233" t="str">
        <f ca="1">"relative to the Net Income earned during the course of "&amp;YEAR(TODAY())-1&amp;" from January to December."</f>
        <v>relative to the Net Income earned during the course of 2022 from January to December.</v>
      </c>
    </row>
    <row r="181" spans="1:12" s="230" customFormat="1" ht="12.75">
      <c r="A181" s="234" t="s">
        <v>1469</v>
      </c>
    </row>
    <row r="182" spans="1:12" s="230" customFormat="1" ht="12.75">
      <c r="A182" s="235" t="s">
        <v>1470</v>
      </c>
    </row>
    <row r="184" spans="1:12">
      <c r="A184" s="236" t="s">
        <v>1472</v>
      </c>
    </row>
    <row r="185" spans="1:12">
      <c r="A185" s="237" t="s">
        <v>1471</v>
      </c>
    </row>
    <row r="186" spans="1:12" s="239" customFormat="1">
      <c r="A186" s="238" t="s">
        <v>1464</v>
      </c>
    </row>
    <row r="187" spans="1:12" s="239" customFormat="1">
      <c r="A187" s="240" t="s">
        <v>1465</v>
      </c>
    </row>
    <row r="188" spans="1:12" s="24" customFormat="1" ht="12.75">
      <c r="A188" s="238" t="s">
        <v>1459</v>
      </c>
      <c r="B188" s="186"/>
      <c r="C188" s="186"/>
      <c r="D188" s="186"/>
      <c r="E188" s="186"/>
      <c r="F188" s="186"/>
      <c r="G188" s="186"/>
      <c r="H188" s="186"/>
      <c r="I188" s="186"/>
      <c r="J188" s="186"/>
      <c r="K188" s="186"/>
      <c r="L188" s="186"/>
    </row>
    <row r="189" spans="1:12" s="24" customFormat="1" ht="12.75">
      <c r="A189" s="241" t="s">
        <v>1460</v>
      </c>
      <c r="B189" s="186"/>
      <c r="C189" s="186"/>
      <c r="D189" s="186"/>
      <c r="E189" s="186"/>
      <c r="F189" s="186"/>
      <c r="G189" s="186"/>
      <c r="H189" s="186"/>
      <c r="I189" s="186"/>
      <c r="J189" s="186"/>
      <c r="K189" s="186"/>
      <c r="L189" s="186"/>
    </row>
    <row r="190" spans="1:12" s="24" customFormat="1" ht="12.75">
      <c r="A190" s="240" t="s">
        <v>1461</v>
      </c>
      <c r="B190" s="186"/>
      <c r="C190" s="186"/>
      <c r="D190" s="186"/>
      <c r="E190" s="186"/>
      <c r="F190" s="186"/>
      <c r="G190" s="186"/>
      <c r="H190" s="186"/>
      <c r="I190" s="186"/>
      <c r="J190" s="186"/>
      <c r="K190" s="186"/>
      <c r="L190" s="186"/>
    </row>
    <row r="191" spans="1:12" s="24" customFormat="1" ht="12.75">
      <c r="A191" s="234" t="str">
        <f>"For example, we will explore how economic cycles can increase earnings variability in "&amp;INDEX(Workbook,10)&amp;"."</f>
        <v>For example, we will explore how economic cycles can increase earnings variability in Forecasting Disruptions (Workbook 10).</v>
      </c>
      <c r="B191" s="186"/>
      <c r="C191" s="186"/>
      <c r="D191" s="186"/>
      <c r="E191" s="186"/>
      <c r="F191" s="186"/>
      <c r="G191" s="186"/>
      <c r="H191" s="186"/>
      <c r="I191" s="186"/>
      <c r="J191" s="186"/>
      <c r="K191" s="186"/>
      <c r="L191" s="186"/>
    </row>
    <row r="192" spans="1:12" s="24" customFormat="1" ht="12.75">
      <c r="A192" s="240" t="s">
        <v>1462</v>
      </c>
      <c r="B192" s="186"/>
      <c r="C192" s="186"/>
      <c r="D192" s="186"/>
      <c r="E192" s="186"/>
      <c r="F192" s="186"/>
      <c r="G192" s="186"/>
      <c r="H192" s="186"/>
      <c r="I192" s="186"/>
      <c r="J192" s="186"/>
      <c r="K192" s="186"/>
      <c r="L192" s="186"/>
    </row>
    <row r="193" spans="1:14" s="24" customFormat="1" ht="12.75">
      <c r="A193" s="240" t="s">
        <v>1463</v>
      </c>
      <c r="B193" s="186"/>
      <c r="C193" s="186"/>
      <c r="D193" s="186"/>
      <c r="E193" s="186"/>
      <c r="F193" s="186"/>
      <c r="G193" s="186"/>
      <c r="H193" s="186"/>
      <c r="I193" s="186"/>
      <c r="J193" s="186"/>
      <c r="K193" s="186"/>
      <c r="L193" s="186"/>
    </row>
    <row r="194" spans="1:14" s="24" customFormat="1" ht="12.75">
      <c r="A194" s="186"/>
      <c r="B194" s="186"/>
      <c r="C194" s="186"/>
      <c r="D194" s="186"/>
      <c r="E194" s="186"/>
      <c r="F194" s="186"/>
      <c r="G194" s="186"/>
      <c r="H194" s="186"/>
      <c r="I194" s="186"/>
      <c r="J194" s="186"/>
      <c r="K194" s="186"/>
      <c r="L194" s="186"/>
    </row>
    <row r="195" spans="1:14">
      <c r="A195" s="175" t="s">
        <v>1914</v>
      </c>
    </row>
    <row r="196" spans="1:14" s="32" customFormat="1" ht="12.75">
      <c r="A196" s="242"/>
      <c r="N196" s="182"/>
    </row>
    <row r="197" spans="1:14" s="32" customFormat="1" ht="12.75">
      <c r="A197" s="351" t="s">
        <v>2015</v>
      </c>
    </row>
    <row r="198" spans="1:14" s="32" customFormat="1" ht="12.75">
      <c r="A198" s="351" t="s">
        <v>2016</v>
      </c>
    </row>
    <row r="199" spans="1:14" s="32" customFormat="1" ht="12.75">
      <c r="A199" s="128" t="s">
        <v>1988</v>
      </c>
    </row>
    <row r="200" spans="1:14" s="32" customFormat="1" ht="12.75">
      <c r="A200" s="351" t="s">
        <v>2017</v>
      </c>
    </row>
    <row r="201" spans="1:14" s="32" customFormat="1" ht="12.75">
      <c r="A201" s="327" t="s">
        <v>1991</v>
      </c>
    </row>
    <row r="202" spans="1:14" s="32" customFormat="1" ht="12.75">
      <c r="A202" s="327" t="s">
        <v>1989</v>
      </c>
    </row>
    <row r="203" spans="1:14" s="32" customFormat="1" ht="12.75">
      <c r="A203" s="328" t="s">
        <v>2024</v>
      </c>
    </row>
    <row r="204" spans="1:14" s="32" customFormat="1" ht="12.75">
      <c r="A204" s="328" t="s">
        <v>1990</v>
      </c>
    </row>
    <row r="205" spans="1:14" s="32" customFormat="1" ht="12.75">
      <c r="A205" s="354" t="s">
        <v>2039</v>
      </c>
    </row>
    <row r="206" spans="1:14" s="32" customFormat="1" ht="12.75">
      <c r="A206" s="512" t="s">
        <v>2018</v>
      </c>
    </row>
    <row r="207" spans="1:14" s="32" customFormat="1" ht="12.75">
      <c r="A207" s="352" t="s">
        <v>2025</v>
      </c>
    </row>
    <row r="208" spans="1:14" s="32" customFormat="1" ht="12.75">
      <c r="A208" s="352" t="s">
        <v>2019</v>
      </c>
    </row>
    <row r="209" spans="1:9" s="32" customFormat="1" ht="12.75">
      <c r="A209" s="533" t="s">
        <v>2164</v>
      </c>
    </row>
    <row r="210" spans="1:9" s="32" customFormat="1" ht="12.75">
      <c r="A210" s="549" t="s">
        <v>2165</v>
      </c>
    </row>
    <row r="211" spans="1:9" s="32" customFormat="1" ht="12.75">
      <c r="A211" s="550" t="s">
        <v>2201</v>
      </c>
    </row>
    <row r="215" spans="1:9" s="452" customFormat="1" ht="12.75">
      <c r="A215" s="452" t="s">
        <v>2124</v>
      </c>
    </row>
    <row r="216" spans="1:9" s="452" customFormat="1" ht="12.75"/>
    <row r="217" spans="1:9" s="452" customFormat="1" ht="13.5" thickBot="1">
      <c r="B217" s="452" t="s">
        <v>2132</v>
      </c>
    </row>
    <row r="218" spans="1:9" s="452" customFormat="1" ht="27.75">
      <c r="A218" s="516"/>
      <c r="B218" s="517"/>
      <c r="C218" s="518"/>
      <c r="D218" s="519" t="s">
        <v>2111</v>
      </c>
      <c r="E218" s="519" t="s">
        <v>2123</v>
      </c>
      <c r="F218" s="519" t="s">
        <v>2112</v>
      </c>
      <c r="G218" s="519" t="s">
        <v>2115</v>
      </c>
      <c r="H218" s="519" t="s">
        <v>2114</v>
      </c>
      <c r="I218" s="520" t="s">
        <v>2109</v>
      </c>
    </row>
    <row r="219" spans="1:9" s="452" customFormat="1" ht="12.75">
      <c r="A219" s="516"/>
      <c r="B219" s="521" t="s">
        <v>2110</v>
      </c>
      <c r="D219" s="522">
        <v>189</v>
      </c>
      <c r="E219" s="523">
        <v>0</v>
      </c>
      <c r="F219" s="523">
        <v>221</v>
      </c>
      <c r="G219" s="523">
        <v>2.8</v>
      </c>
      <c r="H219" s="523">
        <v>17</v>
      </c>
      <c r="I219" s="524">
        <v>4500000</v>
      </c>
    </row>
    <row r="220" spans="1:9" s="452" customFormat="1" ht="12.75">
      <c r="B220" s="521" t="s">
        <v>2107</v>
      </c>
      <c r="D220" s="525">
        <v>209</v>
      </c>
      <c r="E220" s="452">
        <v>60</v>
      </c>
      <c r="F220" s="452">
        <v>130</v>
      </c>
      <c r="G220" s="452">
        <v>5.9</v>
      </c>
      <c r="H220" s="452">
        <v>18</v>
      </c>
      <c r="I220" s="526">
        <v>29290</v>
      </c>
    </row>
    <row r="221" spans="1:9" s="452" customFormat="1" ht="12.75">
      <c r="B221" s="521" t="s">
        <v>2108</v>
      </c>
      <c r="D221" s="525">
        <v>184</v>
      </c>
      <c r="E221" s="452">
        <v>15</v>
      </c>
      <c r="F221" s="452">
        <v>162</v>
      </c>
      <c r="G221" s="452">
        <v>3.1</v>
      </c>
      <c r="H221" s="452">
        <v>133</v>
      </c>
      <c r="I221" s="526">
        <v>39990</v>
      </c>
    </row>
    <row r="222" spans="1:9" s="452" customFormat="1" ht="13.5" thickBot="1">
      <c r="B222" s="527" t="s">
        <v>2113</v>
      </c>
      <c r="C222" s="528"/>
      <c r="D222" s="529">
        <v>182</v>
      </c>
      <c r="E222" s="528">
        <v>13</v>
      </c>
      <c r="F222" s="528">
        <v>118</v>
      </c>
      <c r="G222" s="528">
        <v>8.8000000000000007</v>
      </c>
      <c r="H222" s="528">
        <v>40</v>
      </c>
      <c r="I222" s="530">
        <v>20075</v>
      </c>
    </row>
    <row r="223" spans="1:9" s="452" customFormat="1" ht="12.75"/>
    <row r="224" spans="1:9" s="452" customFormat="1" ht="13.5" thickBot="1">
      <c r="A224" s="452" t="s">
        <v>2116</v>
      </c>
    </row>
    <row r="225" spans="1:53" s="452" customFormat="1" ht="13.5" thickBot="1">
      <c r="B225" s="651" t="s">
        <v>2107</v>
      </c>
      <c r="C225" s="652"/>
      <c r="BA225" s="452" t="s">
        <v>2107</v>
      </c>
    </row>
    <row r="226" spans="1:53" s="452" customFormat="1" ht="12.75"/>
    <row r="227" spans="1:53" s="452" customFormat="1" ht="13.5" thickBot="1">
      <c r="A227" s="452" t="s">
        <v>2117</v>
      </c>
    </row>
    <row r="228" spans="1:53" s="452" customFormat="1" ht="13.5" thickBot="1">
      <c r="B228" s="651" t="s">
        <v>2108</v>
      </c>
      <c r="C228" s="652"/>
      <c r="BA228" s="452" t="s">
        <v>2108</v>
      </c>
    </row>
    <row r="229" spans="1:53" s="452" customFormat="1" ht="12.75"/>
    <row r="230" spans="1:53" s="452" customFormat="1" ht="13.5" thickBot="1">
      <c r="A230" s="452" t="s">
        <v>2118</v>
      </c>
    </row>
    <row r="231" spans="1:53" s="452" customFormat="1" ht="13.5" thickBot="1">
      <c r="B231" s="651" t="s">
        <v>2110</v>
      </c>
      <c r="C231" s="652"/>
      <c r="BA231" s="452" t="s">
        <v>2110</v>
      </c>
    </row>
    <row r="232" spans="1:53" s="452" customFormat="1" ht="12.75"/>
    <row r="233" spans="1:53" s="452" customFormat="1" ht="13.5" thickBot="1">
      <c r="A233" s="452" t="s">
        <v>2119</v>
      </c>
    </row>
    <row r="234" spans="1:53" s="452" customFormat="1" ht="13.5" thickBot="1">
      <c r="B234" s="651" t="s">
        <v>2110</v>
      </c>
      <c r="C234" s="652"/>
      <c r="BA234" s="452" t="s">
        <v>2110</v>
      </c>
    </row>
    <row r="235" spans="1:53" s="452" customFormat="1" ht="12.75"/>
    <row r="236" spans="1:53" s="452" customFormat="1" ht="13.5" thickBot="1">
      <c r="A236" s="452" t="s">
        <v>2120</v>
      </c>
    </row>
    <row r="237" spans="1:53" s="452" customFormat="1" ht="13.5" thickBot="1">
      <c r="B237" s="570" t="s">
        <v>2122</v>
      </c>
      <c r="AA237" s="329" t="s">
        <v>2121</v>
      </c>
      <c r="AB237" s="329" t="s">
        <v>2122</v>
      </c>
      <c r="BA237" s="452" t="s">
        <v>2122</v>
      </c>
    </row>
    <row r="238" spans="1:53" s="452" customFormat="1" ht="12.75">
      <c r="B238" s="453"/>
      <c r="AA238" s="329"/>
      <c r="AB238" s="329"/>
    </row>
    <row r="239" spans="1:53" s="452" customFormat="1" ht="12.75">
      <c r="A239" s="564" t="s">
        <v>2197</v>
      </c>
      <c r="B239" s="453"/>
      <c r="AA239" s="329"/>
      <c r="AB239" s="329"/>
    </row>
    <row r="240" spans="1:53" s="452" customFormat="1" ht="15" customHeight="1">
      <c r="A240" s="531" t="s">
        <v>2198</v>
      </c>
    </row>
    <row r="241" spans="1:80" s="452" customFormat="1" ht="12.75">
      <c r="A241" s="548" t="s">
        <v>2196</v>
      </c>
    </row>
    <row r="242" spans="1:80" s="452" customFormat="1" ht="12.75"/>
    <row r="243" spans="1:80" s="452" customFormat="1" ht="12.75">
      <c r="A243" s="531" t="s">
        <v>2199</v>
      </c>
    </row>
    <row r="244" spans="1:80" s="452" customFormat="1" ht="12.75">
      <c r="A244" s="538" t="s">
        <v>2125</v>
      </c>
    </row>
    <row r="245" spans="1:80" s="452" customFormat="1" ht="12.75">
      <c r="A245" s="553" t="s">
        <v>2131</v>
      </c>
    </row>
    <row r="246" spans="1:80" s="452" customFormat="1" ht="12.75">
      <c r="A246" s="554" t="s">
        <v>2208</v>
      </c>
    </row>
    <row r="247" spans="1:80" s="452" customFormat="1" ht="12.75">
      <c r="A247" s="548" t="s">
        <v>2200</v>
      </c>
    </row>
    <row r="248" spans="1:80" s="452" customFormat="1" ht="12.75"/>
    <row r="249" spans="1:80" s="6" customFormat="1" ht="14.1" customHeight="1">
      <c r="A249" s="74" t="s">
        <v>156</v>
      </c>
      <c r="B249" s="75"/>
      <c r="C249" s="75"/>
      <c r="D249" s="75"/>
      <c r="E249" s="75"/>
      <c r="F249" s="75"/>
      <c r="G249" s="75"/>
      <c r="H249" s="75"/>
      <c r="I249" s="75"/>
      <c r="J249" s="75"/>
      <c r="K249" s="75"/>
      <c r="Z249" s="405"/>
      <c r="AA249" s="405"/>
      <c r="AB249" s="405"/>
      <c r="AC249" s="405"/>
      <c r="AD249" s="405"/>
      <c r="AE249" s="405"/>
      <c r="AF249" s="405"/>
      <c r="AG249" s="405"/>
      <c r="AH249" s="405"/>
      <c r="AI249" s="405"/>
    </row>
    <row r="250" spans="1:80" s="33" customFormat="1" ht="16.5" thickBot="1">
      <c r="Z250" s="410"/>
      <c r="AA250" s="410"/>
      <c r="AB250" s="410"/>
      <c r="AC250" s="410"/>
      <c r="AD250" s="410"/>
      <c r="AE250" s="410"/>
      <c r="AF250" s="405"/>
      <c r="AG250" s="407" t="b">
        <v>1</v>
      </c>
      <c r="AH250" s="407" t="b">
        <v>0</v>
      </c>
      <c r="AI250" s="407"/>
      <c r="AJ250"/>
    </row>
    <row r="251" spans="1:80" s="33" customFormat="1" ht="13.5" thickBot="1">
      <c r="A251" s="15" t="b">
        <v>1</v>
      </c>
      <c r="B251" s="16" t="str">
        <f>INDEX($AG$251:$AH$255,X!CH52,X!CI52+1)</f>
        <v>The economic relationships between financial ratios describe a financial profile.</v>
      </c>
      <c r="Z251" s="405" t="b">
        <v>1</v>
      </c>
      <c r="AA251" s="405" t="b">
        <v>0</v>
      </c>
      <c r="AB251" s="410"/>
      <c r="AC251" s="410"/>
      <c r="AD251" s="407"/>
      <c r="AE251" s="407"/>
      <c r="AF251" s="405"/>
      <c r="AG251" s="415" t="s">
        <v>1946</v>
      </c>
      <c r="AH251" s="415" t="s">
        <v>2220</v>
      </c>
      <c r="AI251" s="407"/>
      <c r="AJ251" s="531"/>
      <c r="CA251" s="567"/>
      <c r="CB251" s="567"/>
    </row>
    <row r="252" spans="1:80" s="33" customFormat="1" ht="13.5" thickBot="1">
      <c r="A252" s="15" t="b">
        <v>1</v>
      </c>
      <c r="B252" s="16" t="str">
        <f>INDEX($AG$251:$AH$255,X!CH53,X!CI53+1)</f>
        <v>When industry comparables are unavailable, financial analysts may use comparables with a similar financial profile.</v>
      </c>
      <c r="Z252" s="407"/>
      <c r="AA252" s="407"/>
      <c r="AB252" s="410"/>
      <c r="AC252" s="410"/>
      <c r="AD252" s="407"/>
      <c r="AE252" s="407"/>
      <c r="AF252" s="405"/>
      <c r="AG252" s="415" t="s">
        <v>2161</v>
      </c>
      <c r="AH252" s="415" t="s">
        <v>2221</v>
      </c>
      <c r="AI252" s="407"/>
      <c r="AJ252" s="531"/>
      <c r="CA252" s="567"/>
      <c r="CB252" s="567"/>
    </row>
    <row r="253" spans="1:80" s="33" customFormat="1" ht="13.5" thickBot="1">
      <c r="A253" s="15" t="b">
        <v>0</v>
      </c>
      <c r="B253" s="16" t="str">
        <f>INDEX($AG$251:$AH$255,X!CH54,X!CI54+1)</f>
        <v>Comparable Analysis of a company compares one ratio for the company to others.</v>
      </c>
      <c r="Z253" s="407"/>
      <c r="AA253" s="407"/>
      <c r="AB253" s="407"/>
      <c r="AC253" s="407"/>
      <c r="AD253" s="407"/>
      <c r="AE253" s="407"/>
      <c r="AF253" s="407"/>
      <c r="AG253" s="419" t="s">
        <v>2218</v>
      </c>
      <c r="AH253" s="415" t="s">
        <v>2222</v>
      </c>
      <c r="AI253" s="407"/>
      <c r="AJ253" s="531"/>
      <c r="CA253" s="567"/>
      <c r="CB253" s="567"/>
    </row>
    <row r="254" spans="1:80" s="33" customFormat="1" ht="13.5" thickBot="1">
      <c r="A254" s="15" t="b">
        <v>1</v>
      </c>
      <c r="B254" s="16" t="str">
        <f>INDEX($AG$251:$AH$255,X!CH55,X!CI55+1)</f>
        <v>A ratio is a method of evaluating the relative size of two quantities.</v>
      </c>
      <c r="Z254" s="407"/>
      <c r="AA254" s="407"/>
      <c r="AB254" s="407"/>
      <c r="AC254" s="407"/>
      <c r="AD254" s="407"/>
      <c r="AE254" s="407"/>
      <c r="AF254" s="407"/>
      <c r="AG254" s="415" t="s">
        <v>2225</v>
      </c>
      <c r="AH254" s="415" t="s">
        <v>2219</v>
      </c>
      <c r="AI254" s="407"/>
      <c r="AJ254" s="531"/>
      <c r="CA254" s="567"/>
      <c r="CB254" s="567"/>
    </row>
    <row r="255" spans="1:80" s="452" customFormat="1" ht="13.5" thickBot="1">
      <c r="A255" s="15" t="b">
        <v>0</v>
      </c>
      <c r="B255" s="16" t="str">
        <f>INDEX($AG$251:$AH$255,X!CH56,X!CI56+1)</f>
        <v>A financial position compares the financial ratios  of two companies.</v>
      </c>
      <c r="AG255" s="329" t="s">
        <v>2223</v>
      </c>
      <c r="AH255" s="329" t="s">
        <v>2224</v>
      </c>
      <c r="CA255" s="531"/>
      <c r="CB255" s="531"/>
    </row>
    <row r="256" spans="1:80" s="452" customFormat="1" ht="12.75"/>
    <row r="257" s="452" customFormat="1" ht="12.75"/>
    <row r="258" s="452" customFormat="1" ht="12.75"/>
    <row r="259" s="24" customFormat="1" ht="12.75"/>
    <row r="260" s="24" customFormat="1" ht="12.75"/>
    <row r="261" s="24" customFormat="1" ht="12.75"/>
    <row r="262" s="24" customFormat="1" ht="12.75"/>
    <row r="263" s="24" customFormat="1" ht="12.75"/>
    <row r="264" s="24" customFormat="1" ht="12.75"/>
    <row r="265" s="24" customFormat="1" ht="12.75"/>
    <row r="266" s="24" customFormat="1" ht="12.75"/>
    <row r="267" s="24" customFormat="1" ht="12.75"/>
    <row r="268" s="24" customFormat="1" ht="12.75"/>
    <row r="269" s="24" customFormat="1" ht="12.75"/>
    <row r="270" s="24" customFormat="1" ht="12.75"/>
    <row r="271" s="24" customFormat="1" ht="12.75"/>
    <row r="272" s="24" customFormat="1" ht="12.75"/>
    <row r="273" s="24" customFormat="1" ht="12.75"/>
    <row r="274" s="24" customFormat="1" ht="12.75"/>
    <row r="275" s="24" customFormat="1" ht="12.75"/>
    <row r="276" s="24" customFormat="1" ht="12.75"/>
    <row r="277" s="24" customFormat="1" ht="12.75"/>
    <row r="278" s="24" customFormat="1" ht="12.75"/>
    <row r="279" s="24" customFormat="1" ht="12.75"/>
    <row r="280" s="24" customFormat="1" ht="12.75"/>
    <row r="281" s="24" customFormat="1" ht="12.75"/>
    <row r="282" s="24" customFormat="1" ht="12.75"/>
    <row r="283" s="24" customFormat="1" ht="12.75"/>
    <row r="284" s="24" customFormat="1" ht="12.75"/>
    <row r="285" s="24" customFormat="1" ht="12.75"/>
    <row r="286" s="24" customFormat="1" ht="12.75"/>
    <row r="287" s="24" customFormat="1" ht="12.75"/>
    <row r="288" s="24" customFormat="1" ht="12.75"/>
    <row r="289" s="24" customFormat="1" ht="12.75"/>
    <row r="290" s="24" customFormat="1" ht="12.75"/>
    <row r="291" s="24" customFormat="1" ht="12.75"/>
    <row r="292" s="24" customFormat="1" ht="12.75"/>
    <row r="293" s="24" customFormat="1" ht="12.75"/>
    <row r="294" s="24" customFormat="1" ht="12.75"/>
    <row r="295" s="24" customFormat="1" ht="12.75"/>
    <row r="296" s="24" customFormat="1" ht="12.75"/>
    <row r="297" s="24" customFormat="1" ht="12.75"/>
    <row r="298" s="24" customFormat="1" ht="12.75"/>
    <row r="299" s="24" customFormat="1" ht="12.75"/>
    <row r="300" s="24" customFormat="1" ht="12.75"/>
    <row r="301" s="24" customFormat="1" ht="12.75"/>
    <row r="302" s="24" customFormat="1" ht="12.75"/>
    <row r="303" s="24" customFormat="1" ht="12.75"/>
    <row r="304" s="24" customFormat="1" ht="12.75"/>
    <row r="305" s="24" customFormat="1" ht="12.75"/>
    <row r="306" s="24" customFormat="1" ht="12.75"/>
    <row r="307" s="24" customFormat="1" ht="12.75"/>
    <row r="308" s="24" customFormat="1" ht="12.75"/>
    <row r="309" s="24" customFormat="1" ht="12.75"/>
    <row r="310" s="24" customFormat="1" ht="12.75"/>
    <row r="311" s="24" customFormat="1" ht="12.75"/>
    <row r="312" s="24" customFormat="1" ht="12.75"/>
    <row r="313" s="24" customFormat="1" ht="12.75"/>
    <row r="314" s="24" customFormat="1" ht="12.75"/>
    <row r="315" s="24" customFormat="1" ht="12.75"/>
    <row r="316" s="24" customFormat="1" ht="12.75"/>
    <row r="317" s="24" customFormat="1" ht="12.75"/>
    <row r="318" s="24" customFormat="1" ht="12.75"/>
    <row r="319" s="24" customFormat="1" ht="12.75"/>
    <row r="320" s="24" customFormat="1" ht="12.75"/>
    <row r="321" s="24" customFormat="1" ht="12.75"/>
    <row r="322" s="24" customFormat="1" ht="12.75"/>
    <row r="323" s="24" customFormat="1" ht="12.75"/>
    <row r="324" s="24" customFormat="1" ht="12.75"/>
    <row r="325" s="24" customFormat="1" ht="12.75"/>
    <row r="326" s="24" customFormat="1" ht="12.75"/>
  </sheetData>
  <sheetProtection algorithmName="SHA-512" hashValue="IDIi9RSJLgfRzNW1LVu86nX9Jq0oqW9/1JhJXiP1lTolgVu2bDgDLA8geKr0gtstzAoQqUmOP9FfZnYESS7PkQ==" saltValue="FEC57IL/Mmup+X2E+wqIkw==" spinCount="100000" sheet="1" objects="1" scenarios="1"/>
  <mergeCells count="6">
    <mergeCell ref="B231:C231"/>
    <mergeCell ref="B234:C234"/>
    <mergeCell ref="B161:H161"/>
    <mergeCell ref="B15:D15"/>
    <mergeCell ref="B225:C225"/>
    <mergeCell ref="B228:C228"/>
  </mergeCells>
  <conditionalFormatting sqref="B225:C225 B228:C228 B231:C231 B234:C234 B237">
    <cfRule type="expression" dxfId="5" priority="1">
      <formula>AND($B225&lt;&gt;"",$B225&lt;&gt;$BA225)</formula>
    </cfRule>
  </conditionalFormatting>
  <dataValidations count="3">
    <dataValidation type="list" allowBlank="1" showInputMessage="1" showErrorMessage="1" sqref="B225:C225 B234:C234 B231:C231 B228:C228" xr:uid="{29AC9ED5-5AB9-6841-8099-3839EA088A47}">
      <formula1>$B$219:$B$222</formula1>
    </dataValidation>
    <dataValidation type="list" allowBlank="1" showInputMessage="1" showErrorMessage="1" sqref="B237:B241" xr:uid="{279B0A41-54B3-C441-AC00-8360F578B25C}">
      <formula1>$AA$237:$AB$237</formula1>
    </dataValidation>
    <dataValidation type="list" allowBlank="1" showInputMessage="1" showErrorMessage="1" sqref="A251:A255" xr:uid="{14F0B718-124F-DE43-A0BF-D46E5BCB0249}">
      <formula1>$AG$250:$AH$250</formula1>
    </dataValidation>
  </dataValidations>
  <hyperlinks>
    <hyperlink ref="B162" r:id="rId1" xr:uid="{C45334C5-BEEA-4BA5-A3DB-E0FF2417A0B9}"/>
    <hyperlink ref="B15" r:id="rId2" display="https://drive.google.com/file/d/1jvxX_pVMui5kZFBuCIzuYvFgjuYttrpE/view?usp=sharing" xr:uid="{8186CB6E-255F-438B-B656-B3E5B32967D6}"/>
  </hyperlinks>
  <pageMargins left="0.7" right="0.7" top="0.75" bottom="0.75" header="0.3" footer="0.3"/>
  <pageSetup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23AC-42A3-F747-8778-8DA9B37E04F7}">
  <sheetPr>
    <pageSetUpPr fitToPage="1"/>
  </sheetPr>
  <dimension ref="A1:BB282"/>
  <sheetViews>
    <sheetView topLeftCell="A109" zoomScaleNormal="100" workbookViewId="0">
      <selection activeCell="D273" sqref="D273"/>
    </sheetView>
  </sheetViews>
  <sheetFormatPr defaultColWidth="10.875" defaultRowHeight="12.75"/>
  <cols>
    <col min="1" max="21" width="10.875" style="230"/>
    <col min="22" max="24" width="10.875" style="24"/>
    <col min="25" max="26" width="10.875" style="24" customWidth="1"/>
    <col min="27" max="42" width="10.875" style="431" customWidth="1"/>
    <col min="43" max="52" width="10.875" style="432" customWidth="1"/>
    <col min="53" max="54" width="10.875" style="432"/>
    <col min="55" max="16384" width="10.875" style="230"/>
  </cols>
  <sheetData>
    <row r="1" spans="1:54" ht="18.75">
      <c r="A1" s="30" t="s">
        <v>1913</v>
      </c>
      <c r="H1" s="243" t="s">
        <v>0</v>
      </c>
    </row>
    <row r="2" spans="1:54">
      <c r="A2" s="33" t="s">
        <v>1360</v>
      </c>
      <c r="H2" s="243"/>
    </row>
    <row r="3" spans="1:54">
      <c r="A3" s="33" t="s">
        <v>1359</v>
      </c>
      <c r="F3" s="32"/>
      <c r="G3" s="32"/>
      <c r="H3" s="32"/>
      <c r="I3" s="32"/>
      <c r="J3" s="32"/>
      <c r="K3" s="32"/>
      <c r="L3" s="32"/>
      <c r="M3" s="32"/>
    </row>
    <row r="4" spans="1:54">
      <c r="A4" s="16" t="str">
        <f ca="1">"Sheet: "&amp;MID(CELL("filename",A1),FIND("]",CELL("filename",A1))+1,255)</f>
        <v>Sheet: EXCEL Formulas</v>
      </c>
    </row>
    <row r="5" spans="1:54" ht="13.5" thickBot="1"/>
    <row r="6" spans="1:54" ht="15.75">
      <c r="A6" s="244" t="s">
        <v>157</v>
      </c>
      <c r="B6" s="245"/>
      <c r="C6" s="245"/>
      <c r="D6" s="245"/>
      <c r="E6" s="245"/>
      <c r="F6" s="245"/>
      <c r="G6" s="245"/>
      <c r="H6" s="245"/>
      <c r="I6" s="245"/>
      <c r="J6" s="245"/>
      <c r="K6" s="246"/>
    </row>
    <row r="7" spans="1:54">
      <c r="A7" s="247" t="s">
        <v>81</v>
      </c>
      <c r="K7" s="248"/>
    </row>
    <row r="8" spans="1:54" s="34" customFormat="1">
      <c r="A8" s="249" t="str">
        <f>"The material through Row "&amp;ROW(A128)&amp;" is a Tutorial that will not contribute to your grade."</f>
        <v>The material through Row 128 is a Tutorial that will not contribute to your grade.</v>
      </c>
      <c r="K8" s="250"/>
      <c r="V8" s="427"/>
      <c r="W8" s="427"/>
      <c r="X8" s="427"/>
      <c r="Y8" s="427"/>
      <c r="Z8" s="427"/>
      <c r="AA8" s="433"/>
      <c r="AB8" s="433"/>
      <c r="AC8" s="433"/>
      <c r="AD8" s="433"/>
      <c r="AE8" s="433"/>
      <c r="AF8" s="433"/>
      <c r="AG8" s="433"/>
      <c r="AH8" s="433"/>
      <c r="AI8" s="433"/>
      <c r="AJ8" s="433"/>
      <c r="AK8" s="433"/>
      <c r="AL8" s="433"/>
      <c r="AM8" s="433"/>
      <c r="AN8" s="433"/>
      <c r="AO8" s="433"/>
      <c r="AP8" s="433"/>
      <c r="AQ8" s="434"/>
      <c r="AR8" s="434"/>
      <c r="AS8" s="434"/>
      <c r="AT8" s="434"/>
      <c r="AU8" s="434"/>
      <c r="AV8" s="434"/>
      <c r="AW8" s="434"/>
      <c r="AX8" s="434"/>
      <c r="AY8" s="434"/>
      <c r="AZ8" s="434"/>
      <c r="BA8" s="434"/>
      <c r="BB8" s="434"/>
    </row>
    <row r="9" spans="1:54" s="34" customFormat="1">
      <c r="A9" s="251" t="str">
        <f>"The Homework starting in Row "&amp;ROW(A186)&amp;" is Required."</f>
        <v>The Homework starting in Row 186 is Required.</v>
      </c>
      <c r="B9" s="252"/>
      <c r="C9" s="252"/>
      <c r="D9" s="252"/>
      <c r="E9" s="252"/>
      <c r="F9" s="252"/>
      <c r="G9" s="252"/>
      <c r="H9" s="252"/>
      <c r="I9" s="252"/>
      <c r="J9" s="252"/>
      <c r="K9" s="253"/>
      <c r="V9" s="427"/>
      <c r="W9" s="427"/>
      <c r="X9" s="427"/>
      <c r="Y9" s="427"/>
      <c r="Z9" s="427"/>
      <c r="AA9" s="433"/>
      <c r="AB9" s="433"/>
      <c r="AC9" s="433"/>
      <c r="AD9" s="433"/>
      <c r="AE9" s="433"/>
      <c r="AF9" s="433"/>
      <c r="AG9" s="433"/>
      <c r="AH9" s="433"/>
      <c r="AI9" s="433"/>
      <c r="AJ9" s="433"/>
      <c r="AK9" s="433"/>
      <c r="AL9" s="433"/>
      <c r="AM9" s="433"/>
      <c r="AN9" s="433"/>
      <c r="AO9" s="433"/>
      <c r="AP9" s="433"/>
      <c r="AQ9" s="434"/>
      <c r="AR9" s="434"/>
      <c r="AS9" s="434"/>
      <c r="AT9" s="434"/>
      <c r="AU9" s="434"/>
      <c r="AV9" s="434"/>
      <c r="AW9" s="434"/>
      <c r="AX9" s="434"/>
      <c r="AY9" s="434"/>
      <c r="AZ9" s="434"/>
      <c r="BA9" s="434"/>
      <c r="BB9" s="434"/>
    </row>
    <row r="10" spans="1:54" s="34" customFormat="1" ht="13.5" thickBot="1">
      <c r="A10" s="254" t="str">
        <f>"The Homework starting in Row "&amp;ROW(A206)&amp;" is Challenge."</f>
        <v>The Homework starting in Row 206 is Challenge.</v>
      </c>
      <c r="B10" s="255"/>
      <c r="C10" s="255"/>
      <c r="D10" s="255"/>
      <c r="E10" s="255"/>
      <c r="F10" s="255"/>
      <c r="G10" s="255"/>
      <c r="H10" s="255"/>
      <c r="I10" s="255"/>
      <c r="J10" s="255"/>
      <c r="K10" s="256"/>
      <c r="V10" s="427"/>
      <c r="W10" s="427"/>
      <c r="X10" s="427"/>
      <c r="Y10" s="427"/>
      <c r="Z10" s="427"/>
      <c r="AA10" s="433"/>
      <c r="AB10" s="433"/>
      <c r="AC10" s="433"/>
      <c r="AD10" s="433"/>
      <c r="AE10" s="433"/>
      <c r="AF10" s="433"/>
      <c r="AG10" s="433"/>
      <c r="AH10" s="433"/>
      <c r="AI10" s="433"/>
      <c r="AJ10" s="433"/>
      <c r="AK10" s="433"/>
      <c r="AL10" s="433"/>
      <c r="AM10" s="433"/>
      <c r="AN10" s="433"/>
      <c r="AO10" s="433"/>
      <c r="AP10" s="433"/>
      <c r="AQ10" s="434"/>
      <c r="AR10" s="434"/>
      <c r="AS10" s="434"/>
      <c r="AT10" s="434"/>
      <c r="AU10" s="434"/>
      <c r="AV10" s="434"/>
      <c r="AW10" s="434"/>
      <c r="AX10" s="434"/>
      <c r="AY10" s="434"/>
      <c r="AZ10" s="434"/>
      <c r="BA10" s="434"/>
      <c r="BB10" s="434"/>
    </row>
    <row r="12" spans="1:54">
      <c r="A12" s="229" t="s">
        <v>1986</v>
      </c>
    </row>
    <row r="13" spans="1:54">
      <c r="A13" s="230" t="s">
        <v>15</v>
      </c>
    </row>
    <row r="14" spans="1:54">
      <c r="A14" s="230" t="s">
        <v>53</v>
      </c>
    </row>
    <row r="15" spans="1:54">
      <c r="A15" s="230" t="s">
        <v>64</v>
      </c>
    </row>
    <row r="16" spans="1:54">
      <c r="A16" s="257" t="s">
        <v>86</v>
      </c>
      <c r="K16" s="258"/>
    </row>
    <row r="17" spans="1:36">
      <c r="A17" s="307" t="s">
        <v>1969</v>
      </c>
      <c r="K17" s="258"/>
    </row>
    <row r="19" spans="1:36" ht="74.099999999999994" customHeight="1">
      <c r="A19" s="257"/>
    </row>
    <row r="21" spans="1:36" ht="18">
      <c r="A21" s="258" t="s">
        <v>55</v>
      </c>
    </row>
    <row r="22" spans="1:36">
      <c r="A22" s="258" t="s">
        <v>16</v>
      </c>
    </row>
    <row r="23" spans="1:36" ht="13.5" thickBot="1">
      <c r="A23" s="230" t="str">
        <f ca="1">"Click on the box immediately below, "&amp;INDEX(Column,2,COLUMN(B24))&amp;ROW(B24)&amp;", to see '"&amp;_xlfn.FORMULATEXT(B24)&amp;"' in the Formula Bar above."</f>
        <v>Click on the box immediately below, B24, to see '=G24' in the Formula Bar above.</v>
      </c>
    </row>
    <row r="24" spans="1:36" ht="13.5" thickBot="1">
      <c r="B24" s="28">
        <f>G24</f>
        <v>3</v>
      </c>
      <c r="G24" s="259">
        <v>3</v>
      </c>
      <c r="AH24" s="431">
        <f ca="1">IF(B24="",0,IF(PRODUCT(AI24:AN25)=0,-1,1))</f>
        <v>1</v>
      </c>
      <c r="AI24" s="431">
        <f ca="1">IFERROR(FIND(INDEX(Column,2,COLUMN(G24))&amp;ROW(AI24),_xlfn.FORMULATEXT($B$24)),0)</f>
        <v>2</v>
      </c>
      <c r="AJ24" s="431">
        <f ca="1">IFERROR(FIND(INDEX(Column,2,COLUMN(G24))&amp;ROW(AJ24),_xlfn.FORMULATEXT($B$24)),0)</f>
        <v>2</v>
      </c>
    </row>
    <row r="25" spans="1:36">
      <c r="A25" s="257" t="str">
        <f>"Notice how you have selected the value 3 from the grey cell "&amp;INDEX(Column,2,COLUMN(G24))&amp;ROW(G24)&amp;" by using a formula beginning with an equal sign."</f>
        <v>Notice how you have selected the value 3 from the grey cell G24 by using a formula beginning with an equal sign.</v>
      </c>
      <c r="B25" s="260"/>
    </row>
    <row r="26" spans="1:36" ht="13.5" thickBot="1">
      <c r="A26" s="230" t="str">
        <f>"Now, why don't you try. Enter into the yellow cell immediately below a formula that sets its value equal to the value of the grey cell to its right in column "&amp;INDEX(Column,2,COLUMN(G24))&amp;"."</f>
        <v>Now, why don't you try. Enter into the yellow cell immediately below a formula that sets its value equal to the value of the grey cell to its right in column G.</v>
      </c>
      <c r="AH26" s="431">
        <f ca="1">IFERROR(FIND("=",_xlfn.FORMULATEXT($B27)),0)</f>
        <v>1</v>
      </c>
    </row>
    <row r="27" spans="1:36" ht="13.5" thickBot="1">
      <c r="B27" s="1">
        <f>G27</f>
        <v>5</v>
      </c>
      <c r="G27" s="259">
        <v>5</v>
      </c>
      <c r="AH27" s="431">
        <f ca="1">IF(B27="",0,IF(PRODUCT(AI27:AN28)=0,-1,1))</f>
        <v>1</v>
      </c>
      <c r="AI27" s="431">
        <f ca="1">IFERROR(FIND(INDEX(Column,2,COLUMN(G27))&amp;ROW(AI27),_xlfn.FORMULATEXT($B$27)),0)</f>
        <v>2</v>
      </c>
    </row>
    <row r="28" spans="1:36">
      <c r="A28" s="230" t="s">
        <v>17</v>
      </c>
    </row>
    <row r="29" spans="1:36" ht="13.5" thickBot="1">
      <c r="A29" s="257" t="s">
        <v>82</v>
      </c>
    </row>
    <row r="30" spans="1:36" ht="13.5" thickBot="1">
      <c r="B30" s="1">
        <f>G30</f>
        <v>12</v>
      </c>
      <c r="G30" s="259">
        <v>12</v>
      </c>
      <c r="AH30" s="431">
        <f ca="1">IF(B30="",0,IF(PRODUCT(AI30:AN31)=0,-1,1))</f>
        <v>1</v>
      </c>
      <c r="AI30" s="431">
        <f ca="1">IFERROR(FIND(INDEX(Column,2,COLUMN(G30))&amp;ROW(AI30),_xlfn.FORMULATEXT($B$30)),0)</f>
        <v>2</v>
      </c>
      <c r="AJ30" s="431">
        <f ca="1">IFERROR(FIND(INDEX(Column,2,COLUMN(G30))&amp;ROW(AJ30),_xlfn.FORMULATEXT($B$30)),0)</f>
        <v>2</v>
      </c>
    </row>
    <row r="31" spans="1:36">
      <c r="A31" s="257" t="s">
        <v>65</v>
      </c>
    </row>
    <row r="32" spans="1:36">
      <c r="A32" s="258" t="s">
        <v>18</v>
      </c>
    </row>
    <row r="33" spans="1:38" ht="13.5" thickBot="1">
      <c r="A33" s="230" t="str">
        <f ca="1">"Click in the box immediately below to see '"&amp;_xlfn.FORMULATEXT(B34)&amp;"' in the Formula Bar above."</f>
        <v>Click in the box immediately below to see '=G34+H34' in the Formula Bar above.</v>
      </c>
    </row>
    <row r="34" spans="1:38" ht="13.5" thickBot="1">
      <c r="B34" s="28">
        <f>G34+H34</f>
        <v>7</v>
      </c>
      <c r="G34" s="259">
        <v>3</v>
      </c>
      <c r="H34" s="259">
        <v>4</v>
      </c>
      <c r="AH34" s="431">
        <f ca="1">IF(B34="",0,IF(PRODUCT(AI34:AN35)=0,-1,1))</f>
        <v>1</v>
      </c>
      <c r="AI34" s="431">
        <f ca="1">IFERROR(FIND(INDEX(Column,2,COLUMN(G34))&amp;ROW(AI34),_xlfn.FORMULATEXT($B$34)),0)</f>
        <v>2</v>
      </c>
      <c r="AJ34" s="431">
        <f ca="1">IFERROR(FIND(INDEX(Column,2,COLUMN(G34))&amp;ROW(AJ34),_xlfn.FORMULATEXT($B$34)),0)</f>
        <v>2</v>
      </c>
      <c r="AL34" s="431">
        <f>G34+H34</f>
        <v>7</v>
      </c>
    </row>
    <row r="35" spans="1:38" ht="89.1" customHeight="1">
      <c r="F35" s="261"/>
    </row>
    <row r="36" spans="1:38">
      <c r="A36" s="257" t="str">
        <f ca="1">"The equal sign at the beginning of '"&amp;_xlfn.FORMULATEXT(B34)&amp;"' tells Excel to put the results of the formula in the cell in which the formula is entered."</f>
        <v>The equal sign at the beginning of '=G34+H34' tells Excel to put the results of the formula in the cell in which the formula is entered.</v>
      </c>
    </row>
    <row r="37" spans="1:38">
      <c r="A37" s="257" t="str">
        <f>"You will see in the next Workbook ('Excel - Functions') that the same formula without the equal sign ('"&amp;INDEX(Column,2,COLUMN(G34))&amp;ROW(B34)&amp;"+"&amp;INDEX(Column,2,COLUMN(H34))&amp;ROW(B34)&amp;"') will permit the result to be used as an input to a Function."</f>
        <v>You will see in the next Workbook ('Excel - Functions') that the same formula without the equal sign ('G34+H34') will permit the result to be used as an input to a Function.</v>
      </c>
    </row>
    <row r="38" spans="1:38" ht="13.5" thickBot="1">
      <c r="A38" s="230" t="str">
        <f>"Write a formula in the yellow cell immediately below that adds the three values in the grey cells below and to the right."</f>
        <v>Write a formula in the yellow cell immediately below that adds the three values in the grey cells below and to the right.</v>
      </c>
    </row>
    <row r="39" spans="1:38" ht="13.5" thickBot="1">
      <c r="B39" s="1">
        <f>G39+H39+G40</f>
        <v>13</v>
      </c>
      <c r="G39" s="259">
        <v>2</v>
      </c>
      <c r="H39" s="259">
        <v>5</v>
      </c>
      <c r="AH39" s="431">
        <f ca="1">IF(B39="",0,IF(PRODUCT(AI39:AN40)=0,-1,1))</f>
        <v>1</v>
      </c>
      <c r="AI39" s="431">
        <f ca="1">IFERROR(FIND(INDEX(Column,2,COLUMN(G39))&amp;ROW(B39),_xlfn.FORMULATEXT($B$39)),0)</f>
        <v>2</v>
      </c>
      <c r="AJ39" s="431">
        <f ca="1">IFERROR(FIND(INDEX(Column,2,COLUMN(G39))&amp;ROW(AJ39),_xlfn.FORMULATEXT($B$39)),0)</f>
        <v>2</v>
      </c>
      <c r="AL39" s="431">
        <f>IF(B39=13,1,0)</f>
        <v>1</v>
      </c>
    </row>
    <row r="40" spans="1:38">
      <c r="G40" s="259">
        <v>6</v>
      </c>
      <c r="AI40" s="431">
        <f ca="1">IFERROR(FIND(INDEX(Column,2,COLUMN(G39))&amp;ROW(AI40),_xlfn.FORMULATEXT($B$39)),0)</f>
        <v>10</v>
      </c>
    </row>
    <row r="41" spans="1:38" ht="13.5" thickBot="1">
      <c r="A41" s="230" t="s">
        <v>87</v>
      </c>
    </row>
    <row r="42" spans="1:38" ht="13.5" thickBot="1">
      <c r="B42" s="1">
        <f>G42-H42</f>
        <v>3</v>
      </c>
      <c r="G42" s="259">
        <v>8</v>
      </c>
      <c r="H42" s="262">
        <v>5</v>
      </c>
      <c r="AH42" s="431">
        <f ca="1">IF(B42="",0,IF(PRODUCT(AI42:AN43)=0,-1,1))</f>
        <v>1</v>
      </c>
      <c r="AI42" s="431">
        <f ca="1">IFERROR(FIND(INDEX(Column,2,COLUMN(G42))&amp;ROW(AI42),_xlfn.FORMULATEXT($B$42)),0)</f>
        <v>2</v>
      </c>
      <c r="AJ42" s="431">
        <f ca="1">IFERROR(FIND(INDEX(Column,2,COLUMN(G42))&amp;ROW(AJ42),_xlfn.FORMULATEXT($B$42)),0)</f>
        <v>2</v>
      </c>
      <c r="AL42" s="431">
        <f>IF(B42=3,1,0)</f>
        <v>1</v>
      </c>
    </row>
    <row r="43" spans="1:38" ht="18">
      <c r="A43" s="230" t="s">
        <v>54</v>
      </c>
    </row>
    <row r="44" spans="1:38" ht="13.5" thickBot="1">
      <c r="A44" s="230" t="s">
        <v>83</v>
      </c>
    </row>
    <row r="45" spans="1:38" ht="13.5" thickBot="1">
      <c r="B45" s="1">
        <f>H45*G45</f>
        <v>12</v>
      </c>
      <c r="G45" s="259">
        <v>4</v>
      </c>
      <c r="H45" s="262">
        <v>3</v>
      </c>
      <c r="AH45" s="431">
        <f ca="1">IF(B45="",0,IF(PRODUCT(AI45:AN46)=0,-1,1))</f>
        <v>1</v>
      </c>
      <c r="AI45" s="431">
        <f ca="1">IFERROR(FIND(INDEX(Column,2,COLUMN(G45))&amp;ROW(AI45),_xlfn.FORMULATEXT($B$45)),0)</f>
        <v>6</v>
      </c>
      <c r="AJ45" s="431">
        <f ca="1">IFERROR(FIND(INDEX(Column,2,COLUMN(G45))&amp;ROW(AJ45),_xlfn.FORMULATEXT($B$45)),0)</f>
        <v>6</v>
      </c>
      <c r="AL45" s="431">
        <f>IF(B45=12,1,0)</f>
        <v>1</v>
      </c>
    </row>
    <row r="46" spans="1:38" ht="18">
      <c r="A46" s="230" t="s">
        <v>56</v>
      </c>
    </row>
    <row r="47" spans="1:38" ht="13.5" thickBot="1">
      <c r="A47" s="230" t="s">
        <v>84</v>
      </c>
    </row>
    <row r="48" spans="1:38" ht="13.5" thickBot="1">
      <c r="B48" s="1">
        <f>G48/H48</f>
        <v>4</v>
      </c>
      <c r="G48" s="259">
        <v>12</v>
      </c>
      <c r="H48" s="262">
        <v>3</v>
      </c>
      <c r="AH48" s="431">
        <f ca="1">IF(B48="",0,IF(PRODUCT(AI48:AN48)=0,-1,1))</f>
        <v>1</v>
      </c>
      <c r="AI48" s="431">
        <f ca="1">IFERROR(FIND(INDEX(Column,2,COLUMN(H63))&amp;ROW(AI48),_xlfn.FORMULATEXT($B$48)),0)</f>
        <v>6</v>
      </c>
      <c r="AJ48" s="431">
        <f ca="1">IFERROR(FIND(INDEX(Column,2,COLUMN(G48))&amp;ROW(AJ48),_xlfn.FORMULATEXT($B$48)),0)</f>
        <v>2</v>
      </c>
      <c r="AL48" s="431">
        <f>IF(B48=4,1,0)</f>
        <v>1</v>
      </c>
    </row>
    <row r="49" spans="1:38" ht="18">
      <c r="A49" s="230" t="s">
        <v>57</v>
      </c>
    </row>
    <row r="50" spans="1:38" ht="13.5" thickBot="1">
      <c r="A50" s="230" t="s">
        <v>85</v>
      </c>
    </row>
    <row r="51" spans="1:38" ht="13.5" thickBot="1">
      <c r="B51" s="1">
        <f>G51^H51</f>
        <v>16</v>
      </c>
      <c r="G51" s="259">
        <v>4</v>
      </c>
      <c r="H51" s="262">
        <v>2</v>
      </c>
      <c r="AH51" s="431">
        <f ca="1">IF(B51="",0,IF(PRODUCT(AI51:AN56)=0,-1,1))</f>
        <v>1</v>
      </c>
      <c r="AI51" s="447">
        <f ca="1">IFERROR(FIND(INDEX(Column,2,COLUMN(H63))&amp;ROW(AI51),_xlfn.FORMULATEXT($B$51)),0)</f>
        <v>6</v>
      </c>
      <c r="AJ51" s="447">
        <f ca="1">IFERROR(FIND("H"&amp;ROW(AJ51),_xlfn.FORMULATEXT($B$51)),0)</f>
        <v>6</v>
      </c>
      <c r="AL51" s="431">
        <f>IF(B51=16,1,0)</f>
        <v>1</v>
      </c>
    </row>
    <row r="52" spans="1:38">
      <c r="A52" s="230" t="s">
        <v>58</v>
      </c>
    </row>
    <row r="53" spans="1:38">
      <c r="A53" s="230" t="s">
        <v>19</v>
      </c>
    </row>
    <row r="54" spans="1:38" ht="13.5" thickBot="1">
      <c r="A54" s="230" t="str">
        <f ca="1">"The formula '"&amp;_xlfn.FORMULATEXT(B55)&amp;"' in the box immediately below adds a week to the value of the grey cell below and to the right."</f>
        <v>The formula '=G55+7' in the box immediately below adds a week to the value of the grey cell below and to the right.</v>
      </c>
    </row>
    <row r="55" spans="1:38" ht="13.5" thickBot="1">
      <c r="B55" s="29">
        <f>G55+7</f>
        <v>43473</v>
      </c>
      <c r="G55" s="263">
        <v>43466</v>
      </c>
    </row>
    <row r="56" spans="1:38">
      <c r="A56" s="230" t="s">
        <v>59</v>
      </c>
      <c r="B56" s="264"/>
      <c r="G56" s="264"/>
    </row>
    <row r="57" spans="1:38">
      <c r="B57" s="230" t="s">
        <v>20</v>
      </c>
    </row>
    <row r="58" spans="1:38">
      <c r="B58" s="230" t="s">
        <v>21</v>
      </c>
    </row>
    <row r="59" spans="1:38">
      <c r="B59" s="230" t="s">
        <v>22</v>
      </c>
    </row>
    <row r="60" spans="1:38" ht="13.5" thickBot="1">
      <c r="A60" s="230" t="str">
        <f ca="1">"For example, the formula '"&amp; _xlfn.FORMULATEXT(B61) &amp;"' in the box immediately below first performs the addition and then the division."</f>
        <v>For example, the formula '=(G61+H61)/I61' in the box immediately below first performs the addition and then the division.</v>
      </c>
    </row>
    <row r="61" spans="1:38" ht="13.5" thickBot="1">
      <c r="B61" s="28">
        <f>(G61+H61)/I61</f>
        <v>9</v>
      </c>
      <c r="G61" s="259">
        <v>13</v>
      </c>
      <c r="H61" s="259">
        <v>5</v>
      </c>
      <c r="I61" s="259">
        <v>2</v>
      </c>
    </row>
    <row r="62" spans="1:38" ht="13.5" thickBot="1">
      <c r="A62" s="230" t="str">
        <f>"Write a formula in the yellow cell immediately below that multiplies the sum of "&amp;INDEX(Column,2,COLUMN(H63))&amp;ROW()+1&amp;" plus "&amp;INDEX(Column,2,COLUMN(I63))&amp;ROW()+1&amp;" by the value of "&amp;INDEX(Column,2,COLUMN(G63))&amp;ROW()+1&amp;"."</f>
        <v>Write a formula in the yellow cell immediately below that multiplies the sum of H63 plus I63 by the value of G63.</v>
      </c>
    </row>
    <row r="63" spans="1:38" ht="13.5" thickBot="1">
      <c r="B63" s="1">
        <f>(H63+I63)*G63</f>
        <v>60</v>
      </c>
      <c r="G63" s="259">
        <v>5</v>
      </c>
      <c r="H63" s="259">
        <v>9</v>
      </c>
      <c r="I63" s="259">
        <v>3</v>
      </c>
      <c r="AH63" s="431">
        <f ca="1">IF(B63="",0,IF(PRODUCT(AI63:AN64)=0,-1,1))</f>
        <v>1</v>
      </c>
      <c r="AI63" s="431">
        <f ca="1">IFERROR(FIND(INDEX(Column,2,COLUMN(G63))&amp;ROW(AI63),_xlfn.FORMULATEXT($B$63)),0)</f>
        <v>12</v>
      </c>
      <c r="AJ63" s="431">
        <f ca="1">IFERROR(FIND("H"&amp;ROW(AJ63),_xlfn.FORMULATEXT($B$63)),0)</f>
        <v>3</v>
      </c>
      <c r="AK63" s="431">
        <f ca="1">IFERROR(FIND("I"&amp;ROW(AK63),_xlfn.FORMULATEXT($B$63)),0)</f>
        <v>7</v>
      </c>
      <c r="AL63" s="431">
        <f>IF(B63=60,1,0)</f>
        <v>1</v>
      </c>
    </row>
    <row r="64" spans="1:38">
      <c r="A64" s="230" t="s">
        <v>51</v>
      </c>
    </row>
    <row r="65" spans="1:8">
      <c r="A65" s="230" t="s">
        <v>150</v>
      </c>
    </row>
    <row r="66" spans="1:8" ht="13.5" thickBot="1">
      <c r="A66" s="230" t="s">
        <v>2026</v>
      </c>
    </row>
    <row r="67" spans="1:8" ht="13.5" thickBot="1">
      <c r="B67" s="27" t="str">
        <f>"Yes"</f>
        <v>Yes</v>
      </c>
    </row>
    <row r="68" spans="1:8">
      <c r="A68" s="265"/>
    </row>
    <row r="69" spans="1:8">
      <c r="A69" s="229" t="s">
        <v>1973</v>
      </c>
    </row>
    <row r="70" spans="1:8">
      <c r="A70" s="358" t="str">
        <f>"In "&amp;INDEX(Workbook,1)&amp;" you learned how to copy and paste a value."</f>
        <v>In Part I Review (Workbook 1) you learned how to copy and paste a value.</v>
      </c>
    </row>
    <row r="71" spans="1:8">
      <c r="A71" s="358" t="s">
        <v>2051</v>
      </c>
    </row>
    <row r="72" spans="1:8">
      <c r="A72" s="230" t="s">
        <v>2062</v>
      </c>
    </row>
    <row r="73" spans="1:8">
      <c r="A73" s="230" t="s">
        <v>2063</v>
      </c>
    </row>
    <row r="74" spans="1:8">
      <c r="A74" s="230" t="s">
        <v>2052</v>
      </c>
    </row>
    <row r="75" spans="1:8" ht="13.5" thickBot="1">
      <c r="A75" s="257" t="str">
        <f ca="1">"In the unshaded box on the next row, "&amp;INDEX(Column,2,COLUMN(G76))&amp;ROW(G76)&amp;" is the precedent of "&amp;INDEX(Column,2,COLUMN(B76))&amp;ROW(B76)&amp;", which contains the formula '"&amp;_xlfn.FORMULATEXT(B76)&amp;"'."</f>
        <v>In the unshaded box on the next row, G76 is the precedent of B76, which contains the formula '=G76'.</v>
      </c>
    </row>
    <row r="76" spans="1:8" ht="13.5" thickBot="1">
      <c r="B76" s="28">
        <f>G76</f>
        <v>5</v>
      </c>
      <c r="G76" s="259">
        <v>5</v>
      </c>
      <c r="H76" s="282">
        <f>B76</f>
        <v>5</v>
      </c>
    </row>
    <row r="77" spans="1:8">
      <c r="A77" s="257" t="str">
        <f ca="1">"In the unshaded box on the previous row, "&amp;INDEX(Column,2,COLUMN(B76))&amp;ROW(B76)&amp;" is the dependent of "&amp;INDEX(Column,2,COLUMN(H76))&amp;ROW(H76)&amp;", which contains the formula '"&amp;_xlfn.FORMULATEXT(H76)&amp;"'."</f>
        <v>In the unshaded box on the previous row, B76 is the dependent of H76, which contains the formula '=B76'.</v>
      </c>
    </row>
    <row r="78" spans="1:8">
      <c r="A78" s="230" t="s">
        <v>2064</v>
      </c>
    </row>
    <row r="79" spans="1:8">
      <c r="A79" s="257" t="s">
        <v>2027</v>
      </c>
    </row>
    <row r="80" spans="1:8" ht="13.5" thickBot="1">
      <c r="A80" s="257" t="str">
        <f>"Cut the unshaded cell "&amp;INDEX(Column,2,COLUMN(B81))&amp;ROW(B81)</f>
        <v>Cut the unshaded cell B81</v>
      </c>
    </row>
    <row r="81" spans="1:8" ht="13.5" thickBot="1">
      <c r="B81" s="26">
        <f>G81</f>
        <v>5</v>
      </c>
      <c r="G81" s="259">
        <v>5</v>
      </c>
      <c r="H81" s="282">
        <f>B81</f>
        <v>5</v>
      </c>
    </row>
    <row r="82" spans="1:8">
      <c r="A82" s="361" t="s">
        <v>2053</v>
      </c>
    </row>
    <row r="83" spans="1:8" ht="13.5" thickBot="1">
      <c r="A83" s="257" t="str">
        <f>"Paste it into cell "&amp;INDEX(Column,2,COLUMN(B84))&amp;ROW(A84)&amp;" highlighted in yellow."</f>
        <v>Paste it into cell B84 highlighted in yellow.</v>
      </c>
    </row>
    <row r="84" spans="1:8" ht="13.5" thickBot="1">
      <c r="B84" s="8">
        <f>G81</f>
        <v>5</v>
      </c>
    </row>
    <row r="85" spans="1:8">
      <c r="A85" s="361" t="s">
        <v>2065</v>
      </c>
    </row>
    <row r="86" spans="1:8">
      <c r="A86" s="257" t="str">
        <f>"The formula you cut and pasted into "&amp;INDEX(Column,2,COLUMN(A84)+1)&amp;ROW(A84)&amp;" still references G"&amp;ROW(A81)&amp;"."</f>
        <v>The formula you cut and pasted into B84 still references G81.</v>
      </c>
    </row>
    <row r="87" spans="1:8">
      <c r="A87" s="257" t="str">
        <f>"The formula in "&amp;INDEX(Column,2,COLUMN(H81))&amp;ROW(H81)&amp;" now referenes "&amp;INDEX(Column,2,COLUMN(A84)+1)&amp;ROW(A84)&amp;" rather than "&amp;INDEX(Column,2,COLUMN(B81))&amp;ROW(B81)&amp;"."</f>
        <v>The formula in H81 now referenes B84 rather than B81.</v>
      </c>
    </row>
    <row r="88" spans="1:8">
      <c r="A88" s="257" t="s">
        <v>2028</v>
      </c>
    </row>
    <row r="90" spans="1:8">
      <c r="A90" s="230" t="s">
        <v>88</v>
      </c>
    </row>
    <row r="91" spans="1:8">
      <c r="A91" s="199" t="s">
        <v>2056</v>
      </c>
    </row>
    <row r="92" spans="1:8">
      <c r="A92" s="199" t="s">
        <v>1970</v>
      </c>
    </row>
    <row r="93" spans="1:8" ht="13.5" thickBot="1">
      <c r="A93" s="257" t="str">
        <f>"Copy the formula in cell "&amp;INDEX(Column,2,COLUMN(A84)+1)&amp;ROW(B94)&amp;" and paste it into cell "&amp;INDEX(Column,2,COLUMN(A84)+1)&amp;ROW(B95)&amp;"."</f>
        <v>Copy the formula in cell B94 and paste it into cell B95.</v>
      </c>
    </row>
    <row r="94" spans="1:8" ht="13.5" thickBot="1">
      <c r="A94" s="257"/>
      <c r="B94" s="26">
        <f>G94</f>
        <v>5</v>
      </c>
      <c r="G94" s="259">
        <v>5</v>
      </c>
      <c r="H94" s="282">
        <f>B94</f>
        <v>5</v>
      </c>
    </row>
    <row r="95" spans="1:8" ht="13.5" thickBot="1">
      <c r="A95" s="257"/>
      <c r="B95" s="8">
        <f>G95</f>
        <v>2</v>
      </c>
      <c r="G95" s="259">
        <v>2</v>
      </c>
      <c r="H95" s="282">
        <f>B95</f>
        <v>2</v>
      </c>
    </row>
    <row r="96" spans="1:8">
      <c r="A96" s="361" t="s">
        <v>2054</v>
      </c>
      <c r="B96" s="362"/>
    </row>
    <row r="97" spans="1:54">
      <c r="A97" s="257" t="str">
        <f>"Notice how copying the formula down one row automatically increments the reference to "&amp;INDEX(Column,2,COLUMN(G94))&amp;ROW(G94)&amp;" to "&amp;INDEX(Column,2,COLUMN(G95))&amp;ROW(G95)&amp;" in the formula."</f>
        <v>Notice how copying the formula down one row automatically increments the reference to G94 to G95 in the formula.</v>
      </c>
    </row>
    <row r="98" spans="1:54">
      <c r="A98" s="257" t="str">
        <f>"While copying the cell modified the selection of the precedent cells, it did not impact "&amp;INDEX(Column,2,COLUMN(H94))&amp;ROW(H94)&amp;" which is dependent on the copied cell."</f>
        <v>While copying the cell modified the selection of the precedent cells, it did not impact H94 which is dependent on the copied cell.</v>
      </c>
    </row>
    <row r="99" spans="1:54">
      <c r="A99" s="257" t="str">
        <f>"Unlike when you cut and pasted "&amp;INDEX(Column,2,COLUMN(A84)+1)&amp;ROW(A81)&amp;" above and the precedent address in H"&amp;ROW(A81)&amp;" changed to "&amp;INDEX(Column,2,COLUMN(A84)+1)&amp;ROW(A84)&amp;", copying and pasting "&amp;INDEX(Column,2,COLUMN(A94)+1)&amp;ROW(B94)&amp;", did not change the precedent address in "&amp;INDEX(Column,2,COLUMN(H94))&amp;ROW(H94)&amp;"."</f>
        <v>Unlike when you cut and pasted B81 above and the precedent address in H81 changed to B84, copying and pasting B94, did not change the precedent address in H94.</v>
      </c>
    </row>
    <row r="101" spans="1:54">
      <c r="A101" s="230" t="str">
        <f>"Write a formula in "&amp;INDEX(Column,2,COLUMN(E104))&amp;ROW(D104)&amp;" that calculates 'Net Margin' by dividing 'Net Profit' by 'Revenues'."</f>
        <v>Write a formula in E104 that calculates 'Net Margin' by dividing 'Net Profit' by 'Revenues'.</v>
      </c>
    </row>
    <row r="102" spans="1:54">
      <c r="A102" s="230" t="str">
        <f>"Copy the formula in "&amp;INDEX(Column,2,COLUMN(E104))&amp;ROW()+2&amp;" down to the yellow cells "&amp;INDEX(Column,2,COLUMN(E104))&amp;ROW()+3&amp;" and "&amp;INDEX(Column,2,COLUMN(E104))&amp;ROW()+4&amp;". The formulas of the copied formula will be those displayed in the grey box."</f>
        <v>Copy the formula in E104 down to the yellow cells E105 and E106. The formulas of the copied formula will be those displayed in the grey box.</v>
      </c>
    </row>
    <row r="103" spans="1:54" s="267" customFormat="1" ht="26.25" thickBot="1">
      <c r="B103" s="268" t="s">
        <v>11</v>
      </c>
      <c r="C103" s="268" t="s">
        <v>7</v>
      </c>
      <c r="D103" s="268" t="s">
        <v>24</v>
      </c>
      <c r="E103" s="268" t="s">
        <v>14</v>
      </c>
      <c r="G103" s="268" t="s">
        <v>25</v>
      </c>
      <c r="V103" s="428"/>
      <c r="W103" s="428"/>
      <c r="X103" s="428"/>
      <c r="Y103" s="428"/>
      <c r="Z103" s="428"/>
      <c r="AA103" s="435"/>
      <c r="AB103" s="435"/>
      <c r="AC103" s="435"/>
      <c r="AD103" s="435"/>
      <c r="AE103" s="435"/>
      <c r="AF103" s="435"/>
      <c r="AG103" s="435"/>
      <c r="AH103" s="435"/>
      <c r="AI103" s="435"/>
      <c r="AJ103" s="435"/>
      <c r="AK103" s="435"/>
      <c r="AL103" s="435"/>
      <c r="AM103" s="435"/>
      <c r="AN103" s="435"/>
      <c r="AO103" s="435"/>
      <c r="AP103" s="435"/>
      <c r="AQ103" s="436"/>
      <c r="AR103" s="436"/>
      <c r="AS103" s="436"/>
      <c r="AT103" s="436"/>
      <c r="AU103" s="436"/>
      <c r="AV103" s="436"/>
      <c r="AW103" s="436"/>
      <c r="AX103" s="436"/>
      <c r="AY103" s="436"/>
      <c r="AZ103" s="436"/>
      <c r="BA103" s="436"/>
      <c r="BB103" s="436"/>
    </row>
    <row r="104" spans="1:54" ht="13.5" thickBot="1">
      <c r="B104" s="230" t="s">
        <v>26</v>
      </c>
      <c r="C104" s="230">
        <v>100</v>
      </c>
      <c r="D104" s="230">
        <v>5</v>
      </c>
      <c r="E104" s="2">
        <f>D104/C104</f>
        <v>0.05</v>
      </c>
      <c r="G104" s="269" t="str">
        <f>"="&amp;INDEX(Column,2,COLUMN(D104))&amp;ROW(E104)&amp;"/"&amp;INDEX(Column,2,COLUMN(C104))&amp;ROW(D104)</f>
        <v>=D104/C104</v>
      </c>
      <c r="AH104" s="431">
        <f ca="1">IF(E104="",0,IF(PRODUCT(AI104:AN104)=0,-1,1))</f>
        <v>1</v>
      </c>
      <c r="AI104" s="431">
        <f ca="1">IFERROR(FIND("C"&amp;ROW(AI104),_xlfn.FORMULATEXT($E104)),0)</f>
        <v>7</v>
      </c>
      <c r="AJ104" s="431">
        <f ca="1">IFERROR(FIND("D"&amp;ROW(AJ104),_xlfn.FORMULATEXT($E104)),0)</f>
        <v>2</v>
      </c>
      <c r="AK104" s="431">
        <f ca="1">IFERROR(FIND("/",_xlfn.FORMULATEXT($E104)),0)</f>
        <v>6</v>
      </c>
      <c r="AL104" s="431">
        <f>IF(E104=5%,1,0)</f>
        <v>1</v>
      </c>
    </row>
    <row r="105" spans="1:54" ht="13.5" thickBot="1">
      <c r="B105" s="230" t="s">
        <v>27</v>
      </c>
      <c r="C105" s="230">
        <v>300</v>
      </c>
      <c r="D105" s="230">
        <v>12</v>
      </c>
      <c r="E105" s="2">
        <f>D105/C105</f>
        <v>0.04</v>
      </c>
      <c r="G105" s="269" t="str">
        <f>"="&amp;INDEX(Column,2,COLUMN(D105))&amp;ROW(E105)&amp;"/"&amp;INDEX(Column,2,COLUMN(C105))&amp;ROW(D105)</f>
        <v>=D105/C105</v>
      </c>
      <c r="AH105" s="431">
        <f ca="1">IF(E105="",0,IF(PRODUCT(AI105:AN105)=0,-1,1))</f>
        <v>1</v>
      </c>
      <c r="AI105" s="431">
        <f ca="1">IFERROR(FIND("C"&amp;ROW(AI105),_xlfn.FORMULATEXT($E105)),0)</f>
        <v>7</v>
      </c>
      <c r="AJ105" s="431">
        <f ca="1">IFERROR(FIND("D"&amp;ROW(AJ105),_xlfn.FORMULATEXT($E105)),0)</f>
        <v>2</v>
      </c>
      <c r="AK105" s="431">
        <f ca="1">IFERROR(FIND("/",_xlfn.FORMULATEXT($E105)),0)</f>
        <v>6</v>
      </c>
      <c r="AL105" s="431">
        <f>IF(E105=4%,1,0)</f>
        <v>1</v>
      </c>
    </row>
    <row r="106" spans="1:54" ht="13.5" thickBot="1">
      <c r="B106" s="230" t="s">
        <v>28</v>
      </c>
      <c r="C106" s="230">
        <v>50</v>
      </c>
      <c r="D106" s="230">
        <v>4</v>
      </c>
      <c r="E106" s="2">
        <f>D106/C106</f>
        <v>0.08</v>
      </c>
      <c r="G106" s="269" t="str">
        <f>"="&amp;INDEX(Column,2,COLUMN(D106))&amp;ROW(E106)&amp;"/"&amp;INDEX(Column,2,COLUMN(C106))&amp;ROW(D106)</f>
        <v>=D106/C106</v>
      </c>
      <c r="AH106" s="431">
        <f ca="1">IF(E106="",0,IF(PRODUCT(AI106:AN106)=0,-1,1))</f>
        <v>1</v>
      </c>
      <c r="AI106" s="431">
        <f ca="1">IFERROR(FIND("C"&amp;ROW(AI106),_xlfn.FORMULATEXT($E106)),0)</f>
        <v>7</v>
      </c>
      <c r="AJ106" s="431">
        <f ca="1">IFERROR(FIND("D"&amp;ROW(AJ106),_xlfn.FORMULATEXT($E106)),0)</f>
        <v>2</v>
      </c>
      <c r="AK106" s="431">
        <f ca="1">IFERROR(FIND("/",_xlfn.FORMULATEXT($E106)),0)</f>
        <v>6</v>
      </c>
      <c r="AL106" s="431">
        <f>IF(E106=8%,1,0)</f>
        <v>1</v>
      </c>
    </row>
    <row r="107" spans="1:54">
      <c r="A107" s="230" t="s">
        <v>29</v>
      </c>
    </row>
    <row r="108" spans="1:54">
      <c r="A108" s="230" t="str">
        <f>"You can see that copying down the formula in "&amp;INDEX(Column,2,COLUMN(E104))&amp;ROW()-4&amp;" resulted in the formula being update to work in the following rows."</f>
        <v>You can see that copying down the formula in E104 resulted in the formula being update to work in the following rows.</v>
      </c>
    </row>
    <row r="109" spans="1:54">
      <c r="A109" s="230" t="s">
        <v>2041</v>
      </c>
    </row>
    <row r="111" spans="1:54">
      <c r="A111" s="230" t="s">
        <v>2055</v>
      </c>
    </row>
    <row r="112" spans="1:54">
      <c r="A112" s="266" t="s">
        <v>1977</v>
      </c>
    </row>
    <row r="113" spans="1:38">
      <c r="A113" s="230" t="str">
        <f>"In "&amp;INDEX(Column,2,COLUMN(B115))&amp;ROW(B115)&amp;" enter a formula '="&amp;INDEX(Column,2,COLUMN(G115))&amp;"$"&amp;ROW(B115)&amp;"'"</f>
        <v>In B115 enter a formula '=G$115'</v>
      </c>
    </row>
    <row r="114" spans="1:38" ht="13.5" thickBot="1">
      <c r="A114" s="266" t="str">
        <f>"Copy the formula in "&amp;INDEX(Column,2,COLUMN(B115))&amp;ROW()+1&amp;" to both "&amp;INDEX(Column,2,COLUMN(C115))&amp;ROW()+1&amp;" and "&amp;INDEX(Column,2,COLUMN(B115))&amp;ROW()+2&amp;"."</f>
        <v>Copy the formula in B115 to both C115 and B116.</v>
      </c>
      <c r="AH114" s="431">
        <f ca="1">IF(B115="",0,IF(PRODUCT(AI114:AN114)=0,-1,1))</f>
        <v>1</v>
      </c>
      <c r="AI114" s="431">
        <f ca="1">IFERROR(FIND("G",_xlfn.FORMULATEXT($B115)),0)</f>
        <v>2</v>
      </c>
      <c r="AJ114" s="431">
        <f ca="1">IFERROR(FIND("$",_xlfn.FORMULATEXT($B115)),0)</f>
        <v>3</v>
      </c>
      <c r="AK114" s="431">
        <f ca="1">IFERROR(FIND(ROW(G115),_xlfn.FORMULATEXT($B115)),0)</f>
        <v>4</v>
      </c>
      <c r="AL114" s="431">
        <f>IF(B115=1,1,0)</f>
        <v>1</v>
      </c>
    </row>
    <row r="115" spans="1:38" ht="13.5" thickBot="1">
      <c r="B115" s="3">
        <f>G$115</f>
        <v>1</v>
      </c>
      <c r="C115" s="3">
        <f>H$115</f>
        <v>2</v>
      </c>
      <c r="G115" s="259">
        <v>1</v>
      </c>
      <c r="H115" s="259">
        <v>2</v>
      </c>
      <c r="AH115" s="431">
        <f ca="1">IF(B116="",0,IF(PRODUCT(AI115:AN115)=0,-1,1))</f>
        <v>1</v>
      </c>
      <c r="AI115" s="431">
        <f ca="1">IFERROR(FIND("G",_xlfn.FORMULATEXT($B116)),0)</f>
        <v>2</v>
      </c>
      <c r="AJ115" s="431">
        <f ca="1">IFERROR(FIND("$",_xlfn.FORMULATEXT($B116)),0)</f>
        <v>3</v>
      </c>
      <c r="AK115" s="431">
        <f ca="1">IFERROR(FIND(ROW(G115),_xlfn.FORMULATEXT($B116)),0)</f>
        <v>4</v>
      </c>
      <c r="AL115" s="431">
        <f>IF(B116=1,1,0)</f>
        <v>1</v>
      </c>
    </row>
    <row r="116" spans="1:38" ht="13.5" thickBot="1">
      <c r="B116" s="4">
        <f>G$115</f>
        <v>1</v>
      </c>
      <c r="G116" s="259">
        <v>3</v>
      </c>
      <c r="H116" s="259">
        <v>4</v>
      </c>
      <c r="AH116" s="431">
        <f ca="1">IF(C115="",0,IF(PRODUCT(AI116:AN116)=0,-1,1))</f>
        <v>1</v>
      </c>
      <c r="AI116" s="431">
        <f ca="1">IFERROR(FIND("H",_xlfn.FORMULATEXT($C115)),0)</f>
        <v>2</v>
      </c>
      <c r="AJ116" s="431">
        <f ca="1">IFERROR(FIND("$",_xlfn.FORMULATEXT($C115)),0)</f>
        <v>3</v>
      </c>
      <c r="AK116" s="431">
        <f ca="1">IFERROR(FIND(ROW(H115),_xlfn.FORMULATEXT($C115)),0)</f>
        <v>4</v>
      </c>
      <c r="AL116" s="431">
        <f>IF(C115=2,1,0)</f>
        <v>1</v>
      </c>
    </row>
    <row r="117" spans="1:38">
      <c r="A117" s="230" t="str">
        <f>"Notice that copying '="&amp;INDEX(Column,2,COLUMN(G115))&amp;"$"&amp;ROW()-2&amp;"' in "&amp;INDEX(Column,2,COLUMN(B115))&amp;ROW()-2&amp;" to "&amp;INDEX(Column,2,COLUMN(C115))&amp;ROW()-2&amp;" resulted in the formula changing to '="&amp;INDEX(Column,2,COLUMN(H115))&amp;"$"&amp;ROW()-2&amp;"' and the resulting value changed to 2."</f>
        <v>Notice that copying '=G$115' in B115 to C115 resulted in the formula changing to '=H$115' and the resulting value changed to 2.</v>
      </c>
    </row>
    <row r="118" spans="1:38">
      <c r="A118" s="230" t="str">
        <f>"Notice that copying '="&amp;INDEX(Column,2,COLUMN(G115))&amp;"$"&amp;ROW()-3&amp;"' in "&amp;INDEX(Column,2,COLUMN(B115))&amp;ROW()-3&amp;" to "&amp;INDEX(Column,2,COLUMN(B116))&amp;ROW()-2&amp;" resulted in the formula remaining '="&amp;INDEX(Column,2,COLUMN(G115))&amp;"$"&amp;ROW()-3&amp;"' and the resulting value remaining 1."</f>
        <v>Notice that copying '=G$115' in B115 to B116 resulted in the formula remaining '=G$115' and the resulting value remaining 1.</v>
      </c>
    </row>
    <row r="119" spans="1:38">
      <c r="A119" s="230" t="str">
        <f>"This is because the '$' before the row number "&amp;ROW()-4&amp;" froze the row number."</f>
        <v>This is because the '$' before the row number 115 froze the row number.</v>
      </c>
    </row>
    <row r="120" spans="1:38">
      <c r="A120" s="230" t="str">
        <f>"Similarly, if the formula in "&amp;INDEX(Column,2,COLUMN(B115))&amp;ROW()-5&amp;" had been '=$G"&amp;ROW()-5&amp;"', the formula would be unchanged when copied to "&amp;INDEX(Column,2,COLUMN(C115))&amp;ROW()-5&amp;"."</f>
        <v>Similarly, if the formula in B115 had been '=$G115', the formula would be unchanged when copied to C115.</v>
      </c>
    </row>
    <row r="121" spans="1:38">
      <c r="A121" s="230" t="s">
        <v>78</v>
      </c>
      <c r="I121" s="270"/>
    </row>
    <row r="122" spans="1:38">
      <c r="A122" s="230" t="s">
        <v>79</v>
      </c>
      <c r="I122" s="270"/>
    </row>
    <row r="123" spans="1:38">
      <c r="A123" s="230" t="str">
        <f>"The table below presents alternatives to the formula '="&amp;INDEX(Column,2,COLUMN(G115))&amp;ROW(A115)&amp;"' depending on how you wish the cell address to change when it is copied."</f>
        <v>The table below presents alternatives to the formula '=G115' depending on how you wish the cell address to change when it is copied.</v>
      </c>
      <c r="I123" s="270"/>
    </row>
    <row r="124" spans="1:38">
      <c r="B124" s="271" t="s">
        <v>72</v>
      </c>
      <c r="C124" s="272" t="s">
        <v>67</v>
      </c>
      <c r="G124" s="272" t="s">
        <v>73</v>
      </c>
      <c r="I124" s="270"/>
    </row>
    <row r="125" spans="1:38">
      <c r="B125" s="273" t="str">
        <f>INDEX(Column,2,COLUMN(G115))&amp;ROW(B$115)</f>
        <v>G115</v>
      </c>
      <c r="C125" s="230" t="s">
        <v>89</v>
      </c>
      <c r="G125" s="230" t="s">
        <v>68</v>
      </c>
      <c r="I125" s="270"/>
    </row>
    <row r="126" spans="1:38">
      <c r="B126" s="273" t="str">
        <f>"=$"&amp;INDEX(Column,2,COLUMN(G115))&amp;ROW(B$115)</f>
        <v>=$G115</v>
      </c>
      <c r="C126" s="230" t="s">
        <v>159</v>
      </c>
      <c r="G126" s="230" t="s">
        <v>77</v>
      </c>
      <c r="I126" s="270"/>
    </row>
    <row r="127" spans="1:38">
      <c r="B127" s="273" t="str">
        <f>"="&amp;INDEX(Column,2,COLUMN(G115))&amp;"$"&amp;ROW(B$115)</f>
        <v>=G$115</v>
      </c>
      <c r="C127" s="230" t="s">
        <v>1904</v>
      </c>
      <c r="G127" s="230" t="s">
        <v>71</v>
      </c>
      <c r="I127" s="270"/>
    </row>
    <row r="128" spans="1:38">
      <c r="B128" s="273" t="str">
        <f>"=$"&amp;INDEX(Column,2,COLUMN(G131))&amp;"$"&amp;ROW(B$115)</f>
        <v>=$G$115</v>
      </c>
      <c r="C128" s="230" t="s">
        <v>69</v>
      </c>
      <c r="G128" s="230" t="s">
        <v>70</v>
      </c>
      <c r="I128" s="270"/>
    </row>
    <row r="129" spans="1:54">
      <c r="A129" s="230" t="s">
        <v>2000</v>
      </c>
      <c r="B129" s="273"/>
      <c r="I129" s="270"/>
    </row>
    <row r="130" spans="1:54" ht="13.5" thickBot="1">
      <c r="A130" s="230" t="str">
        <f>"Click on the cell in the next row, highlight the "&amp;INDEX(Column,2,COLUMN(G131))&amp;ROW(G131)&amp;" in the formula bar and select F4 four times and watch how the formula changes in the formula bar."</f>
        <v>Click on the cell in the next row, highlight the G131 in the formula bar and select F4 four times and watch how the formula changes in the formula bar.</v>
      </c>
      <c r="B130" s="273"/>
      <c r="I130" s="270"/>
    </row>
    <row r="131" spans="1:54" s="308" customFormat="1" ht="13.5" thickBot="1">
      <c r="B131" s="357">
        <f>G131</f>
        <v>4</v>
      </c>
      <c r="G131" s="309">
        <v>4</v>
      </c>
      <c r="V131" s="24"/>
      <c r="W131" s="24"/>
      <c r="X131" s="24"/>
      <c r="Y131" s="24"/>
      <c r="Z131" s="24"/>
      <c r="AA131" s="431"/>
      <c r="AB131" s="431"/>
      <c r="AC131" s="431"/>
      <c r="AD131" s="431"/>
      <c r="AE131" s="431"/>
      <c r="AF131" s="431"/>
      <c r="AG131" s="431"/>
      <c r="AH131" s="431"/>
      <c r="AI131" s="431"/>
      <c r="AJ131" s="431"/>
      <c r="AK131" s="431"/>
      <c r="AL131" s="431"/>
      <c r="AM131" s="431"/>
      <c r="AN131" s="431"/>
      <c r="AO131" s="431"/>
      <c r="AP131" s="431"/>
      <c r="AQ131" s="437"/>
      <c r="AR131" s="437"/>
      <c r="AS131" s="437"/>
      <c r="AT131" s="437"/>
      <c r="AU131" s="437"/>
      <c r="AV131" s="437"/>
      <c r="AW131" s="437"/>
      <c r="AX131" s="437"/>
      <c r="AY131" s="437"/>
      <c r="AZ131" s="437"/>
      <c r="BA131" s="437"/>
      <c r="BB131" s="437"/>
    </row>
    <row r="132" spans="1:54">
      <c r="A132" s="230" t="str">
        <f>"Write a formula to calculate each airline's market share in "&amp;INDEX(Column,2,COLUMN(D134))&amp;ROW(D134)&amp;" and copy it down. Hint: You need to use a '$'."</f>
        <v>Write a formula to calculate each airline's market share in D134 and copy it down. Hint: You need to use a '$'.</v>
      </c>
    </row>
    <row r="133" spans="1:54" s="267" customFormat="1" ht="14.1" customHeight="1" thickBot="1">
      <c r="B133" s="274" t="s">
        <v>11</v>
      </c>
      <c r="C133" s="268" t="s">
        <v>7</v>
      </c>
      <c r="D133" s="268" t="s">
        <v>52</v>
      </c>
      <c r="E133" s="268"/>
      <c r="F133" s="268"/>
      <c r="G133" s="268"/>
      <c r="H133" s="268"/>
      <c r="I133" s="268"/>
      <c r="V133" s="428"/>
      <c r="W133" s="428"/>
      <c r="X133" s="428"/>
      <c r="Y133" s="428"/>
      <c r="Z133" s="428"/>
      <c r="AA133" s="435"/>
      <c r="AB133" s="435"/>
      <c r="AC133" s="435"/>
      <c r="AD133" s="435"/>
      <c r="AE133" s="435"/>
      <c r="AF133" s="435"/>
      <c r="AG133" s="435"/>
      <c r="AH133" s="435"/>
      <c r="AI133" s="435"/>
      <c r="AJ133" s="435"/>
      <c r="AK133" s="435"/>
      <c r="AL133" s="435"/>
      <c r="AM133" s="435"/>
      <c r="AN133" s="435"/>
      <c r="AO133" s="435"/>
      <c r="AP133" s="435"/>
      <c r="AQ133" s="436"/>
      <c r="AR133" s="436"/>
      <c r="AS133" s="436"/>
      <c r="AT133" s="436"/>
      <c r="AU133" s="436"/>
      <c r="AV133" s="436"/>
      <c r="AW133" s="436"/>
      <c r="AX133" s="436"/>
      <c r="AY133" s="436"/>
      <c r="AZ133" s="436"/>
      <c r="BA133" s="436"/>
      <c r="BB133" s="436"/>
    </row>
    <row r="134" spans="1:54" ht="13.5" thickBot="1">
      <c r="B134" s="230" t="s">
        <v>26</v>
      </c>
      <c r="C134" s="275">
        <v>250</v>
      </c>
      <c r="D134" s="7">
        <f>$C134/C137</f>
        <v>0.5</v>
      </c>
      <c r="G134" s="276"/>
      <c r="H134" s="277"/>
      <c r="I134" s="278"/>
      <c r="AH134" s="431">
        <f ca="1">IF(D134="",0,IF(PRODUCT(AI134:AN134)=0,-1,1))</f>
        <v>1</v>
      </c>
      <c r="AI134" s="431">
        <f ca="1">IFERROR(FIND(INDEX(Column,2,COLUMN(C134)),_xlfn.FORMULATEXT($D134)),0)</f>
        <v>3</v>
      </c>
      <c r="AJ134" s="431">
        <f ca="1">IFERROR(FIND("/",_xlfn.FORMULATEXT($D134)),0)</f>
        <v>7</v>
      </c>
      <c r="AK134" s="431">
        <f ca="1">IFERROR(FIND(ROW(P$137),_xlfn.FORMULATEXT($D134)),0)</f>
        <v>9</v>
      </c>
      <c r="AL134" s="431">
        <f>IF(D134=0.5,1,0)</f>
        <v>1</v>
      </c>
    </row>
    <row r="135" spans="1:54" ht="13.5" thickBot="1">
      <c r="B135" s="230" t="s">
        <v>27</v>
      </c>
      <c r="C135" s="275">
        <v>200</v>
      </c>
      <c r="D135" s="7">
        <f>$C135/C137</f>
        <v>0.4</v>
      </c>
      <c r="G135" s="276"/>
      <c r="H135" s="277"/>
      <c r="I135" s="278"/>
      <c r="AH135" s="431">
        <f ca="1">IF(D135="",0,IF(PRODUCT(AI135:AN135)=0,-1,1))</f>
        <v>1</v>
      </c>
      <c r="AI135" s="431">
        <f ca="1">IFERROR(FIND(INDEX(Column,2,COLUMN(C135)),_xlfn.FORMULATEXT($D135)),0)</f>
        <v>3</v>
      </c>
      <c r="AJ135" s="431">
        <f ca="1">IFERROR(FIND("/",_xlfn.FORMULATEXT($D135)),0)</f>
        <v>7</v>
      </c>
      <c r="AK135" s="431">
        <f ca="1">IFERROR(FIND(ROW(P$137),_xlfn.FORMULATEXT($D135)),0)</f>
        <v>9</v>
      </c>
      <c r="AL135" s="431">
        <f>IF(D135=0.4,1,0)</f>
        <v>1</v>
      </c>
    </row>
    <row r="136" spans="1:54" ht="13.5" thickBot="1">
      <c r="B136" s="230" t="s">
        <v>28</v>
      </c>
      <c r="C136" s="279">
        <v>50</v>
      </c>
      <c r="D136" s="7">
        <f>$C136/C137</f>
        <v>0.1</v>
      </c>
      <c r="G136" s="276"/>
      <c r="H136" s="277"/>
      <c r="I136" s="278"/>
      <c r="AH136" s="431">
        <f ca="1">IF(D136="",0,IF(PRODUCT(AI136:AN136)=0,-1,1))</f>
        <v>1</v>
      </c>
      <c r="AI136" s="431">
        <f ca="1">IFERROR(FIND(INDEX(Column,2,COLUMN(C136)),_xlfn.FORMULATEXT($D136)),0)</f>
        <v>3</v>
      </c>
      <c r="AJ136" s="431">
        <f ca="1">IFERROR(FIND("/",_xlfn.FORMULATEXT($D136)),0)</f>
        <v>7</v>
      </c>
      <c r="AK136" s="431">
        <f ca="1">IFERROR(FIND(ROW(P$137),_xlfn.FORMULATEXT($D136)),0)</f>
        <v>9</v>
      </c>
      <c r="AL136" s="431">
        <f>IF(D136=0.1,1,0)</f>
        <v>1</v>
      </c>
    </row>
    <row r="137" spans="1:54">
      <c r="B137" s="230" t="s">
        <v>30</v>
      </c>
      <c r="C137" s="275">
        <f>C134+C135+C136</f>
        <v>500</v>
      </c>
      <c r="I137" s="270"/>
    </row>
    <row r="138" spans="1:54">
      <c r="C138" s="275"/>
      <c r="I138" s="270"/>
    </row>
    <row r="139" spans="1:54">
      <c r="A139" s="229" t="s">
        <v>1987</v>
      </c>
      <c r="C139" s="275"/>
      <c r="I139" s="270"/>
    </row>
    <row r="140" spans="1:54">
      <c r="A140" s="230" t="s">
        <v>1979</v>
      </c>
      <c r="C140" s="275"/>
      <c r="I140" s="270"/>
    </row>
    <row r="141" spans="1:54">
      <c r="A141" s="230" t="s">
        <v>1980</v>
      </c>
      <c r="C141" s="275"/>
      <c r="I141" s="270"/>
    </row>
    <row r="142" spans="1:54">
      <c r="C142" s="275"/>
      <c r="I142" s="270"/>
    </row>
    <row r="143" spans="1:54">
      <c r="C143" s="275"/>
      <c r="I143" s="270"/>
    </row>
    <row r="144" spans="1:54">
      <c r="C144" s="275"/>
      <c r="I144" s="270"/>
    </row>
    <row r="145" spans="3:9">
      <c r="C145" s="275"/>
      <c r="I145" s="270"/>
    </row>
    <row r="146" spans="3:9">
      <c r="C146" s="275"/>
      <c r="I146" s="270"/>
    </row>
    <row r="147" spans="3:9">
      <c r="C147" s="275"/>
      <c r="F147" s="230" t="s">
        <v>1971</v>
      </c>
      <c r="G147" s="230" t="s">
        <v>1974</v>
      </c>
      <c r="I147" s="270"/>
    </row>
    <row r="148" spans="3:9">
      <c r="C148" s="275"/>
      <c r="F148" s="230" t="s">
        <v>80</v>
      </c>
      <c r="G148" s="230" t="s">
        <v>1975</v>
      </c>
      <c r="I148" s="270"/>
    </row>
    <row r="149" spans="3:9">
      <c r="C149" s="275"/>
      <c r="I149" s="270"/>
    </row>
    <row r="150" spans="3:9">
      <c r="C150" s="275"/>
      <c r="I150" s="270"/>
    </row>
    <row r="151" spans="3:9">
      <c r="C151" s="275"/>
      <c r="I151" s="270"/>
    </row>
    <row r="152" spans="3:9">
      <c r="C152" s="275"/>
      <c r="I152" s="270"/>
    </row>
    <row r="153" spans="3:9">
      <c r="C153" s="275"/>
      <c r="I153" s="270"/>
    </row>
    <row r="154" spans="3:9">
      <c r="C154" s="275"/>
      <c r="I154" s="270"/>
    </row>
    <row r="155" spans="3:9">
      <c r="C155" s="275"/>
      <c r="F155" s="230" t="s">
        <v>1972</v>
      </c>
      <c r="G155" s="230" t="s">
        <v>2029</v>
      </c>
      <c r="I155" s="270"/>
    </row>
    <row r="156" spans="3:9">
      <c r="C156" s="275"/>
      <c r="I156" s="270"/>
    </row>
    <row r="157" spans="3:9">
      <c r="C157" s="275"/>
      <c r="I157" s="270"/>
    </row>
    <row r="158" spans="3:9">
      <c r="C158" s="275"/>
      <c r="I158" s="270"/>
    </row>
    <row r="159" spans="3:9">
      <c r="C159" s="275"/>
      <c r="F159" s="230" t="s">
        <v>2001</v>
      </c>
      <c r="G159" s="230" t="s">
        <v>2030</v>
      </c>
      <c r="I159" s="270"/>
    </row>
    <row r="160" spans="3:9">
      <c r="C160" s="275"/>
      <c r="I160" s="270"/>
    </row>
    <row r="161" spans="1:9">
      <c r="C161" s="275"/>
      <c r="I161" s="270"/>
    </row>
    <row r="162" spans="1:9">
      <c r="C162" s="275"/>
      <c r="I162" s="270"/>
    </row>
    <row r="163" spans="1:9">
      <c r="C163" s="275"/>
      <c r="I163" s="270"/>
    </row>
    <row r="164" spans="1:9">
      <c r="C164" s="275"/>
      <c r="I164" s="270"/>
    </row>
    <row r="165" spans="1:9">
      <c r="A165" s="257" t="s">
        <v>1981</v>
      </c>
      <c r="C165" s="275"/>
      <c r="I165" s="270"/>
    </row>
    <row r="166" spans="1:9">
      <c r="C166" s="275"/>
      <c r="I166" s="270"/>
    </row>
    <row r="167" spans="1:9">
      <c r="A167" s="230" t="s">
        <v>2031</v>
      </c>
      <c r="C167" s="275"/>
      <c r="I167" s="270"/>
    </row>
    <row r="168" spans="1:9">
      <c r="A168" s="230" t="s">
        <v>1982</v>
      </c>
      <c r="C168" s="275"/>
      <c r="I168" s="270"/>
    </row>
    <row r="169" spans="1:9">
      <c r="A169" s="230" t="s">
        <v>1983</v>
      </c>
      <c r="C169" s="275"/>
      <c r="I169" s="270"/>
    </row>
    <row r="170" spans="1:9">
      <c r="A170" s="230" t="s">
        <v>1985</v>
      </c>
      <c r="C170" s="275"/>
      <c r="I170" s="270"/>
    </row>
    <row r="171" spans="1:9">
      <c r="A171" s="230" t="s">
        <v>1984</v>
      </c>
      <c r="C171" s="275"/>
      <c r="I171" s="270"/>
    </row>
    <row r="172" spans="1:9">
      <c r="A172" s="230" t="s">
        <v>2002</v>
      </c>
      <c r="C172" s="275"/>
      <c r="I172" s="270"/>
    </row>
    <row r="173" spans="1:9">
      <c r="A173" s="336" t="s">
        <v>2003</v>
      </c>
      <c r="C173" s="275"/>
      <c r="I173" s="270"/>
    </row>
    <row r="174" spans="1:9">
      <c r="A174" s="310" t="s">
        <v>1962</v>
      </c>
      <c r="C174" s="275"/>
      <c r="I174" s="270"/>
    </row>
    <row r="175" spans="1:9">
      <c r="A175" s="311" t="s">
        <v>1963</v>
      </c>
      <c r="C175" s="275"/>
      <c r="I175" s="270"/>
    </row>
    <row r="176" spans="1:9">
      <c r="A176" s="312" t="s">
        <v>1964</v>
      </c>
      <c r="C176" s="275"/>
      <c r="I176" s="270"/>
    </row>
    <row r="177" spans="1:54">
      <c r="A177" s="312" t="s">
        <v>1965</v>
      </c>
      <c r="C177" s="275"/>
      <c r="I177" s="270"/>
    </row>
    <row r="178" spans="1:54">
      <c r="A178" s="311" t="s">
        <v>1966</v>
      </c>
      <c r="C178" s="275"/>
      <c r="I178" s="270"/>
    </row>
    <row r="179" spans="1:54">
      <c r="A179" s="312" t="s">
        <v>1967</v>
      </c>
      <c r="C179" s="275"/>
      <c r="I179" s="270"/>
    </row>
    <row r="180" spans="1:54">
      <c r="A180" s="312" t="s">
        <v>1968</v>
      </c>
      <c r="C180" s="275"/>
      <c r="I180" s="270"/>
    </row>
    <row r="181" spans="1:54">
      <c r="A181" s="360" t="s">
        <v>2050</v>
      </c>
      <c r="C181" s="275"/>
      <c r="I181" s="270"/>
    </row>
    <row r="182" spans="1:54">
      <c r="A182" s="359" t="s">
        <v>2048</v>
      </c>
      <c r="C182" s="275"/>
      <c r="I182" s="270"/>
    </row>
    <row r="183" spans="1:54">
      <c r="A183" s="359" t="s">
        <v>2049</v>
      </c>
      <c r="C183" s="275"/>
      <c r="I183" s="270"/>
    </row>
    <row r="184" spans="1:54">
      <c r="A184" s="359" t="s">
        <v>2066</v>
      </c>
      <c r="C184" s="275"/>
      <c r="I184" s="270"/>
    </row>
    <row r="186" spans="1:54" customFormat="1" ht="15.75">
      <c r="A186" s="280" t="s">
        <v>152</v>
      </c>
      <c r="B186" s="281"/>
      <c r="C186" s="281"/>
      <c r="D186" s="281"/>
      <c r="E186" s="281"/>
      <c r="F186" s="281"/>
      <c r="G186" s="281"/>
      <c r="H186" s="281"/>
      <c r="I186" s="281"/>
      <c r="J186" s="281"/>
      <c r="K186" s="281"/>
      <c r="V186" s="429"/>
      <c r="W186" s="429"/>
      <c r="X186" s="429"/>
      <c r="Y186" s="429"/>
      <c r="Z186" s="429"/>
      <c r="AA186" s="438"/>
      <c r="AB186" s="438"/>
      <c r="AC186" s="438"/>
      <c r="AD186" s="438"/>
      <c r="AE186" s="438"/>
      <c r="AF186" s="438"/>
      <c r="AG186" s="438"/>
      <c r="AH186" s="438"/>
      <c r="AI186" s="438"/>
      <c r="AJ186" s="438"/>
      <c r="AK186" s="438"/>
      <c r="AL186" s="438"/>
      <c r="AM186" s="438"/>
      <c r="AN186" s="438"/>
      <c r="AO186" s="438"/>
      <c r="AP186" s="438"/>
      <c r="AQ186" s="439"/>
      <c r="AR186" s="439"/>
      <c r="AS186" s="439"/>
      <c r="AT186" s="439"/>
      <c r="AU186" s="439"/>
      <c r="AV186" s="439"/>
      <c r="AW186" s="439"/>
      <c r="AX186" s="439"/>
      <c r="AY186" s="439"/>
      <c r="AZ186" s="439"/>
      <c r="BA186" s="439"/>
      <c r="BB186" s="439"/>
    </row>
    <row r="188" spans="1:54">
      <c r="A188" s="229" t="s">
        <v>80</v>
      </c>
    </row>
    <row r="189" spans="1:54" ht="13.5" thickBot="1">
      <c r="A189" s="230" t="str">
        <f>"Subtract cell "&amp;INDEX(Column,2,COLUMN(G190))&amp;ROW(G190)&amp;" from cell "&amp;INDEX(Column,2,COLUMN(F190))&amp;ROW(F190)</f>
        <v>Subtract cell G190 from cell F190</v>
      </c>
    </row>
    <row r="190" spans="1:54" ht="13.5" thickBot="1">
      <c r="B190" s="8">
        <f>F190-G190</f>
        <v>28</v>
      </c>
      <c r="F190" s="259">
        <v>35</v>
      </c>
      <c r="G190" s="259">
        <v>7</v>
      </c>
    </row>
    <row r="192" spans="1:54">
      <c r="A192" s="230" t="str">
        <f>"Divide cell "&amp;INDEX(Column,2,COLUMN(F194))&amp;ROW(F194)&amp;" by "&amp;INDEX(Column,2,COLUMN(G194))&amp;ROW(G194)</f>
        <v>Divide cell F194 by G194</v>
      </c>
    </row>
    <row r="193" spans="1:54" ht="13.5" thickBot="1">
      <c r="A193" s="230" t="s">
        <v>153</v>
      </c>
    </row>
    <row r="194" spans="1:54" ht="13.5" thickBot="1">
      <c r="B194" s="513">
        <f>F194/G194</f>
        <v>0.2</v>
      </c>
      <c r="F194" s="259">
        <v>7</v>
      </c>
      <c r="G194" s="259">
        <v>35</v>
      </c>
    </row>
    <row r="197" spans="1:54" ht="13.5" thickBot="1">
      <c r="A197" s="230" t="s">
        <v>154</v>
      </c>
    </row>
    <row r="198" spans="1:54" ht="13.5" thickBot="1">
      <c r="B198" s="8">
        <f>(F198*G198)/(F199+G199)</f>
        <v>1.25</v>
      </c>
      <c r="F198" s="259">
        <v>10</v>
      </c>
      <c r="G198" s="259">
        <v>2</v>
      </c>
    </row>
    <row r="199" spans="1:54">
      <c r="F199" s="282">
        <v>12</v>
      </c>
      <c r="G199" s="282">
        <v>4</v>
      </c>
    </row>
    <row r="201" spans="1:54">
      <c r="A201" s="230" t="str">
        <f>"Write a formula in "&amp;INDEX(Column,2,COLUMN(B203))&amp;ROW(B203)&amp;" that sets the cell equal to the value in "&amp;INDEX(Column,2,COLUMN(F203))&amp;ROW(F203)</f>
        <v>Write a formula in B203 that sets the cell equal to the value in F203</v>
      </c>
    </row>
    <row r="202" spans="1:54" ht="13.5" thickBot="1">
      <c r="A202" s="230" t="str">
        <f>"Use '$' in the address in "&amp;INDEX(Column,2,COLUMN(B203))&amp;ROW(B203)&amp;" such that when the cell is copied down the value in "&amp;INDEX(Column,2,COLUMN(B204))&amp;ROW(B204)&amp;" will be 9 and when it is copied to the right "&amp;INDEX(Column,2,COLUMN(C203))&amp;ROW(C203)&amp;" will be 5"</f>
        <v>Use '$' in the address in B203 such that when the cell is copied down the value in B204 will be 9 and when it is copied to the right C203 will be 5</v>
      </c>
    </row>
    <row r="203" spans="1:54" ht="13.5" thickBot="1">
      <c r="B203" s="8">
        <f>$F203</f>
        <v>5</v>
      </c>
      <c r="C203" s="8">
        <f>$F203</f>
        <v>5</v>
      </c>
      <c r="F203" s="259">
        <v>5</v>
      </c>
    </row>
    <row r="204" spans="1:54" ht="13.5" thickBot="1">
      <c r="B204" s="8">
        <f>$F204</f>
        <v>9</v>
      </c>
      <c r="F204" s="259">
        <v>9</v>
      </c>
    </row>
    <row r="206" spans="1:54" customFormat="1" ht="15.75">
      <c r="A206" s="283" t="s">
        <v>151</v>
      </c>
      <c r="B206" s="284"/>
      <c r="C206" s="284"/>
      <c r="D206" s="284"/>
      <c r="E206" s="284"/>
      <c r="F206" s="284"/>
      <c r="G206" s="284"/>
      <c r="H206" s="284"/>
      <c r="I206" s="284"/>
      <c r="J206" s="284"/>
      <c r="K206" s="284"/>
      <c r="V206" s="429"/>
      <c r="W206" s="429"/>
      <c r="X206" s="429"/>
      <c r="Y206" s="429"/>
      <c r="Z206" s="429"/>
      <c r="AA206" s="438"/>
      <c r="AB206" s="438"/>
      <c r="AC206" s="438"/>
      <c r="AD206" s="438"/>
      <c r="AE206" s="438"/>
      <c r="AF206" s="438"/>
      <c r="AG206" s="438"/>
      <c r="AH206" s="438"/>
      <c r="AI206" s="438"/>
      <c r="AJ206" s="438"/>
      <c r="AK206" s="438"/>
      <c r="AL206" s="438"/>
      <c r="AM206" s="438"/>
      <c r="AN206" s="438"/>
      <c r="AO206" s="438"/>
      <c r="AP206" s="438"/>
      <c r="AQ206" s="439"/>
      <c r="AR206" s="439"/>
      <c r="AS206" s="439"/>
      <c r="AT206" s="439"/>
      <c r="AU206" s="439"/>
      <c r="AV206" s="439"/>
      <c r="AW206" s="439"/>
      <c r="AX206" s="439"/>
      <c r="AY206" s="439"/>
      <c r="AZ206" s="439"/>
      <c r="BA206" s="439"/>
      <c r="BB206" s="439"/>
    </row>
    <row r="207" spans="1:54">
      <c r="B207" s="260"/>
      <c r="H207" s="260"/>
    </row>
    <row r="208" spans="1:54">
      <c r="A208" s="229" t="s">
        <v>1978</v>
      </c>
    </row>
    <row r="209" spans="1:12">
      <c r="A209" s="260" t="s">
        <v>2040</v>
      </c>
      <c r="B209" s="260"/>
      <c r="C209" s="260"/>
      <c r="D209" s="260"/>
      <c r="E209" s="260"/>
      <c r="F209" s="260"/>
      <c r="G209" s="260"/>
      <c r="H209" s="260"/>
      <c r="I209" s="260"/>
      <c r="J209" s="260"/>
      <c r="K209" s="260"/>
    </row>
    <row r="210" spans="1:12" ht="13.5" thickBot="1">
      <c r="A210" s="260" t="s">
        <v>2043</v>
      </c>
      <c r="B210" s="260"/>
      <c r="C210" s="260"/>
      <c r="D210" s="260"/>
      <c r="E210" s="260"/>
      <c r="F210" s="260"/>
      <c r="G210" s="260"/>
      <c r="H210" s="260"/>
      <c r="I210" s="260"/>
      <c r="J210" s="260"/>
      <c r="K210" s="260"/>
    </row>
    <row r="211" spans="1:12" ht="13.5" thickBot="1">
      <c r="A211" s="377"/>
      <c r="B211" s="378"/>
      <c r="C211" s="377"/>
      <c r="D211" s="377"/>
      <c r="E211" s="377"/>
      <c r="F211" s="381">
        <v>1</v>
      </c>
      <c r="G211" s="381">
        <v>2</v>
      </c>
      <c r="H211" s="377"/>
      <c r="I211" s="377"/>
      <c r="J211" s="377"/>
      <c r="K211" s="377"/>
    </row>
    <row r="212" spans="1:12">
      <c r="A212" s="377"/>
      <c r="B212" s="377"/>
      <c r="C212" s="377"/>
      <c r="D212" s="377"/>
      <c r="E212" s="377"/>
      <c r="F212" s="381">
        <v>4</v>
      </c>
      <c r="G212" s="381">
        <v>5</v>
      </c>
      <c r="H212" s="377"/>
      <c r="I212" s="377"/>
      <c r="J212" s="377"/>
      <c r="K212" s="377"/>
    </row>
    <row r="213" spans="1:12">
      <c r="A213" s="260" t="s">
        <v>2067</v>
      </c>
      <c r="B213" s="260"/>
      <c r="C213" s="260"/>
      <c r="D213" s="260"/>
      <c r="E213" s="260"/>
      <c r="F213" s="260"/>
      <c r="G213" s="260"/>
      <c r="H213" s="260"/>
      <c r="I213" s="260"/>
      <c r="J213" s="260"/>
      <c r="K213" s="260"/>
    </row>
    <row r="214" spans="1:12">
      <c r="A214" s="448"/>
      <c r="B214" s="260"/>
      <c r="C214" s="260"/>
      <c r="D214" s="260"/>
      <c r="E214" s="260"/>
      <c r="F214" s="260"/>
      <c r="G214" s="260"/>
      <c r="H214" s="260"/>
      <c r="I214" s="260"/>
      <c r="J214" s="260"/>
      <c r="K214" s="260"/>
    </row>
    <row r="215" spans="1:12">
      <c r="A215" s="230" t="s">
        <v>2232</v>
      </c>
      <c r="B215" s="260"/>
      <c r="C215" s="260"/>
      <c r="D215" s="260"/>
      <c r="E215" s="260"/>
      <c r="F215" s="260"/>
      <c r="G215" s="260"/>
      <c r="H215" s="260"/>
      <c r="I215" s="260"/>
      <c r="J215" s="260"/>
      <c r="K215" s="260"/>
      <c r="L215" s="257"/>
    </row>
    <row r="216" spans="1:12" ht="15">
      <c r="A216" s="572" t="s">
        <v>2231</v>
      </c>
      <c r="B216" s="260"/>
      <c r="C216" s="260"/>
      <c r="D216" s="260"/>
      <c r="E216" s="260"/>
      <c r="F216" s="260"/>
      <c r="G216" s="260"/>
      <c r="H216" s="260"/>
      <c r="I216" s="260"/>
      <c r="J216" s="260"/>
      <c r="K216" s="260"/>
      <c r="L216" s="257"/>
    </row>
    <row r="217" spans="1:12" ht="15">
      <c r="A217" s="572" t="str">
        <f>"Let’s look at row "&amp;ROW(B226)</f>
        <v>Let’s look at row 226</v>
      </c>
      <c r="B217" s="260"/>
      <c r="C217" s="260"/>
      <c r="D217" s="260"/>
      <c r="E217" s="260"/>
      <c r="F217" s="260"/>
      <c r="G217" s="260"/>
      <c r="H217" s="260"/>
      <c r="I217" s="260"/>
      <c r="J217" s="260"/>
      <c r="K217" s="260"/>
      <c r="L217" s="257"/>
    </row>
    <row r="218" spans="1:12">
      <c r="A218" s="257" t="str">
        <f>"You first need figure out what the result of entering '="&amp;INDEX(Column,2,COLUMN(F211))&amp;ROW(F$211)&amp;"' (shown in "&amp;INDEX(Column,2,COLUMN(B226))&amp;ROW(B$226)&amp;") into "&amp;INDEX(Column,2,COLUMN(B211))&amp;ROW(B$211)&amp;" and then doing what is defined in each column across row "&amp;ROW(B225)&amp;"."</f>
        <v>You first need figure out what the result of entering '=F211' (shown in B226) into B211 and then doing what is defined in each column across row 225.</v>
      </c>
      <c r="B218" s="260"/>
      <c r="C218" s="260"/>
      <c r="D218" s="260"/>
      <c r="E218" s="260"/>
      <c r="F218" s="260"/>
      <c r="G218" s="260"/>
      <c r="H218" s="260"/>
      <c r="I218" s="260"/>
      <c r="J218" s="260"/>
      <c r="K218" s="260"/>
      <c r="L218" s="257"/>
    </row>
    <row r="219" spans="1:12">
      <c r="A219" s="257" t="str">
        <f>"First, as defined in "&amp;INDEX(Column,2,COLUMN(C225))&amp;ROW(C$225)&amp;", cut and paste what is in in "&amp;INDEX(Column,2,COLUMN(B211))&amp;ROW(B$211)&amp;" in "&amp;INDEX(Column,2,COLUMN(B211))&amp;ROW(B$211)&amp;"."</f>
        <v>First, as defined in C225, cut and paste what is in in B211 in B211.</v>
      </c>
      <c r="B219" s="260"/>
      <c r="C219" s="260"/>
      <c r="D219" s="260"/>
      <c r="E219" s="260"/>
      <c r="F219" s="260"/>
      <c r="G219" s="260"/>
      <c r="H219" s="260"/>
      <c r="I219" s="260"/>
      <c r="J219" s="260"/>
      <c r="K219" s="260"/>
      <c r="L219" s="257"/>
    </row>
    <row r="220" spans="1:12">
      <c r="A220" s="257" t="str">
        <f>"Type the value that would result in "&amp;INDEX(Column,2,COLUMN(B211))&amp;ROW(B$211)&amp;" from doing this."</f>
        <v>Type the value that would result in B211 from doing this.</v>
      </c>
      <c r="B220" s="260"/>
      <c r="C220" s="260"/>
      <c r="D220" s="260"/>
      <c r="E220" s="260"/>
      <c r="F220" s="260"/>
      <c r="G220" s="260"/>
      <c r="H220" s="260"/>
      <c r="I220" s="260"/>
      <c r="J220" s="260"/>
      <c r="K220" s="260"/>
      <c r="L220" s="257"/>
    </row>
    <row r="221" spans="1:12">
      <c r="A221" s="257" t="str">
        <f>"Then move across row "&amp;ROW(C226)&amp;" and do the same for "&amp;INDEX(Column,2,COLUMN(D226))&amp;ROW(D$226)&amp;", "&amp;INDEX(Column,2,COLUMN(E226))&amp;ROW(E$226)&amp;", etc."</f>
        <v>Then move across row 226 and do the same for D226, E226, etc.</v>
      </c>
      <c r="B221" s="260"/>
      <c r="C221" s="260"/>
      <c r="D221" s="260"/>
      <c r="E221" s="260"/>
      <c r="F221" s="260"/>
      <c r="G221" s="260"/>
      <c r="H221" s="260"/>
      <c r="I221" s="260"/>
      <c r="J221" s="260"/>
      <c r="K221" s="260"/>
      <c r="L221" s="257"/>
    </row>
    <row r="222" spans="1:12" ht="15">
      <c r="A222" s="572" t="str">
        <f>"When you have completed this in row "&amp;ROW(B226)&amp;" you go to row "&amp;ROW(B231)&amp;", etc."</f>
        <v>When you have completed this in row 226 you go to row 231, etc.</v>
      </c>
      <c r="B222" s="260"/>
      <c r="C222" s="260"/>
      <c r="D222" s="260"/>
      <c r="E222" s="260"/>
      <c r="F222" s="260"/>
      <c r="G222" s="260"/>
      <c r="H222" s="260"/>
      <c r="I222" s="260"/>
      <c r="J222" s="260"/>
      <c r="K222" s="260"/>
      <c r="L222" s="257"/>
    </row>
    <row r="223" spans="1:12">
      <c r="A223" s="448"/>
      <c r="B223" s="260"/>
      <c r="C223" s="260"/>
      <c r="D223" s="260"/>
      <c r="E223" s="260"/>
      <c r="F223" s="260"/>
      <c r="G223" s="260"/>
      <c r="H223" s="260"/>
      <c r="I223" s="260"/>
      <c r="J223" s="260"/>
      <c r="K223" s="260"/>
      <c r="L223" s="257"/>
    </row>
    <row r="224" spans="1:12">
      <c r="A224" s="449" t="str">
        <f>"If you were to enter '"&amp;B226&amp;"' into the white cell above ("&amp;INDEX(Column,2,COLUMN(B211))&amp;ROW(B$211)&amp;") what would the result be of cutting or copying the cell as defined in column "&amp;INDEX(Column,2,COLUMN(C225))&amp;" through "&amp;INDEX(Column,2,COLUMN(G225))&amp;"  of row "&amp;ROW(G$225)&amp;"?"</f>
        <v>If you were to enter '=F211' into the white cell above (B211) what would the result be of cutting or copying the cell as defined in column C through G  of row 225?</v>
      </c>
      <c r="B224" s="260"/>
      <c r="C224" s="260"/>
      <c r="D224" s="260"/>
      <c r="E224" s="260"/>
      <c r="F224" s="260"/>
      <c r="G224" s="260"/>
      <c r="H224" s="260"/>
      <c r="I224" s="260"/>
      <c r="J224" s="260"/>
      <c r="K224" s="260"/>
    </row>
    <row r="225" spans="1:16" ht="26.25" thickBot="1">
      <c r="A225" s="377"/>
      <c r="B225" s="379"/>
      <c r="C225" s="380" t="str">
        <f>"Cut and Paste in "&amp;INDEX(Column,2,COLUMN(B$212))&amp;ROW($B$212)</f>
        <v>Cut and Paste in B212</v>
      </c>
      <c r="D225" s="380" t="str">
        <f>"Cut and Paste in "&amp;INDEX(Column,2,COLUMN(C$211))&amp;ROW($C$211)</f>
        <v>Cut and Paste in C211</v>
      </c>
      <c r="E225" s="380" t="str">
        <f>"Copy and Paste in "&amp;INDEX(Column,2,COLUMN(B$212))&amp;ROW($B$212)</f>
        <v>Copy and Paste in B212</v>
      </c>
      <c r="F225" s="380" t="str">
        <f>"Copy and Paste in "&amp;INDEX(Column,2,COLUMN(C$211))&amp;ROW($C$211)</f>
        <v>Copy and Paste in C211</v>
      </c>
      <c r="G225" s="380" t="str">
        <f>"Copy and Paste in "&amp;INDEX(Column,2,COLUMN(C$212))&amp;ROW($C$212)</f>
        <v>Copy and Paste in C212</v>
      </c>
      <c r="H225" s="377"/>
      <c r="I225" s="377"/>
      <c r="J225" s="377"/>
      <c r="K225" s="377"/>
    </row>
    <row r="226" spans="1:16" ht="15.75" thickBot="1">
      <c r="A226" s="377"/>
      <c r="B226" s="379" t="str">
        <f>"="&amp;INDEX(Column,2,COLUMN(F211))&amp;ROW(F$211)</f>
        <v>=F211</v>
      </c>
      <c r="C226" s="390">
        <f>F211</f>
        <v>1</v>
      </c>
      <c r="D226" s="391">
        <f>F211</f>
        <v>1</v>
      </c>
      <c r="E226" s="391">
        <f>F212</f>
        <v>4</v>
      </c>
      <c r="F226" s="392">
        <f>G211</f>
        <v>2</v>
      </c>
      <c r="G226" s="392">
        <f>G212</f>
        <v>5</v>
      </c>
      <c r="H226" s="377"/>
      <c r="I226" s="377"/>
      <c r="J226" s="377"/>
      <c r="K226" s="377"/>
      <c r="L226" s="572"/>
      <c r="P226" s="285"/>
    </row>
    <row r="227" spans="1:16" ht="15">
      <c r="A227" s="377"/>
      <c r="B227" s="377"/>
      <c r="C227" s="377"/>
      <c r="D227" s="377"/>
      <c r="E227" s="377"/>
      <c r="F227" s="377"/>
      <c r="G227" s="377"/>
      <c r="H227" s="377"/>
      <c r="I227" s="377"/>
      <c r="J227" s="377"/>
      <c r="K227" s="377"/>
      <c r="L227" s="572"/>
    </row>
    <row r="228" spans="1:16">
      <c r="A228" s="449" t="str">
        <f>"If you were to enter '"&amp;B231&amp;"' into the white cell above ("&amp;INDEX(Column,2,COLUMN(B211))&amp;ROW(B$211)&amp;") what would the result be of cutting or copying the cell as defined in column "&amp;INDEX(Column,2,COLUMN(C225))&amp;" through "&amp;INDEX(Column,2,COLUMN(G225))&amp;"  of row "&amp;ROW(G$230)&amp;"?"</f>
        <v>If you were to enter '=$F211' into the white cell above (B211) what would the result be of cutting or copying the cell as defined in column C through G  of row 230?</v>
      </c>
      <c r="B228" s="260"/>
      <c r="C228" s="260"/>
      <c r="D228" s="260"/>
      <c r="E228" s="260"/>
      <c r="F228" s="260"/>
      <c r="G228" s="260"/>
      <c r="H228" s="260"/>
      <c r="I228" s="260"/>
      <c r="J228" s="260"/>
      <c r="K228" s="260"/>
    </row>
    <row r="229" spans="1:16">
      <c r="A229" s="377"/>
      <c r="B229" s="377"/>
      <c r="C229" s="377"/>
      <c r="D229" s="377"/>
      <c r="E229" s="377"/>
      <c r="F229" s="377"/>
      <c r="G229" s="377"/>
      <c r="H229" s="377"/>
      <c r="I229" s="377"/>
      <c r="J229" s="377"/>
      <c r="K229" s="377"/>
    </row>
    <row r="230" spans="1:16" ht="26.25" thickBot="1">
      <c r="A230" s="377"/>
      <c r="B230" s="377"/>
      <c r="C230" s="380" t="str">
        <f>C225</f>
        <v>Cut and Paste in B212</v>
      </c>
      <c r="D230" s="380" t="str">
        <f t="shared" ref="D230:G230" si="0">D225</f>
        <v>Cut and Paste in C211</v>
      </c>
      <c r="E230" s="380" t="str">
        <f t="shared" si="0"/>
        <v>Copy and Paste in B212</v>
      </c>
      <c r="F230" s="380" t="str">
        <f t="shared" si="0"/>
        <v>Copy and Paste in C211</v>
      </c>
      <c r="G230" s="380" t="str">
        <f t="shared" si="0"/>
        <v>Copy and Paste in C212</v>
      </c>
      <c r="H230" s="377"/>
      <c r="I230" s="377"/>
      <c r="J230" s="377"/>
      <c r="K230" s="377"/>
    </row>
    <row r="231" spans="1:16" ht="13.5" thickBot="1">
      <c r="A231" s="377"/>
      <c r="B231" s="379" t="str">
        <f>"=$"&amp;INDEX(Column,2,COLUMN(F211))&amp;ROW(F$211)</f>
        <v>=$F211</v>
      </c>
      <c r="C231" s="390">
        <f>$F211</f>
        <v>1</v>
      </c>
      <c r="D231" s="391">
        <f>$F211</f>
        <v>1</v>
      </c>
      <c r="E231" s="391">
        <f>$F212</f>
        <v>4</v>
      </c>
      <c r="F231" s="392">
        <f>$F211</f>
        <v>1</v>
      </c>
      <c r="G231" s="392">
        <f>$F212</f>
        <v>4</v>
      </c>
      <c r="H231" s="377"/>
      <c r="I231" s="377"/>
      <c r="J231" s="377"/>
      <c r="K231" s="377"/>
    </row>
    <row r="232" spans="1:16">
      <c r="A232" s="377"/>
      <c r="B232" s="377"/>
      <c r="C232" s="377"/>
      <c r="D232" s="377"/>
      <c r="E232" s="377"/>
      <c r="F232" s="377"/>
      <c r="G232" s="377"/>
      <c r="H232" s="377"/>
      <c r="I232" s="377"/>
      <c r="J232" s="377"/>
      <c r="K232" s="377"/>
    </row>
    <row r="233" spans="1:16">
      <c r="A233" s="449" t="str">
        <f>"If you were to enter '"&amp;B236&amp;"' into the white cell above ("&amp;INDEX(Column,2,COLUMN(B211))&amp;ROW(B$211)&amp;") what would the result be of cutting or copying the cell as defined in column "&amp;INDEX(Column,2,COLUMN(C225))&amp;" through "&amp;INDEX(Column,2,COLUMN(G225))&amp;"  of row "&amp;ROW(G$235)&amp;"?"</f>
        <v>If you were to enter '=F$211' into the white cell above (B211) what would the result be of cutting or copying the cell as defined in column C through G  of row 235?</v>
      </c>
      <c r="B233" s="260"/>
      <c r="C233" s="260"/>
      <c r="D233" s="260"/>
      <c r="E233" s="260"/>
      <c r="F233" s="260"/>
      <c r="G233" s="260"/>
      <c r="H233" s="260"/>
      <c r="I233" s="260"/>
      <c r="J233" s="260"/>
      <c r="K233" s="260"/>
    </row>
    <row r="235" spans="1:16" ht="26.25" thickBot="1">
      <c r="C235" s="380" t="str">
        <f>C225</f>
        <v>Cut and Paste in B212</v>
      </c>
      <c r="D235" s="380" t="str">
        <f t="shared" ref="D235:G235" si="1">D225</f>
        <v>Cut and Paste in C211</v>
      </c>
      <c r="E235" s="380" t="str">
        <f t="shared" si="1"/>
        <v>Copy and Paste in B212</v>
      </c>
      <c r="F235" s="380" t="str">
        <f t="shared" si="1"/>
        <v>Copy and Paste in C211</v>
      </c>
      <c r="G235" s="380" t="str">
        <f t="shared" si="1"/>
        <v>Copy and Paste in C212</v>
      </c>
    </row>
    <row r="236" spans="1:16" ht="15.75" thickBot="1">
      <c r="B236" s="285" t="str">
        <f>"="&amp;INDEX(Column,2,COLUMN(F211))&amp;"$"&amp;ROW(F$211)</f>
        <v>=F$211</v>
      </c>
      <c r="C236" s="390">
        <f>F$211</f>
        <v>1</v>
      </c>
      <c r="D236" s="391">
        <f>F$211</f>
        <v>1</v>
      </c>
      <c r="E236" s="391">
        <f>F$211</f>
        <v>1</v>
      </c>
      <c r="F236" s="392">
        <f>G$211</f>
        <v>2</v>
      </c>
      <c r="G236" s="392">
        <f>G$211</f>
        <v>2</v>
      </c>
      <c r="H236" s="355"/>
    </row>
    <row r="238" spans="1:16">
      <c r="A238" s="257" t="str">
        <f>"If you were to enter '"&amp;B241&amp;"' into the white cell above ("&amp;INDEX(Column,2,COLUMN(B211))&amp;ROW(B$211)&amp;") what would the result be of cutting or copying the cell as defined in column "&amp;INDEX(Column,2,COLUMN(C225))&amp;" through "&amp;INDEX(Column,2,COLUMN(G225))&amp;"  of row "&amp;ROW(G$240)&amp;"?"</f>
        <v>If you were to enter '=$F$211' into the white cell above (B211) what would the result be of cutting or copying the cell as defined in column C through G  of row 240?</v>
      </c>
    </row>
    <row r="240" spans="1:16" ht="26.25" thickBot="1">
      <c r="C240" s="446" t="str">
        <f>C225</f>
        <v>Cut and Paste in B212</v>
      </c>
      <c r="D240" s="446" t="str">
        <f t="shared" ref="D240:G240" si="2">D225</f>
        <v>Cut and Paste in C211</v>
      </c>
      <c r="E240" s="446" t="str">
        <f t="shared" si="2"/>
        <v>Copy and Paste in B212</v>
      </c>
      <c r="F240" s="446" t="str">
        <f t="shared" si="2"/>
        <v>Copy and Paste in C211</v>
      </c>
      <c r="G240" s="446" t="str">
        <f t="shared" si="2"/>
        <v>Copy and Paste in C212</v>
      </c>
    </row>
    <row r="241" spans="1:8" ht="13.5" thickBot="1">
      <c r="B241" s="285" t="str">
        <f>"=$"&amp;INDEX(Column,2,COLUMN(F211))&amp;"$"&amp;ROW(F$211)</f>
        <v>=$F$211</v>
      </c>
      <c r="C241" s="390">
        <f>$F$211</f>
        <v>1</v>
      </c>
      <c r="D241" s="391">
        <f>$F$211</f>
        <v>1</v>
      </c>
      <c r="E241" s="391">
        <f>$F$211</f>
        <v>1</v>
      </c>
      <c r="F241" s="392">
        <f>$F$211</f>
        <v>1</v>
      </c>
      <c r="G241" s="392">
        <f>$F$211</f>
        <v>1</v>
      </c>
    </row>
    <row r="243" spans="1:8">
      <c r="A243" s="229" t="s">
        <v>155</v>
      </c>
    </row>
    <row r="244" spans="1:8">
      <c r="A244" s="230" t="s">
        <v>74</v>
      </c>
    </row>
    <row r="245" spans="1:8">
      <c r="A245" s="230" t="s">
        <v>76</v>
      </c>
    </row>
    <row r="246" spans="1:8">
      <c r="A246" s="257" t="s">
        <v>75</v>
      </c>
    </row>
    <row r="248" spans="1:8">
      <c r="E248" s="285">
        <f ca="1">F248-1</f>
        <v>2021</v>
      </c>
      <c r="F248" s="285">
        <f ca="1">YEAR(TODAY())-1</f>
        <v>2022</v>
      </c>
      <c r="H248" s="271" t="s">
        <v>31</v>
      </c>
    </row>
    <row r="249" spans="1:8" ht="13.5" thickBot="1">
      <c r="B249" s="230" t="s">
        <v>7</v>
      </c>
      <c r="E249" s="286">
        <v>10251.23</v>
      </c>
      <c r="F249" s="286">
        <v>10529.45</v>
      </c>
    </row>
    <row r="250" spans="1:8" ht="13.5" thickBot="1">
      <c r="B250" s="230" t="s">
        <v>33</v>
      </c>
      <c r="F250" s="664">
        <f>F249/E249-1</f>
        <v>2.7140157815208621E-2</v>
      </c>
      <c r="H250" s="230" t="s">
        <v>2044</v>
      </c>
    </row>
    <row r="251" spans="1:8" ht="13.5" thickBot="1">
      <c r="B251" s="230" t="s">
        <v>41</v>
      </c>
      <c r="E251" s="286">
        <v>7325.43</v>
      </c>
      <c r="F251" s="286">
        <v>7562.91</v>
      </c>
    </row>
    <row r="252" spans="1:8" ht="13.5" thickBot="1">
      <c r="B252" s="230" t="s">
        <v>42</v>
      </c>
      <c r="E252" s="665">
        <f>E249-E251</f>
        <v>2925.7999999999993</v>
      </c>
      <c r="F252" s="665">
        <f>F249-F251</f>
        <v>2966.5400000000009</v>
      </c>
      <c r="H252" s="230" t="s">
        <v>32</v>
      </c>
    </row>
    <row r="253" spans="1:8" ht="13.5" thickBot="1">
      <c r="B253" s="230" t="s">
        <v>34</v>
      </c>
      <c r="E253" s="663">
        <f>E252/E249</f>
        <v>0.28540965328063067</v>
      </c>
      <c r="F253" s="663">
        <f>F252/F249</f>
        <v>0.281737412685373</v>
      </c>
      <c r="H253" s="230" t="s">
        <v>35</v>
      </c>
    </row>
    <row r="254" spans="1:8">
      <c r="A254" s="257" t="s">
        <v>1905</v>
      </c>
    </row>
    <row r="256" spans="1:8">
      <c r="A256" s="257" t="s">
        <v>63</v>
      </c>
    </row>
    <row r="257" spans="1:4">
      <c r="A257" s="257" t="s">
        <v>36</v>
      </c>
    </row>
    <row r="258" spans="1:4">
      <c r="A258" s="257" t="s">
        <v>43</v>
      </c>
    </row>
    <row r="259" spans="1:4">
      <c r="A259" s="257" t="s">
        <v>37</v>
      </c>
    </row>
    <row r="261" spans="1:4">
      <c r="A261" s="229" t="s">
        <v>60</v>
      </c>
    </row>
    <row r="262" spans="1:4">
      <c r="A262" s="230" t="s">
        <v>2004</v>
      </c>
    </row>
    <row r="263" spans="1:4">
      <c r="A263" s="230" t="s">
        <v>61</v>
      </c>
    </row>
    <row r="264" spans="1:4">
      <c r="A264" s="230" t="s">
        <v>2005</v>
      </c>
    </row>
    <row r="265" spans="1:4" ht="13.5" thickBot="1">
      <c r="A265" s="230" t="s">
        <v>1959</v>
      </c>
    </row>
    <row r="266" spans="1:4" ht="17.100000000000001" customHeight="1" thickBot="1">
      <c r="B266" s="656" t="str">
        <f>'ENTER SFAM ID'!A1</f>
        <v>Strategic Financial Analysis &amp; Modeling</v>
      </c>
      <c r="C266" s="657"/>
      <c r="D266" s="658"/>
    </row>
    <row r="267" spans="1:4" ht="17.100000000000001" customHeight="1">
      <c r="A267" s="230" t="s">
        <v>2075</v>
      </c>
      <c r="B267" s="287"/>
      <c r="C267" s="287"/>
      <c r="D267" s="287"/>
    </row>
    <row r="268" spans="1:4" ht="17.100000000000001" customHeight="1" thickBot="1">
      <c r="A268" s="288" t="s">
        <v>2006</v>
      </c>
      <c r="B268" s="287"/>
      <c r="C268" s="287"/>
      <c r="D268" s="287"/>
    </row>
    <row r="269" spans="1:4" ht="17.100000000000001" customHeight="1" thickBot="1">
      <c r="B269" s="659" t="str">
        <f ca="1">'ENTER SFAM ID'!A4</f>
        <v>Sheet: ENTER SFAM ID</v>
      </c>
      <c r="C269" s="660"/>
      <c r="D269" s="661"/>
    </row>
    <row r="270" spans="1:4">
      <c r="A270" s="230" t="s">
        <v>66</v>
      </c>
    </row>
    <row r="271" spans="1:4">
      <c r="A271" s="230" t="s">
        <v>62</v>
      </c>
    </row>
    <row r="272" spans="1:4">
      <c r="A272" s="230" t="s">
        <v>23</v>
      </c>
    </row>
    <row r="273" spans="1:54" s="201" customFormat="1">
      <c r="A273" s="662" t="s">
        <v>1958</v>
      </c>
      <c r="B273" s="662"/>
      <c r="C273" s="662"/>
      <c r="V273" s="24"/>
      <c r="W273" s="24"/>
      <c r="X273" s="24"/>
      <c r="Y273" s="24"/>
      <c r="Z273" s="24"/>
      <c r="AA273" s="431"/>
      <c r="AB273" s="431"/>
      <c r="AC273" s="431"/>
      <c r="AD273" s="431"/>
      <c r="AE273" s="431"/>
      <c r="AF273" s="431"/>
      <c r="AG273" s="431"/>
      <c r="AH273" s="431"/>
      <c r="AI273" s="431"/>
      <c r="AJ273" s="431"/>
      <c r="AK273" s="431"/>
      <c r="AL273" s="431"/>
      <c r="AM273" s="431"/>
      <c r="AN273" s="431"/>
      <c r="AO273" s="431"/>
      <c r="AP273" s="431"/>
      <c r="AQ273" s="437"/>
      <c r="AR273" s="437"/>
      <c r="AS273" s="437"/>
      <c r="AT273" s="437"/>
      <c r="AU273" s="437"/>
      <c r="AV273" s="437"/>
      <c r="AW273" s="437"/>
      <c r="AX273" s="437"/>
      <c r="AY273" s="437"/>
      <c r="AZ273" s="437"/>
      <c r="BA273" s="437"/>
      <c r="BB273" s="437"/>
    </row>
    <row r="277" spans="1:54" s="336" customFormat="1" ht="15.75">
      <c r="A277" s="289"/>
      <c r="D277" s="337"/>
      <c r="M277" s="239"/>
      <c r="N277" s="239"/>
      <c r="O277" s="239"/>
      <c r="P277" s="239"/>
      <c r="Q277" s="239"/>
      <c r="R277" s="239"/>
      <c r="S277" s="239"/>
      <c r="T277" s="239"/>
      <c r="U277" s="239"/>
      <c r="V277" s="429"/>
      <c r="W277" s="430"/>
      <c r="X277" s="430"/>
      <c r="Y277" s="430"/>
      <c r="Z277" s="430"/>
      <c r="AA277" s="440"/>
      <c r="AB277" s="440"/>
      <c r="AC277" s="440"/>
      <c r="AD277" s="440"/>
      <c r="AE277" s="440"/>
      <c r="AF277" s="440"/>
      <c r="AG277" s="440"/>
      <c r="AH277" s="440"/>
      <c r="AI277" s="440"/>
      <c r="AJ277" s="440"/>
      <c r="AK277" s="440"/>
      <c r="AL277" s="440"/>
      <c r="AM277" s="440"/>
      <c r="AN277" s="440"/>
      <c r="AO277" s="440"/>
      <c r="AP277" s="440"/>
      <c r="AQ277" s="441"/>
      <c r="AR277" s="441"/>
      <c r="AS277" s="441"/>
      <c r="AT277" s="441"/>
      <c r="AU277" s="441"/>
      <c r="AV277" s="441"/>
      <c r="AW277" s="441"/>
      <c r="AX277" s="441"/>
      <c r="AY277" s="441"/>
      <c r="AZ277" s="441"/>
      <c r="BA277" s="441"/>
      <c r="BB277" s="441"/>
    </row>
    <row r="278" spans="1:54" s="336" customFormat="1" ht="15.75">
      <c r="A278" s="289"/>
      <c r="M278" s="239"/>
      <c r="N278" s="239"/>
      <c r="O278" s="239"/>
      <c r="P278" s="239"/>
      <c r="Q278" s="239"/>
      <c r="R278" s="239"/>
      <c r="S278" s="239"/>
      <c r="T278" s="239"/>
      <c r="U278" s="239"/>
      <c r="V278" s="429"/>
      <c r="W278" s="430"/>
      <c r="X278" s="430"/>
      <c r="Y278" s="430"/>
      <c r="Z278" s="430"/>
      <c r="AA278" s="440"/>
      <c r="AB278" s="440"/>
      <c r="AC278" s="440"/>
      <c r="AD278" s="440"/>
      <c r="AE278" s="440"/>
      <c r="AF278" s="440"/>
      <c r="AG278" s="440"/>
      <c r="AH278" s="440"/>
      <c r="AI278" s="440"/>
      <c r="AJ278" s="440"/>
      <c r="AK278" s="440"/>
      <c r="AL278" s="440"/>
      <c r="AM278" s="440"/>
      <c r="AN278" s="440"/>
      <c r="AO278" s="440"/>
      <c r="AP278" s="440"/>
      <c r="AQ278" s="441"/>
      <c r="AR278" s="441"/>
      <c r="AS278" s="441"/>
      <c r="AT278" s="441"/>
      <c r="AU278" s="441"/>
      <c r="AV278" s="441"/>
      <c r="AW278" s="441"/>
      <c r="AX278" s="441"/>
      <c r="AY278" s="441"/>
      <c r="AZ278" s="441"/>
      <c r="BA278" s="441"/>
      <c r="BB278" s="441"/>
    </row>
    <row r="279" spans="1:54" s="336" customFormat="1" ht="15.75">
      <c r="A279" s="289"/>
      <c r="M279" s="239"/>
      <c r="N279" s="239"/>
      <c r="O279" s="239"/>
      <c r="P279" s="239"/>
      <c r="Q279" s="239"/>
      <c r="R279" s="239"/>
      <c r="S279" s="239"/>
      <c r="T279" s="239"/>
      <c r="U279" s="239"/>
      <c r="V279" s="429"/>
      <c r="W279" s="430"/>
      <c r="X279" s="430"/>
      <c r="Y279" s="430"/>
      <c r="Z279" s="430"/>
      <c r="AA279" s="440"/>
      <c r="AB279" s="440"/>
      <c r="AC279" s="440"/>
      <c r="AD279" s="440"/>
      <c r="AE279" s="440"/>
      <c r="AF279" s="440"/>
      <c r="AG279" s="440"/>
      <c r="AH279" s="440"/>
      <c r="AI279" s="440"/>
      <c r="AJ279" s="440"/>
      <c r="AK279" s="440"/>
      <c r="AL279" s="440"/>
      <c r="AM279" s="440"/>
      <c r="AN279" s="440"/>
      <c r="AO279" s="440"/>
      <c r="AP279" s="440"/>
      <c r="AQ279" s="441"/>
      <c r="AR279" s="441"/>
      <c r="AS279" s="441"/>
      <c r="AT279" s="441"/>
      <c r="AU279" s="441"/>
      <c r="AV279" s="441"/>
      <c r="AW279" s="441"/>
      <c r="AX279" s="441"/>
      <c r="AY279" s="441"/>
      <c r="AZ279" s="441"/>
      <c r="BA279" s="441"/>
      <c r="BB279" s="441"/>
    </row>
    <row r="280" spans="1:54" s="336" customFormat="1" ht="15.75">
      <c r="A280" s="289"/>
      <c r="M280" s="239"/>
      <c r="N280" s="239"/>
      <c r="O280" s="239"/>
      <c r="P280" s="239"/>
      <c r="Q280" s="239"/>
      <c r="R280" s="239"/>
      <c r="S280" s="239"/>
      <c r="T280" s="239"/>
      <c r="U280" s="239"/>
      <c r="V280" s="429"/>
      <c r="W280" s="430"/>
      <c r="X280" s="430"/>
      <c r="Y280" s="430"/>
      <c r="Z280" s="430"/>
      <c r="AA280" s="440"/>
      <c r="AB280" s="440"/>
      <c r="AC280" s="440"/>
      <c r="AD280" s="440"/>
      <c r="AE280" s="440"/>
      <c r="AF280" s="440"/>
      <c r="AG280" s="440"/>
      <c r="AH280" s="440"/>
      <c r="AI280" s="440"/>
      <c r="AJ280" s="440"/>
      <c r="AK280" s="440"/>
      <c r="AL280" s="440"/>
      <c r="AM280" s="440"/>
      <c r="AN280" s="440"/>
      <c r="AO280" s="440"/>
      <c r="AP280" s="440"/>
      <c r="AQ280" s="441"/>
      <c r="AR280" s="441"/>
      <c r="AS280" s="441"/>
      <c r="AT280" s="441"/>
      <c r="AU280" s="441"/>
      <c r="AV280" s="441"/>
      <c r="AW280" s="441"/>
      <c r="AX280" s="441"/>
      <c r="AY280" s="441"/>
      <c r="AZ280" s="441"/>
      <c r="BA280" s="441"/>
      <c r="BB280" s="441"/>
    </row>
    <row r="281" spans="1:54" s="336" customFormat="1" ht="15.75">
      <c r="F281" s="230"/>
      <c r="G281" s="230"/>
      <c r="H281" s="230"/>
      <c r="N281" s="230"/>
      <c r="O281" s="239"/>
      <c r="P281" s="239"/>
      <c r="Q281" s="239"/>
      <c r="R281" s="239"/>
      <c r="S281" s="239"/>
      <c r="T281" s="239"/>
      <c r="U281" s="239"/>
      <c r="V281" s="429"/>
      <c r="W281" s="430"/>
      <c r="X281" s="430"/>
      <c r="Y281" s="430"/>
      <c r="Z281" s="430"/>
      <c r="AA281" s="440"/>
      <c r="AB281" s="440"/>
      <c r="AC281" s="440"/>
      <c r="AD281" s="440"/>
      <c r="AE281" s="440"/>
      <c r="AF281" s="440"/>
      <c r="AG281" s="440"/>
      <c r="AH281" s="440"/>
      <c r="AI281" s="440"/>
      <c r="AJ281" s="440"/>
      <c r="AK281" s="440"/>
      <c r="AL281" s="440"/>
      <c r="AM281" s="440"/>
      <c r="AN281" s="440"/>
      <c r="AO281" s="440"/>
      <c r="AP281" s="440"/>
      <c r="AQ281" s="441"/>
      <c r="AR281" s="441"/>
      <c r="AS281" s="441"/>
      <c r="AT281" s="441"/>
      <c r="AU281" s="441"/>
      <c r="AV281" s="441"/>
      <c r="AW281" s="441"/>
      <c r="AX281" s="441"/>
      <c r="AY281" s="441"/>
      <c r="AZ281" s="441"/>
      <c r="BA281" s="441"/>
      <c r="BB281" s="441"/>
    </row>
    <row r="282" spans="1:54" s="336" customFormat="1" ht="15.75">
      <c r="F282" s="230"/>
      <c r="G282" s="230"/>
      <c r="H282" s="230"/>
      <c r="N282" s="230"/>
      <c r="O282" s="239"/>
      <c r="P282" s="239"/>
      <c r="Q282" s="239"/>
      <c r="R282" s="239"/>
      <c r="S282" s="239"/>
      <c r="T282" s="239"/>
      <c r="U282" s="239"/>
      <c r="V282" s="429"/>
      <c r="W282" s="430"/>
      <c r="X282" s="430"/>
      <c r="Y282" s="430"/>
      <c r="Z282" s="430"/>
      <c r="AA282" s="440"/>
      <c r="AB282" s="440"/>
      <c r="AC282" s="440"/>
      <c r="AD282" s="440"/>
      <c r="AE282" s="440"/>
      <c r="AF282" s="440"/>
      <c r="AG282" s="440"/>
      <c r="AH282" s="440"/>
      <c r="AI282" s="440"/>
      <c r="AJ282" s="440"/>
      <c r="AK282" s="440"/>
      <c r="AL282" s="440"/>
      <c r="AM282" s="440"/>
      <c r="AN282" s="440"/>
      <c r="AO282" s="440"/>
      <c r="AP282" s="440"/>
      <c r="AQ282" s="441"/>
      <c r="AR282" s="441"/>
      <c r="AS282" s="441"/>
      <c r="AT282" s="441"/>
      <c r="AU282" s="441"/>
      <c r="AV282" s="441"/>
      <c r="AW282" s="441"/>
      <c r="AX282" s="441"/>
      <c r="AY282" s="441"/>
      <c r="AZ282" s="441"/>
      <c r="BA282" s="441"/>
      <c r="BB282" s="441"/>
    </row>
  </sheetData>
  <sheetProtection algorithmName="SHA-512" hashValue="iNhvZnGXjWp1DVJjTg/kwodrLK1MRw+a/UIbwTtqn8HGDgLGJosr+LNrrmzoi2Bs8ffUc+opDmOcPqUS9MLIew==" saltValue="HvJMKf8Bp3IhofCKMsNTkg==" spinCount="100000" sheet="1" formatCells="0"/>
  <mergeCells count="3">
    <mergeCell ref="B266:D266"/>
    <mergeCell ref="B269:D269"/>
    <mergeCell ref="A273:C273"/>
  </mergeCells>
  <conditionalFormatting sqref="B27 B30 B39 B42 B45 B48 B51 B63 E104:E106 D134:D136">
    <cfRule type="expression" dxfId="3" priority="223">
      <formula>$AH27=-1</formula>
    </cfRule>
  </conditionalFormatting>
  <conditionalFormatting sqref="B115:B116">
    <cfRule type="expression" dxfId="2" priority="232">
      <formula>$AH114=-1</formula>
    </cfRule>
  </conditionalFormatting>
  <conditionalFormatting sqref="C115">
    <cfRule type="expression" dxfId="1" priority="233">
      <formula>$AH116=-1</formula>
    </cfRule>
  </conditionalFormatting>
  <hyperlinks>
    <hyperlink ref="A273" r:id="rId1" xr:uid="{00000000-0004-0000-0300-000000000000}"/>
  </hyperlinks>
  <pageMargins left="0.7" right="0.7" top="0.75" bottom="0.75" header="0.3" footer="0.3"/>
  <pageSetup scale="96" fitToHeight="10" orientation="landscape" r:id="rId2"/>
  <headerFooter>
    <oddFooter>&amp;L&amp;"Helvetica,Regular"&amp;K000000© All rights reserved, 2019, Marianne Wolk &amp; Richard Horwitz</oddFooter>
  </headerFooter>
  <drawing r:id="rId3"/>
  <extLst>
    <ext xmlns:x14="http://schemas.microsoft.com/office/spreadsheetml/2009/9/main" uri="{78C0D931-6437-407d-A8EE-F0AAD7539E65}">
      <x14:conditionalFormattings>
        <x14:conditionalFormatting xmlns:xm="http://schemas.microsoft.com/office/excel/2006/main">
          <x14:cfRule type="expression" priority="1" id="{D847EFAB-381D-B449-BC03-E15186BB8460}">
            <xm:f>X!$CC$1=TRUE</xm:f>
            <x14:dxf>
              <font>
                <color theme="1"/>
              </font>
              <fill>
                <patternFill>
                  <bgColor theme="1"/>
                </patternFill>
              </fill>
            </x14:dxf>
          </x14:cfRule>
          <xm:sqref>A1:XFD1048576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2E583-C92F-C745-ADB4-B368D5F374DF}">
  <sheetPr published="0"/>
  <dimension ref="A1:AO88"/>
  <sheetViews>
    <sheetView zoomScaleNormal="100" workbookViewId="0">
      <selection activeCell="B66" sqref="B66"/>
    </sheetView>
  </sheetViews>
  <sheetFormatPr defaultColWidth="11.125" defaultRowHeight="15.75"/>
  <cols>
    <col min="1" max="16384" width="11.125" style="239"/>
  </cols>
  <sheetData>
    <row r="1" spans="1:14" s="327" customFormat="1" ht="18.75">
      <c r="A1" s="30" t="s">
        <v>1913</v>
      </c>
      <c r="H1" s="221" t="s">
        <v>0</v>
      </c>
    </row>
    <row r="2" spans="1:14" s="327" customFormat="1" ht="12.75">
      <c r="A2" s="33" t="s">
        <v>1360</v>
      </c>
      <c r="H2" s="221"/>
    </row>
    <row r="3" spans="1:14" s="327" customFormat="1" ht="12.75">
      <c r="A3" s="33" t="s">
        <v>1359</v>
      </c>
    </row>
    <row r="4" spans="1:14" s="327" customFormat="1" ht="12.75">
      <c r="A4" s="16" t="str">
        <f ca="1">"Sheet: "&amp;MID(CELL("filename",A1),FIND("]",CELL("filename",A1))+1,255)</f>
        <v>Sheet: DATA ANALYSIS Common Sizing</v>
      </c>
    </row>
    <row r="5" spans="1:14" s="327" customFormat="1" ht="13.5" thickBot="1"/>
    <row r="6" spans="1:14" customFormat="1">
      <c r="A6" s="343" t="s">
        <v>157</v>
      </c>
      <c r="B6" s="344"/>
      <c r="C6" s="344"/>
      <c r="D6" s="344"/>
      <c r="E6" s="345"/>
      <c r="F6" s="344"/>
      <c r="G6" s="344"/>
      <c r="H6" s="346"/>
      <c r="I6" s="346"/>
      <c r="J6" s="344"/>
      <c r="K6" s="347"/>
      <c r="N6" s="5"/>
    </row>
    <row r="7" spans="1:14" customFormat="1" ht="16.5" thickBot="1">
      <c r="A7" s="348" t="s">
        <v>2014</v>
      </c>
      <c r="B7" s="349"/>
      <c r="C7" s="349"/>
      <c r="D7" s="349"/>
      <c r="E7" s="349"/>
      <c r="F7" s="349"/>
      <c r="G7" s="349"/>
      <c r="H7" s="349"/>
      <c r="I7" s="349"/>
      <c r="J7" s="349"/>
      <c r="K7" s="350"/>
      <c r="N7" s="5"/>
    </row>
    <row r="8" spans="1:14" s="327" customFormat="1" ht="12.75"/>
    <row r="9" spans="1:14" s="327" customFormat="1" ht="12.75">
      <c r="A9" s="327" t="s">
        <v>1870</v>
      </c>
    </row>
    <row r="10" spans="1:14" s="327" customFormat="1" ht="12.75">
      <c r="A10" s="327" t="s">
        <v>1906</v>
      </c>
    </row>
    <row r="11" spans="1:14" s="327" customFormat="1" ht="12.75">
      <c r="A11" s="327" t="s">
        <v>1872</v>
      </c>
    </row>
    <row r="12" spans="1:14" s="327" customFormat="1" ht="12.75">
      <c r="A12" s="327" t="s">
        <v>1871</v>
      </c>
    </row>
    <row r="13" spans="1:14" s="327" customFormat="1" ht="12.75">
      <c r="A13" s="327" t="s">
        <v>1873</v>
      </c>
    </row>
    <row r="14" spans="1:14" s="327" customFormat="1" ht="12.75">
      <c r="A14" s="327" t="s">
        <v>1874</v>
      </c>
    </row>
    <row r="15" spans="1:14" s="327" customFormat="1" ht="12.75">
      <c r="A15" s="327" t="s">
        <v>1950</v>
      </c>
    </row>
    <row r="16" spans="1:14" s="327" customFormat="1" ht="12.75"/>
    <row r="17" spans="1:41">
      <c r="A17" s="25" t="s">
        <v>1875</v>
      </c>
      <c r="AI17" s="329"/>
      <c r="AJ17" s="329"/>
      <c r="AK17" s="329"/>
      <c r="AL17" s="329"/>
      <c r="AM17" s="329"/>
      <c r="AN17" s="329"/>
      <c r="AO17" s="329"/>
    </row>
    <row r="18" spans="1:41" s="327" customFormat="1" ht="12.75">
      <c r="A18" s="330" t="s">
        <v>1992</v>
      </c>
      <c r="AI18" s="329"/>
      <c r="AJ18" s="329"/>
      <c r="AK18" s="329"/>
      <c r="AL18" s="329"/>
      <c r="AM18" s="329"/>
      <c r="AN18" s="329"/>
      <c r="AO18" s="329"/>
    </row>
    <row r="19" spans="1:41" s="327" customFormat="1" ht="12.75">
      <c r="A19" s="330" t="str">
        <f>"To accomplish this, see instructions on the 'EXCEL Tables' Sheet of "&amp;INDEX(Workbook,2)&amp;"."</f>
        <v>To accomplish this, see instructions on the 'EXCEL Tables' Sheet of Data Analysis (Workbook 2).</v>
      </c>
      <c r="AI19" s="329"/>
      <c r="AJ19" s="329"/>
      <c r="AK19" s="329"/>
      <c r="AL19" s="329"/>
      <c r="AM19" s="329"/>
      <c r="AN19" s="329"/>
      <c r="AO19" s="329"/>
    </row>
    <row r="20" spans="1:41" s="328" customFormat="1" ht="12.75">
      <c r="A20" s="334" t="s">
        <v>1997</v>
      </c>
      <c r="AI20" s="23"/>
      <c r="AJ20" s="23"/>
      <c r="AK20" s="23"/>
      <c r="AL20" s="23"/>
      <c r="AM20" s="23"/>
      <c r="AN20" s="23"/>
      <c r="AO20" s="23"/>
    </row>
    <row r="21" spans="1:41" s="328" customFormat="1" ht="12.75">
      <c r="A21" s="335" t="s">
        <v>1998</v>
      </c>
      <c r="AI21" s="23"/>
      <c r="AJ21" s="23"/>
      <c r="AK21" s="23"/>
      <c r="AL21" s="23"/>
      <c r="AM21" s="23"/>
      <c r="AN21" s="23"/>
      <c r="AO21" s="23"/>
    </row>
    <row r="22" spans="1:41" s="328" customFormat="1" ht="12.75">
      <c r="AI22" s="23"/>
      <c r="AJ22" s="23"/>
      <c r="AK22" s="23"/>
      <c r="AL22" s="23"/>
      <c r="AM22" s="23"/>
      <c r="AN22" s="23"/>
      <c r="AO22" s="23"/>
    </row>
    <row r="23" spans="1:41" s="328" customFormat="1" ht="12.75">
      <c r="A23" s="25" t="s">
        <v>1886</v>
      </c>
      <c r="AI23" s="23"/>
      <c r="AJ23" s="23"/>
      <c r="AK23" s="23"/>
      <c r="AL23" s="23"/>
      <c r="AM23" s="23"/>
      <c r="AN23" s="23"/>
      <c r="AO23" s="23"/>
    </row>
    <row r="24" spans="1:41" s="327" customFormat="1" ht="12.75">
      <c r="A24" s="327" t="s">
        <v>2032</v>
      </c>
    </row>
    <row r="25" spans="1:41" s="327" customFormat="1" ht="12.75">
      <c r="A25" s="327" t="s">
        <v>1993</v>
      </c>
    </row>
    <row r="26" spans="1:41" s="327" customFormat="1" ht="12.75">
      <c r="A26" s="327" t="s">
        <v>1908</v>
      </c>
    </row>
    <row r="27" spans="1:41" s="327" customFormat="1" ht="12.75">
      <c r="A27" s="328" t="str">
        <f>"In "&amp;INDEX(Workbook,2)&amp;" we provided detailed instructions of how to create each PivotTable."</f>
        <v>In Data Analysis (Workbook 2) we provided detailed instructions of how to create each PivotTable.</v>
      </c>
    </row>
    <row r="28" spans="1:41" s="327" customFormat="1" ht="12.75">
      <c r="A28" s="328" t="s">
        <v>1907</v>
      </c>
    </row>
    <row r="29" spans="1:41" s="327" customFormat="1" ht="12.75">
      <c r="A29" s="328" t="str">
        <f>"If you are having difficulty figuring out how to complete the steps, please refer back to "&amp;INDEX(Workbook,2)&amp;"."</f>
        <v>If you are having difficulty figuring out how to complete the steps, please refer back to Data Analysis (Workbook 2).</v>
      </c>
    </row>
    <row r="30" spans="1:41" s="327" customFormat="1" ht="12.75"/>
    <row r="31" spans="1:41" s="327" customFormat="1" ht="12.75">
      <c r="A31" s="202" t="s">
        <v>1890</v>
      </c>
    </row>
    <row r="32" spans="1:41" s="327" customFormat="1" ht="12.75">
      <c r="A32" s="327" t="s">
        <v>1889</v>
      </c>
    </row>
    <row r="33" spans="1:2" s="327" customFormat="1" ht="12.75">
      <c r="A33" s="327">
        <v>1</v>
      </c>
      <c r="B33" s="327" t="s">
        <v>1876</v>
      </c>
    </row>
    <row r="34" spans="1:2" s="327" customFormat="1" ht="12.75">
      <c r="A34" s="327">
        <v>2</v>
      </c>
      <c r="B34" s="327" t="s">
        <v>1878</v>
      </c>
    </row>
    <row r="35" spans="1:2" s="327" customFormat="1" ht="12.75">
      <c r="A35" s="327">
        <v>3</v>
      </c>
      <c r="B35" s="327" t="s">
        <v>1879</v>
      </c>
    </row>
    <row r="36" spans="1:2" s="327" customFormat="1" ht="12.75">
      <c r="A36" s="327">
        <v>4</v>
      </c>
      <c r="B36" s="327" t="s">
        <v>1880</v>
      </c>
    </row>
    <row r="37" spans="1:2" s="327" customFormat="1" ht="12.75">
      <c r="A37" s="327">
        <v>5</v>
      </c>
      <c r="B37" s="327" t="s">
        <v>1881</v>
      </c>
    </row>
    <row r="38" spans="1:2" s="327" customFormat="1" ht="12.75">
      <c r="A38" s="327">
        <v>6</v>
      </c>
      <c r="B38" s="327" t="s">
        <v>2033</v>
      </c>
    </row>
    <row r="39" spans="1:2" s="327" customFormat="1" ht="12.75">
      <c r="A39" s="327">
        <v>7</v>
      </c>
      <c r="B39" s="327" t="s">
        <v>1877</v>
      </c>
    </row>
    <row r="40" spans="1:2" s="327" customFormat="1" ht="12.75">
      <c r="A40" s="327">
        <v>8</v>
      </c>
      <c r="B40" s="327" t="s">
        <v>1882</v>
      </c>
    </row>
    <row r="41" spans="1:2" s="327" customFormat="1" ht="12.75">
      <c r="A41" s="327">
        <v>9</v>
      </c>
      <c r="B41" s="327" t="s">
        <v>1909</v>
      </c>
    </row>
    <row r="42" spans="1:2" s="327" customFormat="1" ht="12.75">
      <c r="A42" s="327" t="s">
        <v>1883</v>
      </c>
    </row>
    <row r="43" spans="1:2" s="327" customFormat="1" ht="12.75">
      <c r="A43" s="327" t="s">
        <v>2034</v>
      </c>
    </row>
    <row r="44" spans="1:2" s="327" customFormat="1" ht="12.75"/>
    <row r="45" spans="1:2" s="327" customFormat="1" ht="12.75">
      <c r="A45" s="202" t="s">
        <v>1891</v>
      </c>
    </row>
    <row r="46" spans="1:2" s="327" customFormat="1" ht="12.75">
      <c r="A46" s="327" t="s">
        <v>1951</v>
      </c>
    </row>
    <row r="47" spans="1:2" s="327" customFormat="1" ht="12.75">
      <c r="A47" s="328" t="s">
        <v>1884</v>
      </c>
    </row>
    <row r="48" spans="1:2" s="327" customFormat="1" ht="12.75">
      <c r="A48" s="328" t="s">
        <v>1885</v>
      </c>
    </row>
    <row r="49" spans="1:2" s="327" customFormat="1" ht="12.75">
      <c r="A49" s="328" t="s">
        <v>2035</v>
      </c>
    </row>
    <row r="50" spans="1:2" s="327" customFormat="1" ht="12.75">
      <c r="A50" s="328" t="str">
        <f>"The Excel CORREL function, which measures correlation, will be presented in greater detail in "&amp;INDEX(Workbook,13)&amp;"."</f>
        <v>The Excel CORREL function, which measures correlation, will be presented in greater detail in Fixed Income Valuation (Workbook 13).</v>
      </c>
    </row>
    <row r="51" spans="1:2" s="327" customFormat="1" ht="12.75">
      <c r="A51" s="327" t="s">
        <v>1887</v>
      </c>
    </row>
    <row r="52" spans="1:2" s="327" customFormat="1" ht="12.75">
      <c r="A52" s="327" t="s">
        <v>1894</v>
      </c>
    </row>
    <row r="53" spans="1:2" s="327" customFormat="1" ht="12.75">
      <c r="A53" s="328" t="s">
        <v>1892</v>
      </c>
    </row>
    <row r="54" spans="1:2" s="327" customFormat="1" ht="12.75">
      <c r="A54" s="328" t="s">
        <v>1952</v>
      </c>
    </row>
    <row r="55" spans="1:2" s="327" customFormat="1" ht="12.75">
      <c r="A55" s="328" t="s">
        <v>1953</v>
      </c>
    </row>
    <row r="56" spans="1:2" s="327" customFormat="1" ht="12.75">
      <c r="A56" s="328" t="s">
        <v>1893</v>
      </c>
    </row>
    <row r="57" spans="1:2" s="327" customFormat="1" ht="13.5" thickBot="1">
      <c r="A57" s="328" t="s">
        <v>1961</v>
      </c>
    </row>
    <row r="58" spans="1:2" s="327" customFormat="1" ht="13.5" thickBot="1">
      <c r="A58" s="328"/>
      <c r="B58" s="444">
        <v>0.73</v>
      </c>
    </row>
    <row r="59" spans="1:2" s="327" customFormat="1" ht="12.75">
      <c r="A59" s="328" t="s">
        <v>1902</v>
      </c>
    </row>
    <row r="60" spans="1:2" s="327" customFormat="1" ht="12.75">
      <c r="A60" s="376" t="s">
        <v>2070</v>
      </c>
    </row>
    <row r="61" spans="1:2" s="327" customFormat="1" ht="12.75">
      <c r="A61" s="358" t="s">
        <v>2057</v>
      </c>
    </row>
    <row r="62" spans="1:2" s="327" customFormat="1" ht="12.75">
      <c r="A62" s="328" t="s">
        <v>1895</v>
      </c>
    </row>
    <row r="63" spans="1:2" s="327" customFormat="1" ht="12.75">
      <c r="A63" s="328" t="s">
        <v>1954</v>
      </c>
    </row>
    <row r="64" spans="1:2" s="327" customFormat="1" ht="12.75">
      <c r="A64" s="328" t="s">
        <v>1896</v>
      </c>
    </row>
    <row r="65" spans="1:2" s="327" customFormat="1" ht="13.5" thickBot="1">
      <c r="A65" s="356" t="s">
        <v>1961</v>
      </c>
    </row>
    <row r="66" spans="1:2" s="327" customFormat="1" ht="13.5" thickBot="1">
      <c r="A66" s="328"/>
      <c r="B66" s="445">
        <v>0.9</v>
      </c>
    </row>
    <row r="67" spans="1:2" s="327" customFormat="1" ht="12.75">
      <c r="A67" s="328" t="s">
        <v>1903</v>
      </c>
    </row>
    <row r="68" spans="1:2">
      <c r="A68" s="376" t="s">
        <v>2070</v>
      </c>
    </row>
    <row r="69" spans="1:2">
      <c r="A69" s="328"/>
    </row>
    <row r="70" spans="1:2">
      <c r="A70" s="25" t="s">
        <v>1899</v>
      </c>
    </row>
    <row r="71" spans="1:2">
      <c r="A71" s="330" t="s">
        <v>1976</v>
      </c>
    </row>
    <row r="72" spans="1:2">
      <c r="A72" s="548" t="s">
        <v>2229</v>
      </c>
    </row>
    <row r="73" spans="1:2">
      <c r="A73" s="548" t="s">
        <v>2230</v>
      </c>
    </row>
    <row r="74" spans="1:2">
      <c r="A74" s="374" t="s">
        <v>2068</v>
      </c>
    </row>
    <row r="75" spans="1:2">
      <c r="A75" s="330" t="s">
        <v>1900</v>
      </c>
    </row>
    <row r="76" spans="1:2">
      <c r="A76" s="328" t="s">
        <v>1901</v>
      </c>
    </row>
    <row r="77" spans="1:2">
      <c r="A77" s="331" t="s">
        <v>1955</v>
      </c>
    </row>
    <row r="78" spans="1:2" ht="16.5" thickBot="1">
      <c r="A78" s="363" t="s">
        <v>2058</v>
      </c>
    </row>
    <row r="79" spans="1:2" s="327" customFormat="1" ht="13.5" thickBot="1">
      <c r="A79" s="328"/>
      <c r="B79" s="444">
        <v>0.71</v>
      </c>
    </row>
    <row r="80" spans="1:2">
      <c r="A80" s="328" t="s">
        <v>1956</v>
      </c>
    </row>
    <row r="81" spans="1:1">
      <c r="A81" s="331" t="s">
        <v>1957</v>
      </c>
    </row>
    <row r="82" spans="1:1">
      <c r="A82" s="331" t="s">
        <v>1897</v>
      </c>
    </row>
    <row r="83" spans="1:1">
      <c r="A83" s="330" t="s">
        <v>1898</v>
      </c>
    </row>
    <row r="84" spans="1:1">
      <c r="A84" s="328" t="s">
        <v>2009</v>
      </c>
    </row>
    <row r="85" spans="1:1">
      <c r="A85" s="331" t="s">
        <v>1994</v>
      </c>
    </row>
    <row r="86" spans="1:1">
      <c r="A86" s="328" t="s">
        <v>2036</v>
      </c>
    </row>
    <row r="87" spans="1:1">
      <c r="A87" s="328" t="s">
        <v>1995</v>
      </c>
    </row>
    <row r="88" spans="1:1">
      <c r="A88" s="331" t="s">
        <v>1996</v>
      </c>
    </row>
  </sheetData>
  <sheetProtection algorithmName="SHA-512" hashValue="Z1+G7cLxfbARkA3fTth3M+la2YetZrT2CYCBlpWGYckw0UB6js9Jrh1ptbcptWLehXYPB3q0HQzMo7OcFrrb/Q==" saltValue="7gBwC7AcICa+QtApd7Rn8w==" spinCount="100000" sheet="1" objects="1" scenarios="1"/>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6677DFFC-3DA0-2747-9B4A-EF0EFA2CB440}">
            <xm:f>X!$CC$1=TRUE</xm:f>
            <x14:dxf>
              <font>
                <color theme="1"/>
              </font>
              <fill>
                <patternFill>
                  <bgColor theme="1"/>
                </patternFill>
              </fill>
            </x14:dxf>
          </x14:cfRule>
          <xm:sqref>A1:XFD1048576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15863-CE2F-A246-99A4-BAE425505437}">
  <sheetPr published="0"/>
  <dimension ref="A1:O10222"/>
  <sheetViews>
    <sheetView topLeftCell="A37" workbookViewId="0">
      <selection activeCell="K7" sqref="K7:O7"/>
    </sheetView>
  </sheetViews>
  <sheetFormatPr defaultColWidth="11.125" defaultRowHeight="15.75"/>
  <cols>
    <col min="1" max="1" width="6.375" customWidth="1"/>
    <col min="2" max="2" width="8.125" customWidth="1"/>
    <col min="10" max="10" width="12.375" bestFit="1" customWidth="1"/>
    <col min="11" max="11" width="17.5" bestFit="1" customWidth="1"/>
    <col min="12" max="12" width="15.625" bestFit="1" customWidth="1"/>
    <col min="13" max="13" width="12.625" bestFit="1" customWidth="1"/>
    <col min="14" max="14" width="13" bestFit="1" customWidth="1"/>
    <col min="15" max="15" width="13.375" bestFit="1" customWidth="1"/>
    <col min="16" max="23" width="8.25" bestFit="1" customWidth="1"/>
    <col min="24" max="187" width="7.25" bestFit="1" customWidth="1"/>
    <col min="188" max="560" width="5.75" bestFit="1" customWidth="1"/>
    <col min="561" max="861" width="4.75" bestFit="1" customWidth="1"/>
    <col min="862" max="963" width="3.75" bestFit="1" customWidth="1"/>
    <col min="964" max="964" width="4.75" bestFit="1" customWidth="1"/>
    <col min="965" max="1172" width="3.125" bestFit="1" customWidth="1"/>
    <col min="1173" max="2596" width="4.125" bestFit="1" customWidth="1"/>
    <col min="2597" max="6844" width="5.125" bestFit="1" customWidth="1"/>
    <col min="6845" max="8876" width="6.625" bestFit="1" customWidth="1"/>
    <col min="8877" max="9085" width="7.625" bestFit="1" customWidth="1"/>
    <col min="9086" max="9086" width="8.625" bestFit="1" customWidth="1"/>
    <col min="9087" max="9087" width="12.25" bestFit="1" customWidth="1"/>
  </cols>
  <sheetData>
    <row r="1" spans="1:15" s="230" customFormat="1" ht="18.75">
      <c r="A1" s="30" t="s">
        <v>1913</v>
      </c>
      <c r="E1" s="243" t="s">
        <v>0</v>
      </c>
      <c r="J1"/>
      <c r="K1"/>
      <c r="L1"/>
      <c r="M1"/>
      <c r="N1"/>
      <c r="O1"/>
    </row>
    <row r="2" spans="1:15" s="230" customFormat="1">
      <c r="A2" s="33" t="s">
        <v>1360</v>
      </c>
      <c r="E2" s="243"/>
      <c r="J2"/>
      <c r="K2"/>
      <c r="L2"/>
      <c r="M2"/>
      <c r="N2"/>
      <c r="O2"/>
    </row>
    <row r="3" spans="1:15" s="230" customFormat="1" ht="12.75">
      <c r="A3" s="33" t="s">
        <v>1359</v>
      </c>
    </row>
    <row r="4" spans="1:15" s="230" customFormat="1" ht="12.75">
      <c r="A4" s="16" t="str">
        <f ca="1">"Sheet: "&amp;MID(CELL("filename",A1),FIND("]",CELL("filename",A1))+1,255)</f>
        <v>Sheet: DATA Common Sizing</v>
      </c>
    </row>
    <row r="5" spans="1:15">
      <c r="J5" s="230"/>
      <c r="K5" s="230"/>
      <c r="L5" s="230"/>
      <c r="M5" s="230"/>
      <c r="N5" s="230"/>
      <c r="O5" s="230"/>
    </row>
    <row r="6" spans="1:15" s="292" customFormat="1">
      <c r="A6" s="290" t="s">
        <v>148</v>
      </c>
      <c r="B6" s="290" t="s">
        <v>101</v>
      </c>
      <c r="C6" s="291" t="s">
        <v>7</v>
      </c>
      <c r="D6" s="291" t="s">
        <v>39</v>
      </c>
      <c r="E6" s="291" t="s">
        <v>99</v>
      </c>
      <c r="F6" s="291" t="s">
        <v>98</v>
      </c>
      <c r="G6" s="291" t="s">
        <v>96</v>
      </c>
      <c r="J6" s="230"/>
      <c r="K6" s="230"/>
      <c r="L6" s="230"/>
      <c r="M6" s="285" t="s">
        <v>1888</v>
      </c>
      <c r="N6" s="230"/>
      <c r="O6" s="230"/>
    </row>
    <row r="7" spans="1:15">
      <c r="A7" s="34" t="s">
        <v>1506</v>
      </c>
      <c r="B7" s="293">
        <v>2019</v>
      </c>
      <c r="C7" s="294">
        <v>5163</v>
      </c>
      <c r="D7" s="294">
        <v>1071</v>
      </c>
      <c r="E7" s="295">
        <v>9452</v>
      </c>
      <c r="F7" s="294">
        <v>4748</v>
      </c>
      <c r="G7" s="294">
        <v>7155</v>
      </c>
      <c r="K7" s="296">
        <f>IFERROR(CORREL($K$8:$K$11002,K8:K11002),"")</f>
        <v>0.99999999999999989</v>
      </c>
      <c r="L7" s="296">
        <f t="shared" ref="L7:O7" si="0">IFERROR(CORREL($K$8:$K$11002,L8:L11002),"")</f>
        <v>0.752981825074169</v>
      </c>
      <c r="M7" s="296">
        <f t="shared" si="0"/>
        <v>0.72013688853611502</v>
      </c>
      <c r="N7" s="296">
        <f t="shared" si="0"/>
        <v>0.90203392984330655</v>
      </c>
      <c r="O7" s="296">
        <f t="shared" si="0"/>
        <v>0.71174773719983175</v>
      </c>
    </row>
    <row r="8" spans="1:15">
      <c r="A8" s="34" t="s">
        <v>1506</v>
      </c>
      <c r="B8" s="293">
        <v>2018</v>
      </c>
      <c r="C8" s="294">
        <v>4914</v>
      </c>
      <c r="D8" s="294">
        <v>316</v>
      </c>
      <c r="E8" s="295">
        <v>8541</v>
      </c>
      <c r="F8" s="294">
        <v>4571</v>
      </c>
      <c r="G8" s="294">
        <v>6370</v>
      </c>
      <c r="L8" s="292"/>
      <c r="M8" s="292"/>
      <c r="N8" s="292"/>
      <c r="O8" s="292"/>
    </row>
    <row r="9" spans="1:15">
      <c r="A9" s="34" t="s">
        <v>1506</v>
      </c>
      <c r="B9" s="293">
        <v>2017</v>
      </c>
      <c r="C9" s="294">
        <v>4472</v>
      </c>
      <c r="D9" s="294">
        <v>684</v>
      </c>
      <c r="E9" s="295">
        <v>8426</v>
      </c>
      <c r="F9" s="294">
        <v>4835</v>
      </c>
      <c r="G9" s="294">
        <v>6846</v>
      </c>
      <c r="J9" s="666" t="s">
        <v>101</v>
      </c>
      <c r="K9" t="s">
        <v>2234</v>
      </c>
    </row>
    <row r="10" spans="1:15">
      <c r="A10" s="34" t="s">
        <v>1506</v>
      </c>
      <c r="B10" s="293">
        <v>2016</v>
      </c>
      <c r="C10" s="294">
        <v>4202</v>
      </c>
      <c r="D10" s="294">
        <v>462</v>
      </c>
      <c r="E10" s="295">
        <v>7794</v>
      </c>
      <c r="F10" s="294">
        <v>4246</v>
      </c>
      <c r="G10" s="294">
        <v>6150</v>
      </c>
    </row>
    <row r="11" spans="1:15">
      <c r="A11" s="34" t="s">
        <v>1506</v>
      </c>
      <c r="B11" s="293">
        <v>2015</v>
      </c>
      <c r="C11" s="294">
        <v>4038</v>
      </c>
      <c r="D11" s="294">
        <v>401</v>
      </c>
      <c r="E11" s="295">
        <v>7479</v>
      </c>
      <c r="F11" s="294">
        <v>4170</v>
      </c>
      <c r="G11" s="294">
        <v>5825</v>
      </c>
      <c r="J11" s="666" t="s">
        <v>2233</v>
      </c>
      <c r="K11" t="s">
        <v>2235</v>
      </c>
      <c r="L11" t="s">
        <v>2236</v>
      </c>
      <c r="M11" t="s">
        <v>2237</v>
      </c>
      <c r="N11" t="s">
        <v>2238</v>
      </c>
      <c r="O11" t="s">
        <v>2239</v>
      </c>
    </row>
    <row r="12" spans="1:15">
      <c r="A12" s="34" t="s">
        <v>1506</v>
      </c>
      <c r="B12" s="293">
        <v>2014</v>
      </c>
      <c r="C12" s="294">
        <v>4048</v>
      </c>
      <c r="D12" s="294">
        <v>549</v>
      </c>
      <c r="E12" s="295">
        <v>10815</v>
      </c>
      <c r="F12" s="294">
        <v>5304</v>
      </c>
      <c r="G12" s="294">
        <v>6967</v>
      </c>
      <c r="J12" s="667" t="s">
        <v>1722</v>
      </c>
      <c r="K12" s="668">
        <v>14077</v>
      </c>
      <c r="L12" s="668">
        <v>285827</v>
      </c>
      <c r="M12" s="668">
        <v>243057</v>
      </c>
      <c r="N12" s="668">
        <v>40343</v>
      </c>
      <c r="O12" s="668">
        <v>121986</v>
      </c>
    </row>
    <row r="13" spans="1:15">
      <c r="A13" s="34" t="s">
        <v>1506</v>
      </c>
      <c r="B13" s="293">
        <v>2013</v>
      </c>
      <c r="C13" s="294">
        <v>3894</v>
      </c>
      <c r="D13" s="294">
        <v>734</v>
      </c>
      <c r="E13" s="295">
        <v>10686</v>
      </c>
      <c r="F13" s="294">
        <v>5289</v>
      </c>
      <c r="G13" s="294">
        <v>7988</v>
      </c>
      <c r="J13" s="667" t="s">
        <v>1753</v>
      </c>
      <c r="K13" s="668">
        <v>7659.6630000000005</v>
      </c>
      <c r="L13" s="668">
        <v>191136.99099999995</v>
      </c>
      <c r="M13" s="668">
        <v>331858.28599999996</v>
      </c>
      <c r="N13" s="668">
        <v>212793.86900000004</v>
      </c>
      <c r="O13" s="668">
        <v>246078.45500000002</v>
      </c>
    </row>
    <row r="14" spans="1:15">
      <c r="A14" s="34" t="s">
        <v>1506</v>
      </c>
      <c r="B14" s="293">
        <v>2012</v>
      </c>
      <c r="C14" s="294">
        <v>6858</v>
      </c>
      <c r="D14" s="294">
        <v>1153</v>
      </c>
      <c r="E14" s="295">
        <v>10536</v>
      </c>
      <c r="F14" s="294">
        <v>5185</v>
      </c>
      <c r="G14" s="294">
        <v>7547</v>
      </c>
      <c r="J14" s="667" t="s">
        <v>1506</v>
      </c>
      <c r="K14" s="668">
        <v>11522</v>
      </c>
      <c r="L14" s="668">
        <v>135444</v>
      </c>
      <c r="M14" s="668">
        <v>182697</v>
      </c>
      <c r="N14" s="668">
        <v>93394</v>
      </c>
      <c r="O14" s="668">
        <v>127953</v>
      </c>
    </row>
    <row r="15" spans="1:15">
      <c r="A15" s="34" t="s">
        <v>1506</v>
      </c>
      <c r="B15" s="293">
        <v>2011</v>
      </c>
      <c r="C15" s="294">
        <v>6615</v>
      </c>
      <c r="D15" s="294">
        <v>1012</v>
      </c>
      <c r="E15" s="295">
        <v>9057</v>
      </c>
      <c r="F15" s="294">
        <v>4316</v>
      </c>
      <c r="G15" s="294">
        <v>6501</v>
      </c>
      <c r="J15" s="667" t="s">
        <v>1507</v>
      </c>
      <c r="K15" s="668">
        <v>14099</v>
      </c>
      <c r="L15" s="668">
        <v>609871</v>
      </c>
      <c r="M15" s="668">
        <v>784328</v>
      </c>
      <c r="N15" s="668">
        <v>15540</v>
      </c>
      <c r="O15" s="668">
        <v>357061</v>
      </c>
    </row>
    <row r="16" spans="1:15">
      <c r="A16" s="34" t="s">
        <v>1506</v>
      </c>
      <c r="B16" s="293">
        <v>2010</v>
      </c>
      <c r="C16" s="294">
        <v>5444</v>
      </c>
      <c r="D16" s="294">
        <v>684</v>
      </c>
      <c r="E16" s="295">
        <v>9696</v>
      </c>
      <c r="F16" s="294">
        <v>3236</v>
      </c>
      <c r="G16" s="294">
        <v>6927</v>
      </c>
      <c r="J16" s="667" t="s">
        <v>1508</v>
      </c>
      <c r="K16" s="668">
        <v>5919.2440000000015</v>
      </c>
      <c r="L16" s="668">
        <v>124353.72619999999</v>
      </c>
      <c r="M16" s="668">
        <v>95238.411000000022</v>
      </c>
      <c r="N16" s="668">
        <v>30241.690999999999</v>
      </c>
      <c r="O16" s="668">
        <v>47999.130000000005</v>
      </c>
    </row>
    <row r="17" spans="1:15">
      <c r="A17" s="34" t="s">
        <v>1506</v>
      </c>
      <c r="B17" s="293">
        <v>2009</v>
      </c>
      <c r="C17" s="294">
        <v>4481</v>
      </c>
      <c r="D17" s="294">
        <v>-31</v>
      </c>
      <c r="E17" s="295">
        <v>7612</v>
      </c>
      <c r="F17" s="294">
        <v>2514</v>
      </c>
      <c r="G17" s="294">
        <v>5419</v>
      </c>
      <c r="J17" s="667" t="s">
        <v>102</v>
      </c>
      <c r="K17" s="668">
        <v>444409.90900000004</v>
      </c>
      <c r="L17" s="668">
        <v>2141292.5415000003</v>
      </c>
      <c r="M17" s="668">
        <v>2718530.0538999997</v>
      </c>
      <c r="N17" s="668">
        <v>1186538.2912000001</v>
      </c>
      <c r="O17" s="668">
        <v>1735668.6702000001</v>
      </c>
    </row>
    <row r="18" spans="1:15">
      <c r="A18" s="34" t="s">
        <v>1506</v>
      </c>
      <c r="B18" s="293">
        <v>2008</v>
      </c>
      <c r="C18" s="294">
        <v>5774</v>
      </c>
      <c r="D18" s="294">
        <v>693</v>
      </c>
      <c r="E18" s="295">
        <v>7437</v>
      </c>
      <c r="F18" s="294">
        <v>2559</v>
      </c>
      <c r="G18" s="294">
        <v>4684</v>
      </c>
      <c r="J18" s="667" t="s">
        <v>145</v>
      </c>
      <c r="K18" s="668">
        <v>48602</v>
      </c>
      <c r="L18" s="668">
        <v>232944</v>
      </c>
      <c r="M18" s="668">
        <v>462776.70500000002</v>
      </c>
      <c r="N18" s="668">
        <v>34291.998999999996</v>
      </c>
      <c r="O18" s="668">
        <v>292990.99900000001</v>
      </c>
    </row>
    <row r="19" spans="1:15">
      <c r="A19" s="34" t="s">
        <v>1506</v>
      </c>
      <c r="B19" s="293">
        <v>2007</v>
      </c>
      <c r="C19" s="294">
        <v>5420</v>
      </c>
      <c r="D19" s="294">
        <v>638</v>
      </c>
      <c r="E19" s="295">
        <v>7554</v>
      </c>
      <c r="F19" s="294">
        <v>3234</v>
      </c>
      <c r="G19" s="294">
        <v>5321</v>
      </c>
      <c r="J19" s="667" t="s">
        <v>1509</v>
      </c>
      <c r="K19" s="668">
        <v>10349.427000000003</v>
      </c>
      <c r="L19" s="668">
        <v>1770063.0167</v>
      </c>
      <c r="M19" s="668">
        <v>378130.13769999996</v>
      </c>
      <c r="N19" s="668">
        <v>54835.3969</v>
      </c>
      <c r="O19" s="668">
        <v>99137.093899999993</v>
      </c>
    </row>
    <row r="20" spans="1:15">
      <c r="A20" s="34" t="s">
        <v>1506</v>
      </c>
      <c r="B20" s="293">
        <v>2006</v>
      </c>
      <c r="C20" s="294">
        <v>4973</v>
      </c>
      <c r="D20" s="294">
        <v>3307</v>
      </c>
      <c r="E20" s="295">
        <v>7369</v>
      </c>
      <c r="F20" s="294">
        <v>3648</v>
      </c>
      <c r="G20" s="294">
        <v>5148</v>
      </c>
      <c r="J20" s="667" t="s">
        <v>1510</v>
      </c>
      <c r="K20" s="668">
        <v>329.82400000000013</v>
      </c>
      <c r="L20" s="668">
        <v>3509.5743999999995</v>
      </c>
      <c r="M20" s="668">
        <v>5166.4551999999994</v>
      </c>
      <c r="N20" s="668">
        <v>4439.0699000000013</v>
      </c>
      <c r="O20" s="668">
        <v>4457.5349000000006</v>
      </c>
    </row>
    <row r="21" spans="1:15">
      <c r="A21" s="34" t="s">
        <v>1506</v>
      </c>
      <c r="B21" s="293">
        <v>2005</v>
      </c>
      <c r="C21" s="294">
        <v>4685</v>
      </c>
      <c r="D21" s="294">
        <v>327</v>
      </c>
      <c r="E21" s="295">
        <v>6751</v>
      </c>
      <c r="F21" s="294">
        <v>4081</v>
      </c>
      <c r="G21" s="294">
        <v>4081</v>
      </c>
      <c r="J21" s="667" t="s">
        <v>1511</v>
      </c>
      <c r="K21" s="668">
        <v>82487.539999999994</v>
      </c>
      <c r="L21" s="668">
        <v>567185.0111</v>
      </c>
      <c r="M21" s="668">
        <v>995978.26569999999</v>
      </c>
      <c r="N21" s="668">
        <v>446014.01900000009</v>
      </c>
      <c r="O21" s="668">
        <v>717011.32010000013</v>
      </c>
    </row>
    <row r="22" spans="1:15">
      <c r="A22" s="34" t="s">
        <v>1506</v>
      </c>
      <c r="B22" s="293">
        <v>2004</v>
      </c>
      <c r="C22" s="294">
        <v>5160</v>
      </c>
      <c r="D22" s="294">
        <v>369</v>
      </c>
      <c r="E22" s="295">
        <v>7144</v>
      </c>
      <c r="F22" s="294">
        <v>3569</v>
      </c>
      <c r="G22" s="294">
        <v>4719</v>
      </c>
      <c r="J22" s="667" t="s">
        <v>1512</v>
      </c>
      <c r="K22" s="668">
        <v>45701.438099999992</v>
      </c>
      <c r="L22" s="668">
        <v>508800.89059999993</v>
      </c>
      <c r="M22" s="668">
        <v>285705.81040000007</v>
      </c>
      <c r="N22" s="668">
        <v>99287.883200000011</v>
      </c>
      <c r="O22" s="668">
        <v>100941.15820000001</v>
      </c>
    </row>
    <row r="23" spans="1:15">
      <c r="A23" s="34" t="s">
        <v>1506</v>
      </c>
      <c r="B23" s="293">
        <v>2003</v>
      </c>
      <c r="C23" s="294">
        <v>6056</v>
      </c>
      <c r="D23" s="294">
        <v>-2058</v>
      </c>
      <c r="E23" s="295">
        <v>6297</v>
      </c>
      <c r="F23" s="294">
        <v>2824</v>
      </c>
      <c r="G23" s="294">
        <v>3974</v>
      </c>
      <c r="J23" s="667" t="s">
        <v>90</v>
      </c>
      <c r="K23" s="668">
        <v>17519.233999999993</v>
      </c>
      <c r="L23" s="668">
        <v>85853.640100000004</v>
      </c>
      <c r="M23" s="668">
        <v>166912.65000000002</v>
      </c>
      <c r="N23" s="668">
        <v>104047.47500000001</v>
      </c>
      <c r="O23" s="668">
        <v>126945.46600000001</v>
      </c>
    </row>
    <row r="24" spans="1:15">
      <c r="A24" s="34" t="s">
        <v>1506</v>
      </c>
      <c r="B24" s="293">
        <v>2002</v>
      </c>
      <c r="C24" s="294">
        <v>6010</v>
      </c>
      <c r="D24" s="294">
        <v>-1032</v>
      </c>
      <c r="E24" s="295">
        <v>8203</v>
      </c>
      <c r="F24" s="294">
        <v>4627</v>
      </c>
      <c r="G24" s="294">
        <v>5777</v>
      </c>
      <c r="J24" s="667" t="s">
        <v>1513</v>
      </c>
      <c r="K24" s="668">
        <v>14028.037999999997</v>
      </c>
      <c r="L24" s="668">
        <v>70714.718100000013</v>
      </c>
      <c r="M24" s="668">
        <v>159448.35859999995</v>
      </c>
      <c r="N24" s="668">
        <v>101324.66990000002</v>
      </c>
      <c r="O24" s="668">
        <v>133210.26299999995</v>
      </c>
    </row>
    <row r="25" spans="1:15">
      <c r="A25" s="34" t="s">
        <v>1506</v>
      </c>
      <c r="B25" s="293">
        <v>2001</v>
      </c>
      <c r="C25" s="294">
        <v>8396</v>
      </c>
      <c r="D25" s="294">
        <v>174</v>
      </c>
      <c r="E25" s="295">
        <v>7986</v>
      </c>
      <c r="F25" s="294">
        <v>5659</v>
      </c>
      <c r="G25" s="294">
        <v>5665</v>
      </c>
      <c r="J25" s="667" t="s">
        <v>1514</v>
      </c>
      <c r="K25" s="668">
        <v>31623.096000000001</v>
      </c>
      <c r="L25" s="668">
        <v>1181474.1693000002</v>
      </c>
      <c r="M25" s="668">
        <v>694987.18400000001</v>
      </c>
      <c r="N25" s="668">
        <v>317167.33319999999</v>
      </c>
      <c r="O25" s="668">
        <v>468146.33900000009</v>
      </c>
    </row>
    <row r="26" spans="1:15">
      <c r="A26" s="34" t="s">
        <v>1506</v>
      </c>
      <c r="B26" s="293">
        <v>2000</v>
      </c>
      <c r="C26" s="294">
        <v>10773</v>
      </c>
      <c r="D26" s="294">
        <v>757</v>
      </c>
      <c r="E26" s="295">
        <v>8425</v>
      </c>
      <c r="F26" s="294">
        <v>5265</v>
      </c>
      <c r="G26" s="294">
        <v>5375</v>
      </c>
      <c r="J26" s="667" t="s">
        <v>1515</v>
      </c>
      <c r="K26" s="668">
        <v>30943.112000000005</v>
      </c>
      <c r="L26" s="668">
        <v>219511.01809999999</v>
      </c>
      <c r="M26" s="668">
        <v>617511.16810000001</v>
      </c>
      <c r="N26" s="668">
        <v>128538.1643</v>
      </c>
      <c r="O26" s="668">
        <v>144254.52129999996</v>
      </c>
    </row>
    <row r="27" spans="1:15">
      <c r="A27" s="34" t="s">
        <v>1506</v>
      </c>
      <c r="B27" s="293">
        <v>1999</v>
      </c>
      <c r="C27" s="294">
        <v>8331</v>
      </c>
      <c r="D27" s="294">
        <v>512</v>
      </c>
      <c r="E27" s="295">
        <v>5444</v>
      </c>
      <c r="F27" s="294">
        <v>3382</v>
      </c>
      <c r="G27" s="294">
        <v>3382</v>
      </c>
      <c r="J27" s="667" t="s">
        <v>1516</v>
      </c>
      <c r="K27" s="668">
        <v>5867.7189999999991</v>
      </c>
      <c r="L27" s="668">
        <v>66896.204899999997</v>
      </c>
      <c r="M27" s="668">
        <v>229016.2849</v>
      </c>
      <c r="N27" s="668">
        <v>21507.373</v>
      </c>
      <c r="O27" s="668">
        <v>173180.753</v>
      </c>
    </row>
    <row r="28" spans="1:15">
      <c r="A28" s="34" t="s">
        <v>1506</v>
      </c>
      <c r="B28" s="293">
        <v>1998</v>
      </c>
      <c r="C28" s="294">
        <v>7952</v>
      </c>
      <c r="D28" s="294">
        <v>257</v>
      </c>
      <c r="E28" s="295">
        <v>4987</v>
      </c>
      <c r="F28" s="294">
        <v>3022</v>
      </c>
      <c r="G28" s="294">
        <v>3022</v>
      </c>
      <c r="J28" s="667" t="s">
        <v>143</v>
      </c>
      <c r="K28" s="668">
        <v>1911.0309999999999</v>
      </c>
      <c r="L28" s="668">
        <v>40326.785000000003</v>
      </c>
      <c r="M28" s="668">
        <v>59478.875</v>
      </c>
      <c r="N28" s="668">
        <v>24403.428999999996</v>
      </c>
      <c r="O28" s="668">
        <v>33344.142999999996</v>
      </c>
    </row>
    <row r="29" spans="1:15">
      <c r="A29" s="34" t="s">
        <v>1506</v>
      </c>
      <c r="B29" s="293">
        <v>1997</v>
      </c>
      <c r="C29" s="294">
        <v>7785</v>
      </c>
      <c r="D29" s="294">
        <v>543</v>
      </c>
      <c r="E29" s="295">
        <v>5006</v>
      </c>
      <c r="F29" s="294">
        <v>3110</v>
      </c>
      <c r="G29" s="294">
        <v>3110</v>
      </c>
      <c r="J29" s="667" t="s">
        <v>1517</v>
      </c>
      <c r="K29" s="668">
        <v>10824.991999999998</v>
      </c>
      <c r="L29" s="668">
        <v>134380.80300000001</v>
      </c>
      <c r="M29" s="668">
        <v>447793.6017</v>
      </c>
      <c r="N29" s="668">
        <v>144312.31609999997</v>
      </c>
      <c r="O29" s="668">
        <v>288622.74050000001</v>
      </c>
    </row>
    <row r="30" spans="1:15">
      <c r="A30" s="34" t="s">
        <v>1507</v>
      </c>
      <c r="B30" s="293">
        <v>2019</v>
      </c>
      <c r="C30" s="294">
        <v>45768</v>
      </c>
      <c r="D30" s="294">
        <v>1686</v>
      </c>
      <c r="E30" s="295">
        <v>59995</v>
      </c>
      <c r="F30" s="294">
        <v>-118</v>
      </c>
      <c r="G30" s="294">
        <v>33326</v>
      </c>
      <c r="J30" s="667" t="s">
        <v>1518</v>
      </c>
      <c r="K30" s="668">
        <v>29578.946100000001</v>
      </c>
      <c r="L30" s="668">
        <v>356024.63490000006</v>
      </c>
      <c r="M30" s="668">
        <v>1207248.618</v>
      </c>
      <c r="N30" s="668">
        <v>323613.24090000003</v>
      </c>
      <c r="O30" s="668">
        <v>756123.6222000001</v>
      </c>
    </row>
    <row r="31" spans="1:15">
      <c r="A31" s="34" t="s">
        <v>1507</v>
      </c>
      <c r="B31" s="293">
        <v>2018</v>
      </c>
      <c r="C31" s="294">
        <v>44541</v>
      </c>
      <c r="D31" s="294">
        <v>1412</v>
      </c>
      <c r="E31" s="295">
        <v>60580</v>
      </c>
      <c r="F31" s="294">
        <v>-169</v>
      </c>
      <c r="G31" s="294">
        <v>33860</v>
      </c>
      <c r="J31" s="667" t="s">
        <v>1519</v>
      </c>
      <c r="K31" s="668">
        <v>903.32599999999991</v>
      </c>
      <c r="L31" s="668">
        <v>248672.11700000003</v>
      </c>
      <c r="M31" s="668">
        <v>765411.28500000003</v>
      </c>
      <c r="N31" s="668">
        <v>139799.58000000002</v>
      </c>
      <c r="O31" s="668">
        <v>560138.38010000007</v>
      </c>
    </row>
    <row r="32" spans="1:15">
      <c r="A32" s="34" t="s">
        <v>1507</v>
      </c>
      <c r="B32" s="293">
        <v>2017</v>
      </c>
      <c r="C32" s="294">
        <v>42622</v>
      </c>
      <c r="D32" s="294">
        <v>1282</v>
      </c>
      <c r="E32" s="295">
        <v>52785</v>
      </c>
      <c r="F32" s="294">
        <v>-780</v>
      </c>
      <c r="G32" s="294">
        <v>24285</v>
      </c>
      <c r="J32" s="667" t="s">
        <v>1520</v>
      </c>
      <c r="K32" s="668">
        <v>3398.3884000000003</v>
      </c>
      <c r="L32" s="668">
        <v>116473.02769999999</v>
      </c>
      <c r="M32" s="668">
        <v>720369.47760000033</v>
      </c>
      <c r="N32" s="668">
        <v>422096.65119999985</v>
      </c>
      <c r="O32" s="668">
        <v>615694.54089999991</v>
      </c>
    </row>
    <row r="33" spans="1:15">
      <c r="A33" s="34" t="s">
        <v>1507</v>
      </c>
      <c r="B33" s="293">
        <v>2016</v>
      </c>
      <c r="C33" s="294">
        <v>40180</v>
      </c>
      <c r="D33" s="294">
        <v>2676</v>
      </c>
      <c r="E33" s="295">
        <v>51274</v>
      </c>
      <c r="F33" s="294">
        <v>3785</v>
      </c>
      <c r="G33" s="294">
        <v>28129</v>
      </c>
      <c r="J33" s="667" t="s">
        <v>1521</v>
      </c>
      <c r="K33" s="668">
        <v>36.335999999999729</v>
      </c>
      <c r="L33" s="668">
        <v>23504.595999999994</v>
      </c>
      <c r="M33" s="668">
        <v>51907.858700000004</v>
      </c>
      <c r="N33" s="668">
        <v>37298.699500000002</v>
      </c>
      <c r="O33" s="668">
        <v>46623.007800000014</v>
      </c>
    </row>
    <row r="34" spans="1:15">
      <c r="A34" s="34" t="s">
        <v>1507</v>
      </c>
      <c r="B34" s="293">
        <v>2015</v>
      </c>
      <c r="C34" s="294">
        <v>40990</v>
      </c>
      <c r="D34" s="294">
        <v>7610</v>
      </c>
      <c r="E34" s="295">
        <v>48415</v>
      </c>
      <c r="F34" s="294">
        <v>5635</v>
      </c>
      <c r="G34" s="294">
        <v>26196</v>
      </c>
      <c r="J34" s="667" t="s">
        <v>1522</v>
      </c>
      <c r="K34" s="668">
        <v>5717.226999999999</v>
      </c>
      <c r="L34" s="668">
        <v>53070.657999999989</v>
      </c>
      <c r="M34" s="668">
        <v>91077.18789999999</v>
      </c>
      <c r="N34" s="668">
        <v>40960.968999999997</v>
      </c>
      <c r="O34" s="668">
        <v>68520.006000000023</v>
      </c>
    </row>
    <row r="35" spans="1:15">
      <c r="A35" s="34" t="s">
        <v>1507</v>
      </c>
      <c r="B35" s="293">
        <v>2014</v>
      </c>
      <c r="C35" s="294">
        <v>42650</v>
      </c>
      <c r="D35" s="294">
        <v>2882</v>
      </c>
      <c r="E35" s="295">
        <v>43771</v>
      </c>
      <c r="F35" s="294">
        <v>2021</v>
      </c>
      <c r="G35" s="294">
        <v>20250</v>
      </c>
      <c r="J35" s="667" t="s">
        <v>1523</v>
      </c>
      <c r="K35" s="668">
        <v>1519.2159999999999</v>
      </c>
      <c r="L35" s="668">
        <v>12359.433999999999</v>
      </c>
      <c r="M35" s="668">
        <v>14285.383</v>
      </c>
      <c r="N35" s="668">
        <v>9648.7820000000029</v>
      </c>
      <c r="O35" s="668">
        <v>9734.5710000000017</v>
      </c>
    </row>
    <row r="36" spans="1:15">
      <c r="A36" s="34" t="s">
        <v>1507</v>
      </c>
      <c r="B36" s="293">
        <v>2013</v>
      </c>
      <c r="C36" s="294">
        <v>26743</v>
      </c>
      <c r="D36" s="294">
        <v>-1834</v>
      </c>
      <c r="E36" s="295">
        <v>42278</v>
      </c>
      <c r="F36" s="294">
        <v>-2731</v>
      </c>
      <c r="G36" s="294">
        <v>19996</v>
      </c>
      <c r="J36" s="667" t="s">
        <v>136</v>
      </c>
      <c r="K36" s="668">
        <v>5912.1150000000007</v>
      </c>
      <c r="L36" s="668">
        <v>103755.7601</v>
      </c>
      <c r="M36" s="668">
        <v>130933.79009999998</v>
      </c>
      <c r="N36" s="668">
        <v>37045.534000000007</v>
      </c>
      <c r="O36" s="668">
        <v>71042.54800000001</v>
      </c>
    </row>
    <row r="37" spans="1:15">
      <c r="A37" s="34" t="s">
        <v>1507</v>
      </c>
      <c r="B37" s="293">
        <v>2012</v>
      </c>
      <c r="C37" s="294">
        <v>24855</v>
      </c>
      <c r="D37" s="294">
        <v>-1876</v>
      </c>
      <c r="E37" s="295">
        <v>23510</v>
      </c>
      <c r="F37" s="294">
        <v>-7987</v>
      </c>
      <c r="G37" s="294">
        <v>548</v>
      </c>
      <c r="J37" s="667" t="s">
        <v>1524</v>
      </c>
      <c r="K37" s="668">
        <v>2138.6999999999998</v>
      </c>
      <c r="L37" s="668">
        <v>20532.399999999998</v>
      </c>
      <c r="M37" s="668">
        <v>20866.3</v>
      </c>
      <c r="N37" s="668">
        <v>4751.5</v>
      </c>
      <c r="O37" s="668">
        <v>14788.000000000002</v>
      </c>
    </row>
    <row r="38" spans="1:15">
      <c r="A38" s="34" t="s">
        <v>1507</v>
      </c>
      <c r="B38" s="293">
        <v>2011</v>
      </c>
      <c r="C38" s="294">
        <v>23979</v>
      </c>
      <c r="D38" s="294">
        <v>-1979</v>
      </c>
      <c r="E38" s="295">
        <v>23848</v>
      </c>
      <c r="F38" s="294">
        <v>-7111</v>
      </c>
      <c r="G38" s="294">
        <v>1109</v>
      </c>
      <c r="J38" s="667" t="s">
        <v>1525</v>
      </c>
      <c r="K38" s="668">
        <v>4566.7949999999992</v>
      </c>
      <c r="L38" s="668">
        <v>25401.556</v>
      </c>
      <c r="M38" s="668">
        <v>87808.839000000007</v>
      </c>
      <c r="N38" s="668">
        <v>58104.173999999992</v>
      </c>
      <c r="O38" s="668">
        <v>75933.020999999979</v>
      </c>
    </row>
    <row r="39" spans="1:15">
      <c r="A39" s="34" t="s">
        <v>1507</v>
      </c>
      <c r="B39" s="293">
        <v>2010</v>
      </c>
      <c r="C39" s="294">
        <v>22170</v>
      </c>
      <c r="D39" s="294">
        <v>-471</v>
      </c>
      <c r="E39" s="295">
        <v>25088</v>
      </c>
      <c r="F39" s="294">
        <v>-3945</v>
      </c>
      <c r="G39" s="294">
        <v>7191</v>
      </c>
      <c r="J39" s="667" t="s">
        <v>1526</v>
      </c>
      <c r="K39" s="668">
        <v>28798.368099999996</v>
      </c>
      <c r="L39" s="668">
        <v>210738.86419999998</v>
      </c>
      <c r="M39" s="668">
        <v>281713.49729999999</v>
      </c>
      <c r="N39" s="668">
        <v>173343.3389</v>
      </c>
      <c r="O39" s="668">
        <v>212803.86789999998</v>
      </c>
    </row>
    <row r="40" spans="1:15">
      <c r="A40" s="34" t="s">
        <v>1507</v>
      </c>
      <c r="B40" s="293">
        <v>2009</v>
      </c>
      <c r="C40" s="294">
        <v>19917</v>
      </c>
      <c r="D40" s="294">
        <v>-1468</v>
      </c>
      <c r="E40" s="295">
        <v>25438</v>
      </c>
      <c r="F40" s="294">
        <v>-3489</v>
      </c>
      <c r="G40" s="294">
        <v>8208</v>
      </c>
      <c r="J40" s="667" t="s">
        <v>1527</v>
      </c>
      <c r="K40" s="668">
        <v>8579.4862999999987</v>
      </c>
      <c r="L40" s="668">
        <v>201181.7953</v>
      </c>
      <c r="M40" s="668">
        <v>209638.31699999995</v>
      </c>
      <c r="N40" s="668">
        <v>70149.119699999996</v>
      </c>
      <c r="O40" s="668">
        <v>144498.35439999998</v>
      </c>
    </row>
    <row r="41" spans="1:15">
      <c r="A41" s="34" t="s">
        <v>1507</v>
      </c>
      <c r="B41" s="293">
        <v>2008</v>
      </c>
      <c r="C41" s="294">
        <v>23766</v>
      </c>
      <c r="D41" s="294">
        <v>-2118</v>
      </c>
      <c r="E41" s="295">
        <v>25175</v>
      </c>
      <c r="F41" s="294">
        <v>-2935</v>
      </c>
      <c r="G41" s="294">
        <v>8022</v>
      </c>
      <c r="J41" s="667" t="s">
        <v>1528</v>
      </c>
      <c r="K41" s="668">
        <v>-7200.2929999999997</v>
      </c>
      <c r="L41" s="668">
        <v>125242.5928</v>
      </c>
      <c r="M41" s="668">
        <v>150989.07230000003</v>
      </c>
      <c r="N41" s="668">
        <v>56092.49259999999</v>
      </c>
      <c r="O41" s="668">
        <v>107406.6456</v>
      </c>
    </row>
    <row r="42" spans="1:15">
      <c r="A42" s="34" t="s">
        <v>1507</v>
      </c>
      <c r="B42" s="293">
        <v>2007</v>
      </c>
      <c r="C42" s="294">
        <v>22935</v>
      </c>
      <c r="D42" s="294">
        <v>504</v>
      </c>
      <c r="E42" s="295">
        <v>28571</v>
      </c>
      <c r="F42" s="294">
        <v>2657</v>
      </c>
      <c r="G42" s="294">
        <v>13799</v>
      </c>
      <c r="J42" s="667" t="s">
        <v>1529</v>
      </c>
      <c r="K42" s="668">
        <v>7508.6389999999983</v>
      </c>
      <c r="L42" s="668">
        <v>62536.382000000005</v>
      </c>
      <c r="M42" s="668">
        <v>90724.935899999968</v>
      </c>
      <c r="N42" s="668">
        <v>42557.206999999995</v>
      </c>
      <c r="O42" s="668">
        <v>70565.944999999992</v>
      </c>
    </row>
    <row r="43" spans="1:15">
      <c r="A43" s="34" t="s">
        <v>1507</v>
      </c>
      <c r="B43" s="293">
        <v>2006</v>
      </c>
      <c r="C43" s="294">
        <v>22563</v>
      </c>
      <c r="D43" s="294">
        <v>231</v>
      </c>
      <c r="E43" s="295">
        <v>29145</v>
      </c>
      <c r="F43" s="294">
        <v>-606</v>
      </c>
      <c r="G43" s="294">
        <v>12784</v>
      </c>
      <c r="J43" s="667" t="s">
        <v>1530</v>
      </c>
      <c r="K43" s="668">
        <v>84689.494500000001</v>
      </c>
      <c r="L43" s="668">
        <v>322172.61010000005</v>
      </c>
      <c r="M43" s="668">
        <v>924934.97799999989</v>
      </c>
      <c r="N43" s="668">
        <v>398550.22000000003</v>
      </c>
      <c r="O43" s="668">
        <v>746690.56599999988</v>
      </c>
    </row>
    <row r="44" spans="1:15">
      <c r="A44" s="34" t="s">
        <v>1507</v>
      </c>
      <c r="B44" s="293">
        <v>2005</v>
      </c>
      <c r="C44" s="294">
        <v>20712</v>
      </c>
      <c r="D44" s="294">
        <v>4758</v>
      </c>
      <c r="E44" s="295">
        <v>29495</v>
      </c>
      <c r="F44" s="294">
        <v>-1430</v>
      </c>
      <c r="G44" s="294">
        <v>13265</v>
      </c>
      <c r="J44" s="667" t="s">
        <v>103</v>
      </c>
      <c r="K44" s="668">
        <v>29624.437100000003</v>
      </c>
      <c r="L44" s="668">
        <v>1343208.8771999998</v>
      </c>
      <c r="M44" s="668">
        <v>889772.91590000014</v>
      </c>
      <c r="N44" s="668">
        <v>214504.60889999999</v>
      </c>
      <c r="O44" s="668">
        <v>471765.43900000007</v>
      </c>
    </row>
    <row r="45" spans="1:15">
      <c r="A45" s="34" t="s">
        <v>1507</v>
      </c>
      <c r="B45" s="293">
        <v>2004</v>
      </c>
      <c r="C45" s="294">
        <v>18645</v>
      </c>
      <c r="D45" s="294">
        <v>3208</v>
      </c>
      <c r="E45" s="295">
        <v>28773</v>
      </c>
      <c r="F45" s="294">
        <v>-581</v>
      </c>
      <c r="G45" s="294">
        <v>13749</v>
      </c>
      <c r="J45" s="667" t="s">
        <v>1531</v>
      </c>
      <c r="K45" s="668">
        <v>2013.5940000000001</v>
      </c>
      <c r="L45" s="668">
        <v>9313.7569999999996</v>
      </c>
      <c r="M45" s="668">
        <v>14012.740999999998</v>
      </c>
      <c r="N45" s="668">
        <v>9248.2609999999986</v>
      </c>
      <c r="O45" s="668">
        <v>9820.9119999999984</v>
      </c>
    </row>
    <row r="46" spans="1:15">
      <c r="A46" s="34" t="s">
        <v>1507</v>
      </c>
      <c r="B46" s="293">
        <v>2003</v>
      </c>
      <c r="C46" s="294">
        <v>17440</v>
      </c>
      <c r="D46" s="294">
        <v>-1228</v>
      </c>
      <c r="E46" s="295">
        <v>29330</v>
      </c>
      <c r="F46" s="294">
        <v>46</v>
      </c>
      <c r="G46" s="294">
        <v>13976</v>
      </c>
      <c r="J46" s="667" t="s">
        <v>1532</v>
      </c>
      <c r="K46" s="668">
        <v>3191.2820000000006</v>
      </c>
      <c r="L46" s="668">
        <v>12260.529000000002</v>
      </c>
      <c r="M46" s="668">
        <v>36246.923000000003</v>
      </c>
      <c r="N46" s="668">
        <v>26950.482000000004</v>
      </c>
      <c r="O46" s="668">
        <v>28625.707000000006</v>
      </c>
    </row>
    <row r="47" spans="1:15">
      <c r="A47" s="34" t="s">
        <v>1507</v>
      </c>
      <c r="B47" s="293">
        <v>2002</v>
      </c>
      <c r="C47" s="294">
        <v>17299</v>
      </c>
      <c r="D47" s="294">
        <v>-3511</v>
      </c>
      <c r="E47" s="295">
        <v>30267</v>
      </c>
      <c r="F47" s="294">
        <v>957</v>
      </c>
      <c r="G47" s="294">
        <v>14135</v>
      </c>
      <c r="J47" s="667" t="s">
        <v>1533</v>
      </c>
      <c r="K47" s="668">
        <v>49715.8</v>
      </c>
      <c r="L47" s="668">
        <v>1141484.7</v>
      </c>
      <c r="M47" s="668">
        <v>966988.00019999978</v>
      </c>
      <c r="N47" s="668">
        <v>390283.00000000006</v>
      </c>
      <c r="O47" s="668">
        <v>597684.99999999988</v>
      </c>
    </row>
    <row r="48" spans="1:15">
      <c r="A48" s="34" t="s">
        <v>1507</v>
      </c>
      <c r="B48" s="293">
        <v>2001</v>
      </c>
      <c r="C48" s="294">
        <v>18963</v>
      </c>
      <c r="D48" s="294">
        <v>-1762</v>
      </c>
      <c r="E48" s="295">
        <v>32841</v>
      </c>
      <c r="F48" s="294">
        <v>5373</v>
      </c>
      <c r="G48" s="294">
        <v>15979</v>
      </c>
      <c r="J48" s="667" t="s">
        <v>1534</v>
      </c>
      <c r="K48" s="668">
        <v>3694.4349999999995</v>
      </c>
      <c r="L48" s="668">
        <v>51540.130999999987</v>
      </c>
      <c r="M48" s="668">
        <v>50447.311000000016</v>
      </c>
      <c r="N48" s="668">
        <v>23603.663000000004</v>
      </c>
      <c r="O48" s="668">
        <v>31919.75</v>
      </c>
    </row>
    <row r="49" spans="1:15">
      <c r="A49" s="34" t="s">
        <v>1507</v>
      </c>
      <c r="B49" s="293">
        <v>2000</v>
      </c>
      <c r="C49" s="294">
        <v>19703</v>
      </c>
      <c r="D49" s="294">
        <v>813</v>
      </c>
      <c r="E49" s="295">
        <v>26213</v>
      </c>
      <c r="F49" s="294">
        <v>7176</v>
      </c>
      <c r="G49" s="294">
        <v>13446</v>
      </c>
      <c r="J49" s="667" t="s">
        <v>1535</v>
      </c>
      <c r="K49" s="668">
        <v>-9786.9879999999957</v>
      </c>
      <c r="L49" s="668">
        <v>174292.85199999996</v>
      </c>
      <c r="M49" s="668">
        <v>587557.06169999985</v>
      </c>
      <c r="N49" s="668">
        <v>295010.41200000001</v>
      </c>
      <c r="O49" s="668">
        <v>428048.61119999987</v>
      </c>
    </row>
    <row r="50" spans="1:15">
      <c r="A50" s="34" t="s">
        <v>1507</v>
      </c>
      <c r="B50" s="293">
        <v>1999</v>
      </c>
      <c r="C50" s="294">
        <v>17730</v>
      </c>
      <c r="D50" s="294">
        <v>985</v>
      </c>
      <c r="E50" s="295">
        <v>24374</v>
      </c>
      <c r="F50" s="294">
        <v>6858</v>
      </c>
      <c r="G50" s="294">
        <v>13085</v>
      </c>
      <c r="J50" s="667" t="s">
        <v>1536</v>
      </c>
      <c r="K50" s="668">
        <v>23364.437000000005</v>
      </c>
      <c r="L50" s="668">
        <v>205608.22290000002</v>
      </c>
      <c r="M50" s="668">
        <v>337621.10849999991</v>
      </c>
      <c r="N50" s="668">
        <v>150154.19879999998</v>
      </c>
      <c r="O50" s="668">
        <v>246897.91680000001</v>
      </c>
    </row>
    <row r="51" spans="1:15">
      <c r="A51" s="34" t="s">
        <v>1507</v>
      </c>
      <c r="B51" s="293">
        <v>1998</v>
      </c>
      <c r="C51" s="294">
        <v>17516</v>
      </c>
      <c r="D51" s="294">
        <v>1314</v>
      </c>
      <c r="E51" s="295">
        <v>22303</v>
      </c>
      <c r="F51" s="294">
        <v>6698</v>
      </c>
      <c r="G51" s="294">
        <v>11100</v>
      </c>
      <c r="J51" s="667" t="s">
        <v>1537</v>
      </c>
      <c r="K51" s="668">
        <v>9897.8299999999981</v>
      </c>
      <c r="L51" s="668">
        <v>83139.220999999961</v>
      </c>
      <c r="M51" s="668">
        <v>98878.38499999998</v>
      </c>
      <c r="N51" s="668">
        <v>40386.986000000004</v>
      </c>
      <c r="O51" s="668">
        <v>77176.115999999995</v>
      </c>
    </row>
    <row r="52" spans="1:15">
      <c r="A52" s="34" t="s">
        <v>1507</v>
      </c>
      <c r="B52" s="293">
        <v>1997</v>
      </c>
      <c r="C52" s="294">
        <v>18184</v>
      </c>
      <c r="D52" s="294">
        <v>985</v>
      </c>
      <c r="E52" s="295">
        <v>20859</v>
      </c>
      <c r="F52" s="294">
        <v>6216</v>
      </c>
      <c r="G52" s="294">
        <v>10623</v>
      </c>
      <c r="J52" s="667" t="s">
        <v>1538</v>
      </c>
      <c r="K52" s="668">
        <v>20835</v>
      </c>
      <c r="L52" s="668">
        <v>156797</v>
      </c>
      <c r="M52" s="668">
        <v>124834</v>
      </c>
      <c r="N52" s="668">
        <v>39607</v>
      </c>
      <c r="O52" s="668">
        <v>70854</v>
      </c>
    </row>
    <row r="53" spans="1:15">
      <c r="A53" s="34" t="s">
        <v>1508</v>
      </c>
      <c r="B53" s="293">
        <v>2019</v>
      </c>
      <c r="C53" s="294">
        <v>9709.0030000000006</v>
      </c>
      <c r="D53" s="294">
        <v>486.89600000000002</v>
      </c>
      <c r="E53" s="295">
        <v>11248.525</v>
      </c>
      <c r="F53" s="294">
        <v>3549.0810000000001</v>
      </c>
      <c r="G53" s="294">
        <v>6791.5419999999995</v>
      </c>
      <c r="J53" s="667" t="s">
        <v>1539</v>
      </c>
      <c r="K53" s="668">
        <v>4686.0352999999996</v>
      </c>
      <c r="L53" s="668">
        <v>81267.549000000014</v>
      </c>
      <c r="M53" s="668">
        <v>140582.86709999997</v>
      </c>
      <c r="N53" s="668">
        <v>48641.441999999995</v>
      </c>
      <c r="O53" s="668">
        <v>97619.289000000019</v>
      </c>
    </row>
    <row r="54" spans="1:15">
      <c r="A54" s="34" t="s">
        <v>1508</v>
      </c>
      <c r="B54" s="293">
        <v>2018</v>
      </c>
      <c r="C54" s="294">
        <v>9580.5540000000001</v>
      </c>
      <c r="D54" s="294">
        <v>423.84699999999998</v>
      </c>
      <c r="E54" s="295">
        <v>9040.6479999999992</v>
      </c>
      <c r="F54" s="294">
        <v>3550.8130000000001</v>
      </c>
      <c r="G54" s="294">
        <v>4596.7430000000004</v>
      </c>
      <c r="J54" s="667" t="s">
        <v>1540</v>
      </c>
      <c r="K54" s="668">
        <v>10368.290999999999</v>
      </c>
      <c r="L54" s="668">
        <v>71653.75</v>
      </c>
      <c r="M54" s="668">
        <v>194980.94899999996</v>
      </c>
      <c r="N54" s="668">
        <v>125278.48700000002</v>
      </c>
      <c r="O54" s="668">
        <v>153564.416</v>
      </c>
    </row>
    <row r="55" spans="1:15">
      <c r="A55" s="34" t="s">
        <v>1508</v>
      </c>
      <c r="B55" s="293">
        <v>2017</v>
      </c>
      <c r="C55" s="294">
        <v>9373.7839999999997</v>
      </c>
      <c r="D55" s="294">
        <v>475.505</v>
      </c>
      <c r="E55" s="295">
        <v>8482.3009999999995</v>
      </c>
      <c r="F55" s="294">
        <v>3415.1959999999999</v>
      </c>
      <c r="G55" s="294">
        <v>4459.8729999999996</v>
      </c>
      <c r="J55" s="667" t="s">
        <v>1541</v>
      </c>
      <c r="K55" s="668">
        <v>18269</v>
      </c>
      <c r="L55" s="668">
        <v>100836</v>
      </c>
      <c r="M55" s="668">
        <v>261894</v>
      </c>
      <c r="N55" s="668">
        <v>116804</v>
      </c>
      <c r="O55" s="668">
        <v>211136</v>
      </c>
    </row>
    <row r="56" spans="1:15">
      <c r="A56" s="34" t="s">
        <v>1508</v>
      </c>
      <c r="B56" s="293">
        <v>2016</v>
      </c>
      <c r="C56" s="294">
        <v>9737.018</v>
      </c>
      <c r="D56" s="294">
        <v>471.745</v>
      </c>
      <c r="E56" s="295">
        <v>8127.701</v>
      </c>
      <c r="F56" s="294">
        <v>2460.6480000000001</v>
      </c>
      <c r="G56" s="294">
        <v>3667.5430000000001</v>
      </c>
      <c r="J56" s="667" t="s">
        <v>1542</v>
      </c>
      <c r="K56" s="668">
        <v>6005.9999999999991</v>
      </c>
      <c r="L56" s="668">
        <v>146803.29970000003</v>
      </c>
      <c r="M56" s="668">
        <v>113180.19989999998</v>
      </c>
      <c r="N56" s="668">
        <v>35374.399000000012</v>
      </c>
      <c r="O56" s="668">
        <v>67810.89899999999</v>
      </c>
    </row>
    <row r="57" spans="1:15">
      <c r="A57" s="34" t="s">
        <v>1508</v>
      </c>
      <c r="B57" s="293">
        <v>2016</v>
      </c>
      <c r="C57" s="294">
        <v>9567.6790000000001</v>
      </c>
      <c r="D57" s="294">
        <v>457.67700000000002</v>
      </c>
      <c r="E57" s="295">
        <v>8315.0329999999994</v>
      </c>
      <c r="F57" s="294">
        <v>2916.192</v>
      </c>
      <c r="G57" s="294">
        <v>3959.4470000000001</v>
      </c>
      <c r="J57" s="667" t="s">
        <v>1543</v>
      </c>
      <c r="K57" s="668">
        <v>2985.2010000000005</v>
      </c>
      <c r="L57" s="668">
        <v>39941.008999999998</v>
      </c>
      <c r="M57" s="668">
        <v>226219.35500000004</v>
      </c>
      <c r="N57" s="668">
        <v>66574.800999999992</v>
      </c>
      <c r="O57" s="668">
        <v>156901.71800000002</v>
      </c>
    </row>
    <row r="58" spans="1:15">
      <c r="A58" s="34" t="s">
        <v>1508</v>
      </c>
      <c r="B58" s="293">
        <v>2015</v>
      </c>
      <c r="C58" s="294">
        <v>9843.8610000000008</v>
      </c>
      <c r="D58" s="294">
        <v>492.27</v>
      </c>
      <c r="E58" s="295">
        <v>7962.3580000000002</v>
      </c>
      <c r="F58" s="294">
        <v>2002.912</v>
      </c>
      <c r="G58" s="294">
        <v>3639.8050000000003</v>
      </c>
      <c r="J58" s="667" t="s">
        <v>104</v>
      </c>
      <c r="K58" s="668">
        <v>17514.647000000001</v>
      </c>
      <c r="L58" s="668">
        <v>172994.54829999999</v>
      </c>
      <c r="M58" s="668">
        <v>132382.2911</v>
      </c>
      <c r="N58" s="668">
        <v>-4181.5950000000003</v>
      </c>
      <c r="O58" s="668">
        <v>59036.747000000018</v>
      </c>
    </row>
    <row r="59" spans="1:15">
      <c r="A59" s="34" t="s">
        <v>1508</v>
      </c>
      <c r="B59" s="293">
        <v>2013</v>
      </c>
      <c r="C59" s="294">
        <v>6493.8140000000003</v>
      </c>
      <c r="D59" s="294">
        <v>390.863</v>
      </c>
      <c r="E59" s="295">
        <v>5564.7740000000003</v>
      </c>
      <c r="F59" s="294">
        <v>1516.2049999999999</v>
      </c>
      <c r="G59" s="294">
        <v>2569.7889999999998</v>
      </c>
      <c r="J59" s="667" t="s">
        <v>141</v>
      </c>
      <c r="K59" s="668">
        <v>82669</v>
      </c>
      <c r="L59" s="668">
        <v>1800321</v>
      </c>
      <c r="M59" s="668">
        <v>1785532</v>
      </c>
      <c r="N59" s="668">
        <v>220087</v>
      </c>
      <c r="O59" s="668">
        <v>498039</v>
      </c>
    </row>
    <row r="60" spans="1:15">
      <c r="A60" s="34" t="s">
        <v>1508</v>
      </c>
      <c r="B60" s="293">
        <v>2012</v>
      </c>
      <c r="C60" s="294">
        <v>6205.0029999999997</v>
      </c>
      <c r="D60" s="294">
        <v>386.8</v>
      </c>
      <c r="E60" s="295">
        <v>4613.8140000000003</v>
      </c>
      <c r="F60" s="294">
        <v>1210.694</v>
      </c>
      <c r="G60" s="294">
        <v>1815.7819999999999</v>
      </c>
      <c r="J60" s="667" t="s">
        <v>1544</v>
      </c>
      <c r="K60" s="668">
        <v>35743</v>
      </c>
      <c r="L60" s="668">
        <v>285004</v>
      </c>
      <c r="M60" s="668">
        <v>430758</v>
      </c>
      <c r="N60" s="668">
        <v>165227</v>
      </c>
      <c r="O60" s="668">
        <v>287413</v>
      </c>
    </row>
    <row r="61" spans="1:15">
      <c r="A61" s="34" t="s">
        <v>1508</v>
      </c>
      <c r="B61" s="293">
        <v>2011</v>
      </c>
      <c r="C61" s="294">
        <v>5925.2030000000004</v>
      </c>
      <c r="D61" s="294">
        <v>344.50099999999998</v>
      </c>
      <c r="E61" s="295">
        <v>3354.2170000000001</v>
      </c>
      <c r="F61" s="294">
        <v>1039.374</v>
      </c>
      <c r="G61" s="294">
        <v>1341.1980000000001</v>
      </c>
      <c r="J61" s="667" t="s">
        <v>1545</v>
      </c>
      <c r="K61" s="668">
        <v>15791.093999999999</v>
      </c>
      <c r="L61" s="668">
        <v>750756.12110000011</v>
      </c>
      <c r="M61" s="668">
        <v>259317.27679999996</v>
      </c>
      <c r="N61" s="668">
        <v>88219.817999999999</v>
      </c>
      <c r="O61" s="668">
        <v>115017.37399999998</v>
      </c>
    </row>
    <row r="62" spans="1:15">
      <c r="A62" s="34" t="s">
        <v>1508</v>
      </c>
      <c r="B62" s="293">
        <v>2011</v>
      </c>
      <c r="C62" s="294">
        <v>6170.4620000000004</v>
      </c>
      <c r="D62" s="294">
        <v>393.62700000000001</v>
      </c>
      <c r="E62" s="295">
        <v>3655.7539999999999</v>
      </c>
      <c r="F62" s="294">
        <v>847.91399999999999</v>
      </c>
      <c r="G62" s="294">
        <v>1263.8980000000001</v>
      </c>
      <c r="J62" s="667" t="s">
        <v>1546</v>
      </c>
      <c r="K62" s="668">
        <v>19581.698</v>
      </c>
      <c r="L62" s="668">
        <v>187887.00080000001</v>
      </c>
      <c r="M62" s="668">
        <v>349344.94300000003</v>
      </c>
      <c r="N62" s="668">
        <v>143099.42700000003</v>
      </c>
      <c r="O62" s="668">
        <v>267125.83299999998</v>
      </c>
    </row>
    <row r="63" spans="1:15">
      <c r="A63" s="34" t="s">
        <v>1508</v>
      </c>
      <c r="B63" s="293">
        <v>2010</v>
      </c>
      <c r="C63" s="294">
        <v>5412.6229999999996</v>
      </c>
      <c r="D63" s="294">
        <v>269.49799999999999</v>
      </c>
      <c r="E63" s="295">
        <v>3072.9630000000002</v>
      </c>
      <c r="F63" s="294">
        <v>1282.365</v>
      </c>
      <c r="G63" s="294">
        <v>1486.636</v>
      </c>
      <c r="J63" s="667" t="s">
        <v>1547</v>
      </c>
      <c r="K63" s="668">
        <v>11500.236999999999</v>
      </c>
      <c r="L63" s="668">
        <v>65677.475000000006</v>
      </c>
      <c r="M63" s="668">
        <v>81785.680999999982</v>
      </c>
      <c r="N63" s="668">
        <v>38424.661000000007</v>
      </c>
      <c r="O63" s="668">
        <v>61131.828999999991</v>
      </c>
    </row>
    <row r="64" spans="1:15">
      <c r="A64" s="34" t="s">
        <v>1508</v>
      </c>
      <c r="B64" s="293">
        <v>2009</v>
      </c>
      <c r="C64" s="294">
        <v>5142.2550000000001</v>
      </c>
      <c r="D64" s="294">
        <v>238.03800000000001</v>
      </c>
      <c r="E64" s="295">
        <v>2964.0650000000001</v>
      </c>
      <c r="F64" s="294">
        <v>1075.1659999999999</v>
      </c>
      <c r="G64" s="294">
        <v>1551.9179999999999</v>
      </c>
      <c r="J64" s="667" t="s">
        <v>1548</v>
      </c>
      <c r="K64" s="668">
        <v>30723.291999999994</v>
      </c>
      <c r="L64" s="668">
        <v>115043.503</v>
      </c>
      <c r="M64" s="668">
        <v>238223.02299999993</v>
      </c>
      <c r="N64" s="668">
        <v>147678.95310000004</v>
      </c>
      <c r="O64" s="668">
        <v>190822.93410000001</v>
      </c>
    </row>
    <row r="65" spans="1:15">
      <c r="A65" s="34" t="s">
        <v>1508</v>
      </c>
      <c r="B65" s="293">
        <v>2007</v>
      </c>
      <c r="C65" s="294">
        <v>4844.4040000000005</v>
      </c>
      <c r="D65" s="294">
        <v>238.31700000000001</v>
      </c>
      <c r="E65" s="295">
        <v>2805.5659999999998</v>
      </c>
      <c r="F65" s="294">
        <v>1023.795</v>
      </c>
      <c r="G65" s="294">
        <v>1559.4670000000001</v>
      </c>
      <c r="J65" s="667" t="s">
        <v>1549</v>
      </c>
      <c r="K65" s="668">
        <v>22794.532000000003</v>
      </c>
      <c r="L65" s="668">
        <v>103602.36599999999</v>
      </c>
      <c r="M65" s="668">
        <v>153875.28199999998</v>
      </c>
      <c r="N65" s="668">
        <v>73117.459999999977</v>
      </c>
      <c r="O65" s="668">
        <v>124683.87199999997</v>
      </c>
    </row>
    <row r="66" spans="1:15">
      <c r="A66" s="34" t="s">
        <v>1508</v>
      </c>
      <c r="B66" s="293">
        <v>2006</v>
      </c>
      <c r="C66" s="294">
        <v>4616.5029999999997</v>
      </c>
      <c r="D66" s="294">
        <v>231.31800000000001</v>
      </c>
      <c r="E66" s="295">
        <v>2682.681</v>
      </c>
      <c r="F66" s="294">
        <v>1030.854</v>
      </c>
      <c r="G66" s="294">
        <v>1542.3000000000002</v>
      </c>
      <c r="J66" s="667" t="s">
        <v>1550</v>
      </c>
      <c r="K66" s="668">
        <v>220</v>
      </c>
      <c r="L66" s="668">
        <v>76976</v>
      </c>
      <c r="M66" s="668">
        <v>184029</v>
      </c>
      <c r="N66" s="668">
        <v>122777</v>
      </c>
      <c r="O66" s="668">
        <v>146094</v>
      </c>
    </row>
    <row r="67" spans="1:15">
      <c r="A67" s="34" t="s">
        <v>1508</v>
      </c>
      <c r="B67" s="293">
        <v>2005</v>
      </c>
      <c r="C67" s="294">
        <v>3770.297</v>
      </c>
      <c r="D67" s="294">
        <v>187.988</v>
      </c>
      <c r="E67" s="295">
        <v>2201.962</v>
      </c>
      <c r="F67" s="294">
        <v>722.31500000000005</v>
      </c>
      <c r="G67" s="294">
        <v>1212.499</v>
      </c>
      <c r="J67" s="667" t="s">
        <v>1551</v>
      </c>
      <c r="K67" s="668">
        <v>6735.7000000000016</v>
      </c>
      <c r="L67" s="668">
        <v>173956.79969999995</v>
      </c>
      <c r="M67" s="668">
        <v>180556.9001</v>
      </c>
      <c r="N67" s="668">
        <v>38571.19999999999</v>
      </c>
      <c r="O67" s="668">
        <v>115163.00000000001</v>
      </c>
    </row>
    <row r="68" spans="1:15">
      <c r="A68" s="34" t="s">
        <v>1508</v>
      </c>
      <c r="B68" s="293">
        <v>2005</v>
      </c>
      <c r="C68" s="294">
        <v>4264.9709999999995</v>
      </c>
      <c r="D68" s="294">
        <v>234.72499999999999</v>
      </c>
      <c r="E68" s="295">
        <v>2542.1489999999999</v>
      </c>
      <c r="F68" s="294">
        <v>919.77099999999996</v>
      </c>
      <c r="G68" s="294">
        <v>1408.741</v>
      </c>
      <c r="J68" s="667" t="s">
        <v>1552</v>
      </c>
      <c r="K68" s="668">
        <v>95253.457999999984</v>
      </c>
      <c r="L68" s="668">
        <v>535710</v>
      </c>
      <c r="M68" s="668">
        <v>852864</v>
      </c>
      <c r="N68" s="668">
        <v>364299</v>
      </c>
      <c r="O68" s="668">
        <v>557228</v>
      </c>
    </row>
    <row r="69" spans="1:15">
      <c r="A69" s="34" t="s">
        <v>1508</v>
      </c>
      <c r="B69" s="293">
        <v>2004</v>
      </c>
      <c r="C69" s="294">
        <v>3493.6959999999999</v>
      </c>
      <c r="D69" s="294">
        <v>124.935</v>
      </c>
      <c r="E69" s="295">
        <v>1983.0709999999999</v>
      </c>
      <c r="F69" s="294">
        <v>631.24400000000003</v>
      </c>
      <c r="G69" s="294">
        <v>1107.329</v>
      </c>
      <c r="J69" s="667" t="s">
        <v>1553</v>
      </c>
      <c r="K69" s="668">
        <v>3734.3999999999996</v>
      </c>
      <c r="L69" s="668">
        <v>40322.199999999997</v>
      </c>
      <c r="M69" s="668">
        <v>38316.199999999997</v>
      </c>
      <c r="N69" s="668">
        <v>13947.1</v>
      </c>
      <c r="O69" s="668">
        <v>23198.2</v>
      </c>
    </row>
    <row r="70" spans="1:15">
      <c r="A70" s="34" t="s">
        <v>1508</v>
      </c>
      <c r="B70" s="293">
        <v>2002</v>
      </c>
      <c r="C70" s="294">
        <v>3287.8829999999998</v>
      </c>
      <c r="D70" s="294">
        <v>65.019000000000005</v>
      </c>
      <c r="E70" s="295">
        <v>1965.2249999999999</v>
      </c>
      <c r="F70" s="294">
        <v>468.35599999999999</v>
      </c>
      <c r="G70" s="294">
        <v>1204.7469999999998</v>
      </c>
      <c r="J70" s="667" t="s">
        <v>1554</v>
      </c>
      <c r="K70" s="668">
        <v>-1924.6850000000002</v>
      </c>
      <c r="L70" s="668">
        <v>150113.28409999999</v>
      </c>
      <c r="M70" s="668">
        <v>363184.26900000003</v>
      </c>
      <c r="N70" s="668">
        <v>165215.49719999995</v>
      </c>
      <c r="O70" s="668">
        <v>265339.84319999994</v>
      </c>
    </row>
    <row r="71" spans="1:15">
      <c r="A71" s="34" t="s">
        <v>1508</v>
      </c>
      <c r="B71" s="293">
        <v>2001</v>
      </c>
      <c r="C71" s="294">
        <v>2419.7460999999998</v>
      </c>
      <c r="D71" s="294">
        <v>11.442</v>
      </c>
      <c r="E71" s="295">
        <v>1950.615</v>
      </c>
      <c r="F71" s="294">
        <v>288.57100000000003</v>
      </c>
      <c r="G71" s="294">
        <v>1279.056</v>
      </c>
      <c r="J71" s="667" t="s">
        <v>1555</v>
      </c>
      <c r="K71" s="668">
        <v>7565.1999999999989</v>
      </c>
      <c r="L71" s="668">
        <v>133927.20000000001</v>
      </c>
      <c r="M71" s="668">
        <v>131362.59999999998</v>
      </c>
      <c r="N71" s="668">
        <v>58021.200000000004</v>
      </c>
      <c r="O71" s="668">
        <v>85082.2</v>
      </c>
    </row>
    <row r="72" spans="1:15">
      <c r="A72" s="34" t="s">
        <v>1508</v>
      </c>
      <c r="B72" s="293">
        <v>2000</v>
      </c>
      <c r="C72" s="294">
        <v>2288.0219999999999</v>
      </c>
      <c r="D72" s="294">
        <v>19.559000000000001</v>
      </c>
      <c r="E72" s="295">
        <v>1356.36</v>
      </c>
      <c r="F72" s="294">
        <v>156.27099999999999</v>
      </c>
      <c r="G72" s="294">
        <v>756.81899999999996</v>
      </c>
      <c r="J72" s="667" t="s">
        <v>1556</v>
      </c>
      <c r="K72" s="668">
        <v>15410.785999999998</v>
      </c>
      <c r="L72" s="668">
        <v>506693.24239999999</v>
      </c>
      <c r="M72" s="668">
        <v>389675.8836</v>
      </c>
      <c r="N72" s="668">
        <v>122731.55319999997</v>
      </c>
      <c r="O72" s="668">
        <v>257868.94810000001</v>
      </c>
    </row>
    <row r="73" spans="1:15">
      <c r="A73" s="34" t="s">
        <v>1508</v>
      </c>
      <c r="B73" s="293">
        <v>1999</v>
      </c>
      <c r="C73" s="294">
        <v>2206.9450999999999</v>
      </c>
      <c r="D73" s="294">
        <v>-25.326000000000001</v>
      </c>
      <c r="E73" s="295">
        <v>1348.6289999999999</v>
      </c>
      <c r="F73" s="294">
        <v>133.95400000000001</v>
      </c>
      <c r="G73" s="294">
        <v>783.99800000000005</v>
      </c>
      <c r="J73" s="667" t="s">
        <v>1557</v>
      </c>
      <c r="K73" s="668">
        <v>23041.767999999996</v>
      </c>
      <c r="L73" s="668">
        <v>1911481.3853999998</v>
      </c>
      <c r="M73" s="668">
        <v>530624.93839999987</v>
      </c>
      <c r="N73" s="668">
        <v>145160.78280000002</v>
      </c>
      <c r="O73" s="668">
        <v>231968.33579999997</v>
      </c>
    </row>
    <row r="74" spans="1:15">
      <c r="A74" s="34" t="s">
        <v>102</v>
      </c>
      <c r="B74" s="293">
        <v>2019</v>
      </c>
      <c r="C74" s="294">
        <v>260174</v>
      </c>
      <c r="D74" s="294">
        <v>55256</v>
      </c>
      <c r="E74" s="295">
        <v>338516</v>
      </c>
      <c r="F74" s="294">
        <v>90488</v>
      </c>
      <c r="G74" s="294">
        <v>198535</v>
      </c>
      <c r="J74" s="667" t="s">
        <v>1558</v>
      </c>
      <c r="K74" s="668">
        <v>4850</v>
      </c>
      <c r="L74" s="668">
        <v>37522</v>
      </c>
      <c r="M74" s="668">
        <v>44143</v>
      </c>
      <c r="N74" s="668">
        <v>28704</v>
      </c>
      <c r="O74" s="668">
        <v>29549</v>
      </c>
    </row>
    <row r="75" spans="1:15">
      <c r="A75" s="34" t="s">
        <v>102</v>
      </c>
      <c r="B75" s="293">
        <v>2018</v>
      </c>
      <c r="C75" s="294">
        <v>265595</v>
      </c>
      <c r="D75" s="294">
        <v>59531</v>
      </c>
      <c r="E75" s="295">
        <v>365725</v>
      </c>
      <c r="F75" s="294">
        <v>107147</v>
      </c>
      <c r="G75" s="294">
        <v>221630</v>
      </c>
      <c r="J75" s="667" t="s">
        <v>106</v>
      </c>
      <c r="K75" s="668">
        <v>61259</v>
      </c>
      <c r="L75" s="668">
        <v>1000432</v>
      </c>
      <c r="M75" s="668">
        <v>1433049</v>
      </c>
      <c r="N75" s="668">
        <v>263524</v>
      </c>
      <c r="O75" s="668">
        <v>949286</v>
      </c>
    </row>
    <row r="76" spans="1:15">
      <c r="A76" s="34" t="s">
        <v>102</v>
      </c>
      <c r="B76" s="293">
        <v>2017</v>
      </c>
      <c r="C76" s="294">
        <v>229234</v>
      </c>
      <c r="D76" s="294">
        <v>48351</v>
      </c>
      <c r="E76" s="295">
        <v>375319</v>
      </c>
      <c r="F76" s="294">
        <v>134047</v>
      </c>
      <c r="G76" s="294">
        <v>249727</v>
      </c>
      <c r="J76" s="667" t="s">
        <v>1559</v>
      </c>
      <c r="K76" s="668">
        <v>42766.481</v>
      </c>
      <c r="L76" s="668">
        <v>281310.21189999994</v>
      </c>
      <c r="M76" s="668">
        <v>697456.72779999988</v>
      </c>
      <c r="N76" s="668">
        <v>412940.9019</v>
      </c>
      <c r="O76" s="668">
        <v>588822.17389999982</v>
      </c>
    </row>
    <row r="77" spans="1:15">
      <c r="A77" s="34" t="s">
        <v>102</v>
      </c>
      <c r="B77" s="293">
        <v>2016</v>
      </c>
      <c r="C77" s="294">
        <v>215639</v>
      </c>
      <c r="D77" s="294">
        <v>45687</v>
      </c>
      <c r="E77" s="295">
        <v>321686</v>
      </c>
      <c r="F77" s="294">
        <v>128249</v>
      </c>
      <c r="G77" s="294">
        <v>215281</v>
      </c>
      <c r="J77" s="667" t="s">
        <v>1560</v>
      </c>
      <c r="K77" s="668">
        <v>2125.9079999999999</v>
      </c>
      <c r="L77" s="668">
        <v>35810.5821</v>
      </c>
      <c r="M77" s="668">
        <v>56342.265199999994</v>
      </c>
      <c r="N77" s="668">
        <v>27873.484099999994</v>
      </c>
      <c r="O77" s="668">
        <v>37119.652100000007</v>
      </c>
    </row>
    <row r="78" spans="1:15">
      <c r="A78" s="34" t="s">
        <v>102</v>
      </c>
      <c r="B78" s="293">
        <v>2015</v>
      </c>
      <c r="C78" s="294">
        <v>233715</v>
      </c>
      <c r="D78" s="294">
        <v>53394</v>
      </c>
      <c r="E78" s="295">
        <v>290345</v>
      </c>
      <c r="F78" s="294">
        <v>119355</v>
      </c>
      <c r="G78" s="294">
        <v>183683</v>
      </c>
      <c r="J78" s="667" t="s">
        <v>1561</v>
      </c>
      <c r="K78" s="668">
        <v>1076.5000000000005</v>
      </c>
      <c r="L78" s="668">
        <v>142685.1</v>
      </c>
      <c r="M78" s="668">
        <v>77727.7</v>
      </c>
      <c r="N78" s="668">
        <v>7013.9</v>
      </c>
      <c r="O78" s="668">
        <v>51253.599999999991</v>
      </c>
    </row>
    <row r="79" spans="1:15">
      <c r="A79" s="34" t="s">
        <v>102</v>
      </c>
      <c r="B79" s="293">
        <v>2014</v>
      </c>
      <c r="C79" s="294">
        <v>182795</v>
      </c>
      <c r="D79" s="294">
        <v>39510</v>
      </c>
      <c r="E79" s="295">
        <v>231839</v>
      </c>
      <c r="F79" s="294">
        <v>111547</v>
      </c>
      <c r="G79" s="294">
        <v>146842</v>
      </c>
      <c r="J79" s="667" t="s">
        <v>1562</v>
      </c>
      <c r="K79" s="668">
        <v>9016</v>
      </c>
      <c r="L79" s="668">
        <v>102024</v>
      </c>
      <c r="M79" s="668">
        <v>141686</v>
      </c>
      <c r="N79" s="668">
        <v>30712</v>
      </c>
      <c r="O79" s="668">
        <v>84664</v>
      </c>
    </row>
    <row r="80" spans="1:15">
      <c r="A80" s="34" t="s">
        <v>102</v>
      </c>
      <c r="B80" s="293">
        <v>2013</v>
      </c>
      <c r="C80" s="294">
        <v>170910</v>
      </c>
      <c r="D80" s="294">
        <v>37037</v>
      </c>
      <c r="E80" s="295">
        <v>207000</v>
      </c>
      <c r="F80" s="294">
        <v>123549</v>
      </c>
      <c r="G80" s="294">
        <v>140509</v>
      </c>
      <c r="J80" s="667" t="s">
        <v>1563</v>
      </c>
      <c r="K80" s="668">
        <v>6111.1870000000017</v>
      </c>
      <c r="L80" s="668">
        <v>51233.362000000008</v>
      </c>
      <c r="M80" s="668">
        <v>64026.315000000024</v>
      </c>
      <c r="N80" s="668">
        <v>45198.135000000002</v>
      </c>
      <c r="O80" s="668">
        <v>51046.877000000008</v>
      </c>
    </row>
    <row r="81" spans="1:15">
      <c r="A81" s="34" t="s">
        <v>102</v>
      </c>
      <c r="B81" s="293">
        <v>2012</v>
      </c>
      <c r="C81" s="294">
        <v>156508</v>
      </c>
      <c r="D81" s="294">
        <v>41733</v>
      </c>
      <c r="E81" s="295">
        <v>176064</v>
      </c>
      <c r="F81" s="294">
        <v>118210</v>
      </c>
      <c r="G81" s="294">
        <v>118210</v>
      </c>
      <c r="J81" s="667" t="s">
        <v>1564</v>
      </c>
      <c r="K81" s="668">
        <v>9622.2489999999998</v>
      </c>
      <c r="L81" s="668">
        <v>63774.667000000001</v>
      </c>
      <c r="M81" s="668">
        <v>128387.0499</v>
      </c>
      <c r="N81" s="668">
        <v>61988.628000000004</v>
      </c>
      <c r="O81" s="668">
        <v>100380.45199999999</v>
      </c>
    </row>
    <row r="82" spans="1:15">
      <c r="A82" s="34" t="s">
        <v>102</v>
      </c>
      <c r="B82" s="293">
        <v>2011</v>
      </c>
      <c r="C82" s="294">
        <v>108249</v>
      </c>
      <c r="D82" s="294">
        <v>25922</v>
      </c>
      <c r="E82" s="295">
        <v>116371</v>
      </c>
      <c r="F82" s="294">
        <v>76615</v>
      </c>
      <c r="G82" s="294">
        <v>76615</v>
      </c>
      <c r="J82" s="667" t="s">
        <v>1565</v>
      </c>
      <c r="K82" s="668">
        <v>5973.3100000000013</v>
      </c>
      <c r="L82" s="668">
        <v>55879.053</v>
      </c>
      <c r="M82" s="668">
        <v>67673.027999999991</v>
      </c>
      <c r="N82" s="668">
        <v>30935.198099999998</v>
      </c>
      <c r="O82" s="668">
        <v>49825.099099999978</v>
      </c>
    </row>
    <row r="83" spans="1:15">
      <c r="A83" s="34" t="s">
        <v>102</v>
      </c>
      <c r="B83" s="293">
        <v>2010</v>
      </c>
      <c r="C83" s="294">
        <v>65225</v>
      </c>
      <c r="D83" s="294">
        <v>14013</v>
      </c>
      <c r="E83" s="295">
        <v>75183</v>
      </c>
      <c r="F83" s="294">
        <v>47791</v>
      </c>
      <c r="G83" s="294">
        <v>47791</v>
      </c>
      <c r="J83" s="667" t="s">
        <v>1566</v>
      </c>
      <c r="K83" s="668">
        <v>7255.0850000000009</v>
      </c>
      <c r="L83" s="668">
        <v>192703.36609999998</v>
      </c>
      <c r="M83" s="668">
        <v>47591.974999999991</v>
      </c>
      <c r="N83" s="668">
        <v>21056.220999999998</v>
      </c>
      <c r="O83" s="668">
        <v>30259.645999999993</v>
      </c>
    </row>
    <row r="84" spans="1:15">
      <c r="A84" s="34" t="s">
        <v>102</v>
      </c>
      <c r="B84" s="293">
        <v>2009</v>
      </c>
      <c r="C84" s="294">
        <v>42905</v>
      </c>
      <c r="D84" s="294">
        <v>8235</v>
      </c>
      <c r="E84" s="295">
        <v>47501</v>
      </c>
      <c r="F84" s="294">
        <v>31640</v>
      </c>
      <c r="G84" s="294">
        <v>31640</v>
      </c>
      <c r="J84" s="667" t="s">
        <v>107</v>
      </c>
      <c r="K84" s="668">
        <v>26148</v>
      </c>
      <c r="L84" s="668">
        <v>215521</v>
      </c>
      <c r="M84" s="668">
        <v>734602</v>
      </c>
      <c r="N84" s="668">
        <v>185185</v>
      </c>
      <c r="O84" s="668">
        <v>592406</v>
      </c>
    </row>
    <row r="85" spans="1:15">
      <c r="A85" s="34" t="s">
        <v>102</v>
      </c>
      <c r="B85" s="293">
        <v>2008</v>
      </c>
      <c r="C85" s="294">
        <v>37491</v>
      </c>
      <c r="D85" s="294">
        <v>6119</v>
      </c>
      <c r="E85" s="295">
        <v>36171</v>
      </c>
      <c r="F85" s="294">
        <v>22297</v>
      </c>
      <c r="G85" s="294">
        <v>22297</v>
      </c>
      <c r="J85" s="667" t="s">
        <v>1567</v>
      </c>
      <c r="K85" s="668">
        <v>38777</v>
      </c>
      <c r="L85" s="668">
        <v>846271</v>
      </c>
      <c r="M85" s="668">
        <v>2330279</v>
      </c>
      <c r="N85" s="668">
        <v>291205</v>
      </c>
      <c r="O85" s="668">
        <v>444688</v>
      </c>
    </row>
    <row r="86" spans="1:15">
      <c r="A86" s="34" t="s">
        <v>102</v>
      </c>
      <c r="B86" s="293">
        <v>2007</v>
      </c>
      <c r="C86" s="294">
        <v>24578</v>
      </c>
      <c r="D86" s="294">
        <v>3495</v>
      </c>
      <c r="E86" s="295">
        <v>24878</v>
      </c>
      <c r="F86" s="294">
        <v>14531</v>
      </c>
      <c r="G86" s="294">
        <v>14531</v>
      </c>
      <c r="J86" s="667" t="s">
        <v>1568</v>
      </c>
      <c r="K86" s="668">
        <v>41872.961000000018</v>
      </c>
      <c r="L86" s="668">
        <v>361085.91250000009</v>
      </c>
      <c r="M86" s="668">
        <v>282742.58229999995</v>
      </c>
      <c r="N86" s="668">
        <v>49912.684100000013</v>
      </c>
      <c r="O86" s="668">
        <v>166895.53520000004</v>
      </c>
    </row>
    <row r="87" spans="1:15">
      <c r="A87" s="34" t="s">
        <v>102</v>
      </c>
      <c r="B87" s="293">
        <v>2006</v>
      </c>
      <c r="C87" s="294">
        <v>19315</v>
      </c>
      <c r="D87" s="294">
        <v>1989</v>
      </c>
      <c r="E87" s="295">
        <v>17205</v>
      </c>
      <c r="F87" s="294">
        <v>9984</v>
      </c>
      <c r="G87" s="294">
        <v>9984</v>
      </c>
      <c r="J87" s="667" t="s">
        <v>1569</v>
      </c>
      <c r="K87" s="668">
        <v>13592.694</v>
      </c>
      <c r="L87" s="668">
        <v>125377.66579999999</v>
      </c>
      <c r="M87" s="668">
        <v>108464.815</v>
      </c>
      <c r="N87" s="668">
        <v>20075.205000000002</v>
      </c>
      <c r="O87" s="668">
        <v>69559.819000000018</v>
      </c>
    </row>
    <row r="88" spans="1:15">
      <c r="A88" s="34" t="s">
        <v>102</v>
      </c>
      <c r="B88" s="293">
        <v>2005</v>
      </c>
      <c r="C88" s="294">
        <v>13931</v>
      </c>
      <c r="D88" s="294">
        <v>1328</v>
      </c>
      <c r="E88" s="295">
        <v>11551</v>
      </c>
      <c r="F88" s="294">
        <v>7466</v>
      </c>
      <c r="G88" s="294">
        <v>7466</v>
      </c>
      <c r="J88" s="667" t="s">
        <v>1570</v>
      </c>
      <c r="K88" s="668">
        <v>112262.85399999998</v>
      </c>
      <c r="L88" s="668">
        <v>974529.34609999985</v>
      </c>
      <c r="M88" s="668">
        <v>2863275.3496999997</v>
      </c>
      <c r="N88" s="668">
        <v>960831.68759999995</v>
      </c>
      <c r="O88" s="668">
        <v>1878201.1218999999</v>
      </c>
    </row>
    <row r="89" spans="1:15">
      <c r="A89" s="34" t="s">
        <v>102</v>
      </c>
      <c r="B89" s="293">
        <v>2004</v>
      </c>
      <c r="C89" s="294">
        <v>8279</v>
      </c>
      <c r="D89" s="294">
        <v>276</v>
      </c>
      <c r="E89" s="295">
        <v>8050</v>
      </c>
      <c r="F89" s="294">
        <v>5076</v>
      </c>
      <c r="G89" s="294">
        <v>5076</v>
      </c>
      <c r="J89" s="667" t="s">
        <v>108</v>
      </c>
      <c r="K89" s="668">
        <v>2999.3829999999998</v>
      </c>
      <c r="L89" s="668">
        <v>43665.96</v>
      </c>
      <c r="M89" s="668">
        <v>27003.134999999998</v>
      </c>
      <c r="N89" s="668">
        <v>17796.504999999997</v>
      </c>
      <c r="O89" s="668">
        <v>20692.094999999994</v>
      </c>
    </row>
    <row r="90" spans="1:15">
      <c r="A90" s="34" t="s">
        <v>102</v>
      </c>
      <c r="B90" s="293">
        <v>2003</v>
      </c>
      <c r="C90" s="294">
        <v>6207</v>
      </c>
      <c r="D90" s="294">
        <v>69</v>
      </c>
      <c r="E90" s="295">
        <v>6815</v>
      </c>
      <c r="F90" s="294">
        <v>4223</v>
      </c>
      <c r="G90" s="294">
        <v>4527</v>
      </c>
      <c r="J90" s="667" t="s">
        <v>1571</v>
      </c>
      <c r="K90" s="668">
        <v>20204.120999999999</v>
      </c>
      <c r="L90" s="668">
        <v>333998.43410000001</v>
      </c>
      <c r="M90" s="668">
        <v>250207.6991</v>
      </c>
      <c r="N90" s="668">
        <v>107923.48100000001</v>
      </c>
      <c r="O90" s="668">
        <v>140980.82500000001</v>
      </c>
    </row>
    <row r="91" spans="1:15">
      <c r="A91" s="34" t="s">
        <v>102</v>
      </c>
      <c r="B91" s="293">
        <v>2002</v>
      </c>
      <c r="C91" s="294">
        <v>5742</v>
      </c>
      <c r="D91" s="294">
        <v>65</v>
      </c>
      <c r="E91" s="295">
        <v>6298</v>
      </c>
      <c r="F91" s="294">
        <v>4095</v>
      </c>
      <c r="G91" s="294">
        <v>4411</v>
      </c>
      <c r="J91" s="667" t="s">
        <v>1572</v>
      </c>
      <c r="K91" s="668">
        <v>4863.1419999999998</v>
      </c>
      <c r="L91" s="668">
        <v>175712.10010000001</v>
      </c>
      <c r="M91" s="668">
        <v>452797.49709999998</v>
      </c>
      <c r="N91" s="668">
        <v>87193.78</v>
      </c>
      <c r="O91" s="668">
        <v>298400.84110000002</v>
      </c>
    </row>
    <row r="92" spans="1:15">
      <c r="A92" s="34" t="s">
        <v>102</v>
      </c>
      <c r="B92" s="293">
        <v>2001</v>
      </c>
      <c r="C92" s="294">
        <v>5363</v>
      </c>
      <c r="D92" s="294">
        <v>-25</v>
      </c>
      <c r="E92" s="295">
        <v>6021</v>
      </c>
      <c r="F92" s="294">
        <v>3920</v>
      </c>
      <c r="G92" s="294">
        <v>4237</v>
      </c>
      <c r="J92" s="667" t="s">
        <v>1573</v>
      </c>
      <c r="K92" s="668">
        <v>5019.22</v>
      </c>
      <c r="L92" s="668">
        <v>306420.576</v>
      </c>
      <c r="M92" s="668">
        <v>143841.03600000002</v>
      </c>
      <c r="N92" s="668">
        <v>47200.678</v>
      </c>
      <c r="O92" s="668">
        <v>82678.902000000002</v>
      </c>
    </row>
    <row r="93" spans="1:15">
      <c r="A93" s="34" t="s">
        <v>102</v>
      </c>
      <c r="B93" s="293">
        <v>2000</v>
      </c>
      <c r="C93" s="294">
        <v>7983</v>
      </c>
      <c r="D93" s="294">
        <v>786</v>
      </c>
      <c r="E93" s="295">
        <v>6803</v>
      </c>
      <c r="F93" s="294">
        <v>4107</v>
      </c>
      <c r="G93" s="294">
        <v>4407</v>
      </c>
      <c r="J93" s="667" t="s">
        <v>1574</v>
      </c>
      <c r="K93" s="668">
        <v>9941.4323000000004</v>
      </c>
      <c r="L93" s="668">
        <v>244594.1826</v>
      </c>
      <c r="M93" s="668">
        <v>601365.27910000016</v>
      </c>
      <c r="N93" s="668">
        <v>120706.5598</v>
      </c>
      <c r="O93" s="668">
        <v>383441.82390000008</v>
      </c>
    </row>
    <row r="94" spans="1:15">
      <c r="A94" s="34" t="s">
        <v>102</v>
      </c>
      <c r="B94" s="293">
        <v>1999</v>
      </c>
      <c r="C94" s="294">
        <v>6134</v>
      </c>
      <c r="D94" s="294">
        <v>601</v>
      </c>
      <c r="E94" s="295">
        <v>5161</v>
      </c>
      <c r="F94" s="294">
        <v>3104</v>
      </c>
      <c r="G94" s="294">
        <v>3404</v>
      </c>
      <c r="J94" s="667" t="s">
        <v>1575</v>
      </c>
      <c r="K94" s="668">
        <v>2693.8610000000008</v>
      </c>
      <c r="L94" s="668">
        <v>23356.006999999998</v>
      </c>
      <c r="M94" s="668">
        <v>69954.453000000009</v>
      </c>
      <c r="N94" s="668">
        <v>31271.922200000005</v>
      </c>
      <c r="O94" s="668">
        <v>50889.115199999993</v>
      </c>
    </row>
    <row r="95" spans="1:15">
      <c r="A95" s="34" t="s">
        <v>102</v>
      </c>
      <c r="B95" s="293">
        <v>1998</v>
      </c>
      <c r="C95" s="294">
        <v>5941</v>
      </c>
      <c r="D95" s="294">
        <v>309</v>
      </c>
      <c r="E95" s="295">
        <v>4289</v>
      </c>
      <c r="F95" s="294">
        <v>1642</v>
      </c>
      <c r="G95" s="294">
        <v>2596</v>
      </c>
      <c r="J95" s="667" t="s">
        <v>1576</v>
      </c>
      <c r="K95" s="668">
        <v>3257.1239999999998</v>
      </c>
      <c r="L95" s="668">
        <v>25429.278999999999</v>
      </c>
      <c r="M95" s="668">
        <v>57986.576000000001</v>
      </c>
      <c r="N95" s="668">
        <v>35547.362000000001</v>
      </c>
      <c r="O95" s="668">
        <v>51292.161999999997</v>
      </c>
    </row>
    <row r="96" spans="1:15">
      <c r="A96" s="34" t="s">
        <v>102</v>
      </c>
      <c r="B96" s="293">
        <v>1997</v>
      </c>
      <c r="C96" s="294">
        <v>7081</v>
      </c>
      <c r="D96" s="294">
        <v>-1045</v>
      </c>
      <c r="E96" s="295">
        <v>4233</v>
      </c>
      <c r="F96" s="294">
        <v>1200</v>
      </c>
      <c r="G96" s="294">
        <v>2176</v>
      </c>
      <c r="J96" s="667" t="s">
        <v>1577</v>
      </c>
      <c r="K96" s="668">
        <v>102934</v>
      </c>
      <c r="L96" s="668">
        <v>1755985</v>
      </c>
      <c r="M96" s="668">
        <v>2252248</v>
      </c>
      <c r="N96" s="668">
        <v>979074</v>
      </c>
      <c r="O96" s="668">
        <v>1421327</v>
      </c>
    </row>
    <row r="97" spans="1:15">
      <c r="A97" s="34" t="s">
        <v>102</v>
      </c>
      <c r="B97" s="293">
        <v>1996</v>
      </c>
      <c r="C97" s="294">
        <v>9833</v>
      </c>
      <c r="D97" s="294">
        <v>-816</v>
      </c>
      <c r="E97" s="295">
        <v>5364</v>
      </c>
      <c r="F97" s="294">
        <v>2058</v>
      </c>
      <c r="G97" s="294">
        <v>3193</v>
      </c>
      <c r="J97" s="667" t="s">
        <v>1578</v>
      </c>
      <c r="K97" s="668">
        <v>33829.999999999993</v>
      </c>
      <c r="L97" s="668">
        <v>1817322.7976000002</v>
      </c>
      <c r="M97" s="668">
        <v>525179.1259000001</v>
      </c>
      <c r="N97" s="668">
        <v>216055.82779999997</v>
      </c>
      <c r="O97" s="668">
        <v>285442.54369999998</v>
      </c>
    </row>
    <row r="98" spans="1:15">
      <c r="A98" s="34" t="s">
        <v>102</v>
      </c>
      <c r="B98" s="293">
        <v>1995</v>
      </c>
      <c r="C98" s="294">
        <v>11062</v>
      </c>
      <c r="D98" s="294">
        <v>424</v>
      </c>
      <c r="E98" s="295">
        <v>6231</v>
      </c>
      <c r="F98" s="294">
        <v>2901</v>
      </c>
      <c r="G98" s="294">
        <v>3665</v>
      </c>
      <c r="J98" s="667" t="s">
        <v>1579</v>
      </c>
      <c r="K98" s="668">
        <v>-4116.2000000000007</v>
      </c>
      <c r="L98" s="668">
        <v>55822.1</v>
      </c>
      <c r="M98" s="668">
        <v>105739.9</v>
      </c>
      <c r="N98" s="668">
        <v>31633.7</v>
      </c>
      <c r="O98" s="668">
        <v>72854.39999999998</v>
      </c>
    </row>
    <row r="99" spans="1:15">
      <c r="A99" s="34" t="s">
        <v>102</v>
      </c>
      <c r="B99" s="293">
        <v>1994</v>
      </c>
      <c r="C99" s="294">
        <v>9188.7479999999996</v>
      </c>
      <c r="D99" s="294">
        <v>310.178</v>
      </c>
      <c r="E99" s="295">
        <v>5302.7461000000003</v>
      </c>
      <c r="F99" s="294">
        <v>2383.3011000000001</v>
      </c>
      <c r="G99" s="294">
        <v>2979.9731000000002</v>
      </c>
      <c r="J99" s="667" t="s">
        <v>105</v>
      </c>
      <c r="K99" s="668">
        <v>18804.7</v>
      </c>
      <c r="L99" s="668">
        <v>217244.40040000001</v>
      </c>
      <c r="M99" s="668">
        <v>207504.00000000003</v>
      </c>
      <c r="N99" s="668">
        <v>39162.199999999997</v>
      </c>
      <c r="O99" s="668">
        <v>135156.1</v>
      </c>
    </row>
    <row r="100" spans="1:15">
      <c r="A100" s="34" t="s">
        <v>102</v>
      </c>
      <c r="B100" s="293">
        <v>1993</v>
      </c>
      <c r="C100" s="294">
        <v>7976.9540999999999</v>
      </c>
      <c r="D100" s="294">
        <v>86.588999999999999</v>
      </c>
      <c r="E100" s="295">
        <v>5171.4120999999996</v>
      </c>
      <c r="F100" s="294">
        <v>2026.3779999999999</v>
      </c>
      <c r="G100" s="294">
        <v>2856.6769999999997</v>
      </c>
      <c r="J100" s="667" t="s">
        <v>1580</v>
      </c>
      <c r="K100" s="668">
        <v>4680.5119999999997</v>
      </c>
      <c r="L100" s="668">
        <v>31640.536000000004</v>
      </c>
      <c r="M100" s="668">
        <v>23232.338</v>
      </c>
      <c r="N100" s="668">
        <v>13790.822</v>
      </c>
      <c r="O100" s="668">
        <v>17656.170999999998</v>
      </c>
    </row>
    <row r="101" spans="1:15">
      <c r="A101" s="34" t="s">
        <v>102</v>
      </c>
      <c r="B101" s="293">
        <v>1992</v>
      </c>
      <c r="C101" s="294">
        <v>7086.5420000000004</v>
      </c>
      <c r="D101" s="294">
        <v>530.37300000000005</v>
      </c>
      <c r="E101" s="295">
        <v>4223.6929</v>
      </c>
      <c r="F101" s="294">
        <v>2187.3701000000001</v>
      </c>
      <c r="G101" s="294">
        <v>2371.8311000000003</v>
      </c>
      <c r="J101" s="667" t="s">
        <v>1581</v>
      </c>
      <c r="K101" s="668">
        <v>3720.9689000000003</v>
      </c>
      <c r="L101" s="668">
        <v>17660.901200000004</v>
      </c>
      <c r="M101" s="668">
        <v>24647.63879999999</v>
      </c>
      <c r="N101" s="668">
        <v>17170.717000000004</v>
      </c>
      <c r="O101" s="668">
        <v>21493.608399999994</v>
      </c>
    </row>
    <row r="102" spans="1:15">
      <c r="A102" s="34" t="s">
        <v>102</v>
      </c>
      <c r="B102" s="293">
        <v>1991</v>
      </c>
      <c r="C102" s="294">
        <v>6308.8491000000004</v>
      </c>
      <c r="D102" s="294">
        <v>309.84100000000001</v>
      </c>
      <c r="E102" s="295">
        <v>3493.5969</v>
      </c>
      <c r="F102" s="294">
        <v>1766.6759999999999</v>
      </c>
      <c r="G102" s="294">
        <v>1915.242</v>
      </c>
      <c r="J102" s="667" t="s">
        <v>128</v>
      </c>
      <c r="K102" s="668">
        <v>1205.77</v>
      </c>
      <c r="L102" s="668">
        <v>59606.074000000001</v>
      </c>
      <c r="M102" s="668">
        <v>122208.05499999996</v>
      </c>
      <c r="N102" s="668">
        <v>53691.454000000012</v>
      </c>
      <c r="O102" s="668">
        <v>67066.835999999996</v>
      </c>
    </row>
    <row r="103" spans="1:15">
      <c r="A103" s="34" t="s">
        <v>102</v>
      </c>
      <c r="B103" s="293">
        <v>1990</v>
      </c>
      <c r="C103" s="294">
        <v>5558.4350999999997</v>
      </c>
      <c r="D103" s="294">
        <v>474.89499999999998</v>
      </c>
      <c r="E103" s="295">
        <v>2975.7069999999999</v>
      </c>
      <c r="F103" s="294">
        <v>1446.82</v>
      </c>
      <c r="G103" s="294">
        <v>1569.4499999999998</v>
      </c>
      <c r="J103" s="667" t="s">
        <v>109</v>
      </c>
      <c r="K103" s="668">
        <v>131984.44300000003</v>
      </c>
      <c r="L103" s="668">
        <v>773550.86379999993</v>
      </c>
      <c r="M103" s="668">
        <v>1510886.9958000001</v>
      </c>
      <c r="N103" s="668">
        <v>842392.65130000003</v>
      </c>
      <c r="O103" s="668">
        <v>1095759.9413000003</v>
      </c>
    </row>
    <row r="104" spans="1:15">
      <c r="A104" s="34" t="s">
        <v>102</v>
      </c>
      <c r="B104" s="293">
        <v>1989</v>
      </c>
      <c r="C104" s="294">
        <v>5284.0132000000003</v>
      </c>
      <c r="D104" s="294">
        <v>454.03300000000002</v>
      </c>
      <c r="E104" s="295">
        <v>2743.8989000000001</v>
      </c>
      <c r="F104" s="294">
        <v>1485.7460000000001</v>
      </c>
      <c r="G104" s="294">
        <v>1542.4970000000001</v>
      </c>
      <c r="J104" s="667" t="s">
        <v>1582</v>
      </c>
      <c r="K104" s="668">
        <v>37405</v>
      </c>
      <c r="L104" s="668">
        <v>309646</v>
      </c>
      <c r="M104" s="668">
        <v>740897</v>
      </c>
      <c r="N104" s="668">
        <v>231184</v>
      </c>
      <c r="O104" s="668">
        <v>462067</v>
      </c>
    </row>
    <row r="105" spans="1:15">
      <c r="A105" s="34" t="s">
        <v>145</v>
      </c>
      <c r="B105" s="293">
        <v>2019</v>
      </c>
      <c r="C105" s="294">
        <v>33266</v>
      </c>
      <c r="D105" s="294">
        <v>7842</v>
      </c>
      <c r="E105" s="295">
        <v>89115</v>
      </c>
      <c r="F105" s="294">
        <v>-8172</v>
      </c>
      <c r="G105" s="294">
        <v>58916</v>
      </c>
      <c r="J105" s="667" t="s">
        <v>1583</v>
      </c>
      <c r="K105" s="668">
        <v>8152.726999999999</v>
      </c>
      <c r="L105" s="668">
        <v>85101.011999999973</v>
      </c>
      <c r="M105" s="668">
        <v>86297.428999999975</v>
      </c>
      <c r="N105" s="668">
        <v>45833.402000000002</v>
      </c>
      <c r="O105" s="668">
        <v>70408.258999999991</v>
      </c>
    </row>
    <row r="106" spans="1:15">
      <c r="A106" s="34" t="s">
        <v>145</v>
      </c>
      <c r="B106" s="293">
        <v>2018</v>
      </c>
      <c r="C106" s="294">
        <v>32753</v>
      </c>
      <c r="D106" s="294">
        <v>5657</v>
      </c>
      <c r="E106" s="295">
        <v>59352</v>
      </c>
      <c r="F106" s="294">
        <v>-8446</v>
      </c>
      <c r="G106" s="294">
        <v>31864</v>
      </c>
      <c r="J106" s="667" t="s">
        <v>1584</v>
      </c>
      <c r="K106" s="668">
        <v>4172.6030000000001</v>
      </c>
      <c r="L106" s="668">
        <v>208373.59009999997</v>
      </c>
      <c r="M106" s="668">
        <v>653104.31479999993</v>
      </c>
      <c r="N106" s="668">
        <v>212687.31919999994</v>
      </c>
      <c r="O106" s="668">
        <v>501038.00829999999</v>
      </c>
    </row>
    <row r="107" spans="1:15">
      <c r="A107" s="34" t="s">
        <v>145</v>
      </c>
      <c r="B107" s="293">
        <v>2017</v>
      </c>
      <c r="C107" s="294">
        <v>28216</v>
      </c>
      <c r="D107" s="294">
        <v>5283</v>
      </c>
      <c r="E107" s="295">
        <v>70786</v>
      </c>
      <c r="F107" s="294">
        <v>5097</v>
      </c>
      <c r="G107" s="294">
        <v>42465</v>
      </c>
      <c r="J107" s="667" t="s">
        <v>1585</v>
      </c>
      <c r="K107" s="668">
        <v>15926.250999999998</v>
      </c>
      <c r="L107" s="668">
        <v>123010.63200000001</v>
      </c>
      <c r="M107" s="668">
        <v>122133.43599999997</v>
      </c>
      <c r="N107" s="668">
        <v>88406.770999999964</v>
      </c>
      <c r="O107" s="668">
        <v>95534.270999999964</v>
      </c>
    </row>
    <row r="108" spans="1:15">
      <c r="A108" s="34" t="s">
        <v>145</v>
      </c>
      <c r="B108" s="293">
        <v>2016</v>
      </c>
      <c r="C108" s="294">
        <v>25638</v>
      </c>
      <c r="D108" s="294">
        <v>5923</v>
      </c>
      <c r="E108" s="295">
        <v>66099</v>
      </c>
      <c r="F108" s="294">
        <v>4636</v>
      </c>
      <c r="G108" s="294">
        <v>41478</v>
      </c>
      <c r="J108" s="667" t="s">
        <v>1586</v>
      </c>
      <c r="K108" s="668">
        <v>-6024</v>
      </c>
      <c r="L108" s="668">
        <v>28133</v>
      </c>
      <c r="M108" s="668">
        <v>151080</v>
      </c>
      <c r="N108" s="668">
        <v>99708</v>
      </c>
      <c r="O108" s="668">
        <v>108334</v>
      </c>
    </row>
    <row r="109" spans="1:15">
      <c r="A109" s="34" t="s">
        <v>145</v>
      </c>
      <c r="B109" s="293">
        <v>2015</v>
      </c>
      <c r="C109" s="294">
        <v>22859</v>
      </c>
      <c r="D109" s="294">
        <v>5118</v>
      </c>
      <c r="E109" s="295">
        <v>53050</v>
      </c>
      <c r="F109" s="294">
        <v>3945</v>
      </c>
      <c r="G109" s="294">
        <v>35616</v>
      </c>
      <c r="J109" s="667" t="s">
        <v>1587</v>
      </c>
      <c r="K109" s="668">
        <v>5394.2200000000021</v>
      </c>
      <c r="L109" s="668">
        <v>37946.059000000008</v>
      </c>
      <c r="M109" s="668">
        <v>70649.705000000002</v>
      </c>
      <c r="N109" s="668">
        <v>34210.18</v>
      </c>
      <c r="O109" s="668">
        <v>44994.98799999999</v>
      </c>
    </row>
    <row r="110" spans="1:15">
      <c r="A110" s="34" t="s">
        <v>145</v>
      </c>
      <c r="B110" s="293">
        <v>2014</v>
      </c>
      <c r="C110" s="294">
        <v>19960</v>
      </c>
      <c r="D110" s="294">
        <v>1765</v>
      </c>
      <c r="E110" s="295">
        <v>27513</v>
      </c>
      <c r="F110" s="294">
        <v>1742</v>
      </c>
      <c r="G110" s="294">
        <v>16719</v>
      </c>
      <c r="J110" s="667" t="s">
        <v>1588</v>
      </c>
      <c r="K110" s="668">
        <v>60139.629000000001</v>
      </c>
      <c r="L110" s="668">
        <v>2104672.1392999999</v>
      </c>
      <c r="M110" s="668">
        <v>1341767.4715999998</v>
      </c>
      <c r="N110" s="668">
        <v>588767.03469999984</v>
      </c>
      <c r="O110" s="668">
        <v>942324.32270000002</v>
      </c>
    </row>
    <row r="111" spans="1:15">
      <c r="A111" s="34" t="s">
        <v>145</v>
      </c>
      <c r="B111" s="293">
        <v>2013</v>
      </c>
      <c r="C111" s="294">
        <v>18790</v>
      </c>
      <c r="D111" s="294">
        <v>4128</v>
      </c>
      <c r="E111" s="295">
        <v>29198</v>
      </c>
      <c r="F111" s="294">
        <v>4492</v>
      </c>
      <c r="G111" s="294">
        <v>19215</v>
      </c>
      <c r="J111" s="667" t="s">
        <v>1589</v>
      </c>
      <c r="K111" s="668">
        <v>279269</v>
      </c>
      <c r="L111" s="668">
        <v>3652080</v>
      </c>
      <c r="M111" s="668">
        <v>3945569</v>
      </c>
      <c r="N111" s="668">
        <v>2162546</v>
      </c>
      <c r="O111" s="668">
        <v>2635644</v>
      </c>
    </row>
    <row r="112" spans="1:15">
      <c r="A112" s="34" t="s">
        <v>145</v>
      </c>
      <c r="B112" s="293">
        <v>2012</v>
      </c>
      <c r="C112" s="294">
        <v>18380</v>
      </c>
      <c r="D112" s="294">
        <v>5275</v>
      </c>
      <c r="E112" s="295">
        <v>27008</v>
      </c>
      <c r="F112" s="294">
        <v>3363</v>
      </c>
      <c r="G112" s="294">
        <v>19035</v>
      </c>
      <c r="J112" s="667" t="s">
        <v>1590</v>
      </c>
      <c r="K112" s="668">
        <v>3379.4499999999989</v>
      </c>
      <c r="L112" s="668">
        <v>26794.272000000001</v>
      </c>
      <c r="M112" s="668">
        <v>140786.30100000001</v>
      </c>
      <c r="N112" s="668">
        <v>82020.902999999991</v>
      </c>
      <c r="O112" s="668">
        <v>115786.743</v>
      </c>
    </row>
    <row r="113" spans="1:15">
      <c r="A113" s="34" t="s">
        <v>145</v>
      </c>
      <c r="B113" s="293">
        <v>2011</v>
      </c>
      <c r="C113" s="294">
        <v>17444</v>
      </c>
      <c r="D113" s="294">
        <v>3433</v>
      </c>
      <c r="E113" s="295">
        <v>19521</v>
      </c>
      <c r="F113" s="294">
        <v>11932</v>
      </c>
      <c r="G113" s="294">
        <v>11980</v>
      </c>
      <c r="J113" s="667" t="s">
        <v>1591</v>
      </c>
      <c r="K113" s="668">
        <v>35149.099999999991</v>
      </c>
      <c r="L113" s="668">
        <v>322920.30040000001</v>
      </c>
      <c r="M113" s="668">
        <v>1204309.9999999998</v>
      </c>
      <c r="N113" s="668">
        <v>328789.20010000007</v>
      </c>
      <c r="O113" s="668">
        <v>850442.39969999995</v>
      </c>
    </row>
    <row r="114" spans="1:15">
      <c r="A114" s="34" t="s">
        <v>145</v>
      </c>
      <c r="B114" s="293">
        <v>2010</v>
      </c>
      <c r="C114" s="294">
        <v>15638</v>
      </c>
      <c r="D114" s="294">
        <v>4178</v>
      </c>
      <c r="E114" s="295">
        <v>21134.705000000002</v>
      </c>
      <c r="F114" s="294">
        <v>15702.999</v>
      </c>
      <c r="G114" s="294">
        <v>15702.999</v>
      </c>
      <c r="J114" s="667" t="s">
        <v>1592</v>
      </c>
      <c r="K114" s="668">
        <v>25736</v>
      </c>
      <c r="L114" s="668">
        <v>464326</v>
      </c>
      <c r="M114" s="668">
        <v>641770</v>
      </c>
      <c r="N114" s="668">
        <v>93770</v>
      </c>
      <c r="O114" s="668">
        <v>257982</v>
      </c>
    </row>
    <row r="115" spans="1:15">
      <c r="A115" s="34" t="s">
        <v>1509</v>
      </c>
      <c r="B115" s="293">
        <v>2019</v>
      </c>
      <c r="C115" s="294">
        <v>179589.12100000001</v>
      </c>
      <c r="D115" s="294">
        <v>855.36500000000001</v>
      </c>
      <c r="E115" s="295">
        <v>39171.980000000003</v>
      </c>
      <c r="F115" s="294">
        <v>2993.2060000000001</v>
      </c>
      <c r="G115" s="294">
        <v>7486.616</v>
      </c>
      <c r="J115" s="667" t="s">
        <v>1593</v>
      </c>
      <c r="K115" s="668">
        <v>19384</v>
      </c>
      <c r="L115" s="668">
        <v>200508</v>
      </c>
      <c r="M115" s="668">
        <v>686560</v>
      </c>
      <c r="N115" s="668">
        <v>346637</v>
      </c>
      <c r="O115" s="668">
        <v>459033</v>
      </c>
    </row>
    <row r="116" spans="1:15">
      <c r="A116" s="34" t="s">
        <v>1509</v>
      </c>
      <c r="B116" s="293">
        <v>2018</v>
      </c>
      <c r="C116" s="294">
        <v>167939.63500000001</v>
      </c>
      <c r="D116" s="294">
        <v>1658.405</v>
      </c>
      <c r="E116" s="295">
        <v>37669.838000000003</v>
      </c>
      <c r="F116" s="294">
        <v>3049.9609999999998</v>
      </c>
      <c r="G116" s="294">
        <v>7712.4459999999999</v>
      </c>
      <c r="J116" s="667" t="s">
        <v>1594</v>
      </c>
      <c r="K116" s="668">
        <v>40586.347999999991</v>
      </c>
      <c r="L116" s="668">
        <v>626869.70759999985</v>
      </c>
      <c r="M116" s="668">
        <v>1049519.1392999999</v>
      </c>
      <c r="N116" s="668">
        <v>174513.83079999997</v>
      </c>
      <c r="O116" s="668">
        <v>764801.29480000003</v>
      </c>
    </row>
    <row r="117" spans="1:15">
      <c r="A117" s="34" t="s">
        <v>1509</v>
      </c>
      <c r="B117" s="293">
        <v>2017</v>
      </c>
      <c r="C117" s="294">
        <v>153143.826</v>
      </c>
      <c r="D117" s="294">
        <v>364.48399999999998</v>
      </c>
      <c r="E117" s="295">
        <v>35316.47</v>
      </c>
      <c r="F117" s="294">
        <v>2064.4609999999998</v>
      </c>
      <c r="G117" s="294">
        <v>5506.5159999999996</v>
      </c>
      <c r="J117" s="667" t="s">
        <v>1595</v>
      </c>
      <c r="K117" s="668">
        <v>13011.084000000004</v>
      </c>
      <c r="L117" s="668">
        <v>271510.25879999995</v>
      </c>
      <c r="M117" s="668">
        <v>152953.78509999992</v>
      </c>
      <c r="N117" s="668">
        <v>71306.404999999999</v>
      </c>
      <c r="O117" s="668">
        <v>112765.34399999998</v>
      </c>
    </row>
    <row r="118" spans="1:15">
      <c r="A118" s="34" t="s">
        <v>1509</v>
      </c>
      <c r="B118" s="293">
        <v>2016</v>
      </c>
      <c r="C118" s="294">
        <v>146849.68599999999</v>
      </c>
      <c r="D118" s="294">
        <v>1427.9290000000001</v>
      </c>
      <c r="E118" s="295">
        <v>33637.500999999997</v>
      </c>
      <c r="F118" s="294">
        <v>2129.404</v>
      </c>
      <c r="G118" s="294">
        <v>6316.107</v>
      </c>
      <c r="J118" s="667" t="s">
        <v>1596</v>
      </c>
      <c r="K118" s="668">
        <v>10524.262999999999</v>
      </c>
      <c r="L118" s="668">
        <v>135248.04980000001</v>
      </c>
      <c r="M118" s="668">
        <v>161500.84379999997</v>
      </c>
      <c r="N118" s="668">
        <v>73593.9709</v>
      </c>
      <c r="O118" s="668">
        <v>131920.3689</v>
      </c>
    </row>
    <row r="119" spans="1:15">
      <c r="A119" s="34" t="s">
        <v>1509</v>
      </c>
      <c r="B119" s="293">
        <v>2015</v>
      </c>
      <c r="C119" s="294">
        <v>135961.80300000001</v>
      </c>
      <c r="D119" s="294">
        <v>-138.16499999999999</v>
      </c>
      <c r="E119" s="295">
        <v>27962.982</v>
      </c>
      <c r="F119" s="294">
        <v>616.38599999999997</v>
      </c>
      <c r="G119" s="294">
        <v>4109.4339999999993</v>
      </c>
      <c r="J119" s="667" t="s">
        <v>1597</v>
      </c>
      <c r="K119" s="668">
        <v>9640.9670000000024</v>
      </c>
      <c r="L119" s="668">
        <v>189889.10990000004</v>
      </c>
      <c r="M119" s="668">
        <v>190132.80599999998</v>
      </c>
      <c r="N119" s="668">
        <v>94759.844000000012</v>
      </c>
      <c r="O119" s="668">
        <v>160326.50300000003</v>
      </c>
    </row>
    <row r="120" spans="1:15">
      <c r="A120" s="34" t="s">
        <v>1509</v>
      </c>
      <c r="B120" s="293">
        <v>2014</v>
      </c>
      <c r="C120" s="294">
        <v>119569.12699999999</v>
      </c>
      <c r="D120" s="294">
        <v>274.23</v>
      </c>
      <c r="E120" s="295">
        <v>21532.183000000001</v>
      </c>
      <c r="F120" s="294">
        <v>1956.8989999999999</v>
      </c>
      <c r="G120" s="294">
        <v>3952.5309999999999</v>
      </c>
      <c r="J120" s="667" t="s">
        <v>1598</v>
      </c>
      <c r="K120" s="668">
        <v>34876.684000000023</v>
      </c>
      <c r="L120" s="668">
        <v>254144.18119999996</v>
      </c>
      <c r="M120" s="668">
        <v>529759.07899999991</v>
      </c>
      <c r="N120" s="668">
        <v>292782.6289999999</v>
      </c>
      <c r="O120" s="668">
        <v>402456.15099999995</v>
      </c>
    </row>
    <row r="121" spans="1:15">
      <c r="A121" s="34" t="s">
        <v>1509</v>
      </c>
      <c r="B121" s="293">
        <v>2013</v>
      </c>
      <c r="C121" s="294">
        <v>87959.167000000001</v>
      </c>
      <c r="D121" s="294">
        <v>433.70699999999999</v>
      </c>
      <c r="E121" s="295">
        <v>18918.637999999999</v>
      </c>
      <c r="F121" s="294">
        <v>2319.7449999999999</v>
      </c>
      <c r="G121" s="294">
        <v>3716.3509999999997</v>
      </c>
      <c r="J121" s="667" t="s">
        <v>130</v>
      </c>
      <c r="K121" s="668">
        <v>114532.90000000001</v>
      </c>
      <c r="L121" s="668">
        <v>958678.79929999984</v>
      </c>
      <c r="M121" s="668">
        <v>1726998.8994</v>
      </c>
      <c r="N121" s="668">
        <v>906646.10010000004</v>
      </c>
      <c r="O121" s="668">
        <v>1300192.5001000001</v>
      </c>
    </row>
    <row r="122" spans="1:15">
      <c r="A122" s="34" t="s">
        <v>1509</v>
      </c>
      <c r="B122" s="293">
        <v>2012</v>
      </c>
      <c r="C122" s="294">
        <v>78080.805999999997</v>
      </c>
      <c r="D122" s="294">
        <v>718.98599999999999</v>
      </c>
      <c r="E122" s="295">
        <v>15442.255999999999</v>
      </c>
      <c r="F122" s="294">
        <v>2454.8420000000001</v>
      </c>
      <c r="G122" s="294">
        <v>3850.7730000000001</v>
      </c>
      <c r="J122" s="667" t="s">
        <v>1599</v>
      </c>
      <c r="K122" s="668">
        <v>7978.2659999999996</v>
      </c>
      <c r="L122" s="668">
        <v>74048.596000000005</v>
      </c>
      <c r="M122" s="668">
        <v>226179.21799999999</v>
      </c>
      <c r="N122" s="668">
        <v>95710.688999999998</v>
      </c>
      <c r="O122" s="668">
        <v>193377.68899999998</v>
      </c>
    </row>
    <row r="123" spans="1:15">
      <c r="A123" s="34" t="s">
        <v>1509</v>
      </c>
      <c r="B123" s="293">
        <v>2011</v>
      </c>
      <c r="C123" s="294">
        <v>78695.659</v>
      </c>
      <c r="D123" s="294">
        <v>706.62400000000002</v>
      </c>
      <c r="E123" s="295">
        <v>14982.671</v>
      </c>
      <c r="F123" s="294">
        <v>2866.8580000000002</v>
      </c>
      <c r="G123" s="294">
        <v>4231.8100000000004</v>
      </c>
      <c r="J123" s="667" t="s">
        <v>1600</v>
      </c>
      <c r="K123" s="668">
        <v>7978.2659999999996</v>
      </c>
      <c r="L123" s="668">
        <v>74048.596000000005</v>
      </c>
      <c r="M123" s="668">
        <v>226179.21799999999</v>
      </c>
      <c r="N123" s="668">
        <v>95710.688999999998</v>
      </c>
      <c r="O123" s="668">
        <v>193377.68899999998</v>
      </c>
    </row>
    <row r="124" spans="1:15">
      <c r="A124" s="34" t="s">
        <v>1509</v>
      </c>
      <c r="B124" s="293">
        <v>2010</v>
      </c>
      <c r="C124" s="294">
        <v>77776.460000000006</v>
      </c>
      <c r="D124" s="294">
        <v>636.74800000000005</v>
      </c>
      <c r="E124" s="295">
        <v>14434.843000000001</v>
      </c>
      <c r="F124" s="294">
        <v>2954.297</v>
      </c>
      <c r="G124" s="294">
        <v>4297.8770000000004</v>
      </c>
      <c r="J124" s="667" t="s">
        <v>1601</v>
      </c>
      <c r="K124" s="668">
        <v>13916.425999999999</v>
      </c>
      <c r="L124" s="668">
        <v>220557.91390000007</v>
      </c>
      <c r="M124" s="668">
        <v>308212.1454000001</v>
      </c>
      <c r="N124" s="668">
        <v>28105.460999999999</v>
      </c>
      <c r="O124" s="668">
        <v>223096.67819999994</v>
      </c>
    </row>
    <row r="125" spans="1:15">
      <c r="A125" s="34" t="s">
        <v>1509</v>
      </c>
      <c r="B125" s="293">
        <v>2009</v>
      </c>
      <c r="C125" s="294">
        <v>71759.990000000005</v>
      </c>
      <c r="D125" s="294">
        <v>503.39699999999999</v>
      </c>
      <c r="E125" s="295">
        <v>13572.74</v>
      </c>
      <c r="F125" s="294">
        <v>2716.4690000000001</v>
      </c>
      <c r="G125" s="294">
        <v>3894.4700000000003</v>
      </c>
      <c r="J125" s="667" t="s">
        <v>1602</v>
      </c>
      <c r="K125" s="668">
        <v>6173.2769999999991</v>
      </c>
      <c r="L125" s="668">
        <v>155260.53299999997</v>
      </c>
      <c r="M125" s="668">
        <v>92679.065999999963</v>
      </c>
      <c r="N125" s="668">
        <v>41186.395999999993</v>
      </c>
      <c r="O125" s="668">
        <v>69300.559000000008</v>
      </c>
    </row>
    <row r="126" spans="1:15">
      <c r="A126" s="34" t="s">
        <v>1509</v>
      </c>
      <c r="B126" s="293">
        <v>2008</v>
      </c>
      <c r="C126" s="294">
        <v>70189.732999999993</v>
      </c>
      <c r="D126" s="294">
        <v>250.559</v>
      </c>
      <c r="E126" s="295">
        <v>12217.786</v>
      </c>
      <c r="F126" s="294">
        <v>2710.0450000000001</v>
      </c>
      <c r="G126" s="294">
        <v>3899.1760000000004</v>
      </c>
      <c r="J126" s="667" t="s">
        <v>1603</v>
      </c>
      <c r="K126" s="668">
        <v>14956.197999999997</v>
      </c>
      <c r="L126" s="668">
        <v>161251.63589999999</v>
      </c>
      <c r="M126" s="668">
        <v>183700.78750000006</v>
      </c>
      <c r="N126" s="668">
        <v>86667.802899999995</v>
      </c>
      <c r="O126" s="668">
        <v>136753.3639</v>
      </c>
    </row>
    <row r="127" spans="1:15">
      <c r="A127" s="34" t="s">
        <v>1509</v>
      </c>
      <c r="B127" s="293">
        <v>2007</v>
      </c>
      <c r="C127" s="294">
        <v>65672.072</v>
      </c>
      <c r="D127" s="294">
        <v>469.16699999999997</v>
      </c>
      <c r="E127" s="295">
        <v>12310.064</v>
      </c>
      <c r="F127" s="294">
        <v>3099.72</v>
      </c>
      <c r="G127" s="294">
        <v>4327.2730000000001</v>
      </c>
      <c r="J127" s="667" t="s">
        <v>1604</v>
      </c>
      <c r="K127" s="668">
        <v>3282</v>
      </c>
      <c r="L127" s="668">
        <v>92555</v>
      </c>
      <c r="M127" s="668">
        <v>146295</v>
      </c>
      <c r="N127" s="668">
        <v>47715</v>
      </c>
      <c r="O127" s="668">
        <v>86760</v>
      </c>
    </row>
    <row r="128" spans="1:15">
      <c r="A128" s="34" t="s">
        <v>1509</v>
      </c>
      <c r="B128" s="293">
        <v>2006</v>
      </c>
      <c r="C128" s="294">
        <v>61203.144999999997</v>
      </c>
      <c r="D128" s="294">
        <v>467.714</v>
      </c>
      <c r="E128" s="295">
        <v>12783.92</v>
      </c>
      <c r="F128" s="294">
        <v>4141.1570000000002</v>
      </c>
      <c r="G128" s="294">
        <v>5236.6480000000001</v>
      </c>
      <c r="J128" s="667" t="s">
        <v>1605</v>
      </c>
      <c r="K128" s="668">
        <v>7981.9389999999985</v>
      </c>
      <c r="L128" s="668">
        <v>143614.73910000001</v>
      </c>
      <c r="M128" s="668">
        <v>100600.84789999996</v>
      </c>
      <c r="N128" s="668">
        <v>39843.08400000001</v>
      </c>
      <c r="O128" s="668">
        <v>66730.12</v>
      </c>
    </row>
    <row r="129" spans="1:15">
      <c r="A129" s="34" t="s">
        <v>1509</v>
      </c>
      <c r="B129" s="293">
        <v>2005</v>
      </c>
      <c r="C129" s="294">
        <v>54577.321000000004</v>
      </c>
      <c r="D129" s="294">
        <v>264.64499999999998</v>
      </c>
      <c r="E129" s="295">
        <v>11381.174000000001</v>
      </c>
      <c r="F129" s="294">
        <v>4280.357</v>
      </c>
      <c r="G129" s="294">
        <v>5233.0680000000002</v>
      </c>
      <c r="J129" s="667" t="s">
        <v>1606</v>
      </c>
      <c r="K129" s="668">
        <v>17966.579000000002</v>
      </c>
      <c r="L129" s="668">
        <v>216008.45699999994</v>
      </c>
      <c r="M129" s="668">
        <v>615664.17859999998</v>
      </c>
      <c r="N129" s="668">
        <v>174710.49690000003</v>
      </c>
      <c r="O129" s="668">
        <v>407270.75910000002</v>
      </c>
    </row>
    <row r="130" spans="1:15">
      <c r="A130" s="34" t="s">
        <v>1509</v>
      </c>
      <c r="B130" s="293">
        <v>2004</v>
      </c>
      <c r="C130" s="294">
        <v>53178.953999999998</v>
      </c>
      <c r="D130" s="294">
        <v>468.39</v>
      </c>
      <c r="E130" s="295">
        <v>11654.003000000001</v>
      </c>
      <c r="F130" s="294">
        <v>4339.0450000000001</v>
      </c>
      <c r="G130" s="294">
        <v>5777.5159999999996</v>
      </c>
      <c r="J130" s="667" t="s">
        <v>1607</v>
      </c>
      <c r="K130" s="668">
        <v>44622.794999999998</v>
      </c>
      <c r="L130" s="668">
        <v>464681.02399999998</v>
      </c>
      <c r="M130" s="668">
        <v>1916067.1336000001</v>
      </c>
      <c r="N130" s="668">
        <v>645783.58110000018</v>
      </c>
      <c r="O130" s="668">
        <v>1301872.9593</v>
      </c>
    </row>
    <row r="131" spans="1:15">
      <c r="A131" s="34" t="s">
        <v>1509</v>
      </c>
      <c r="B131" s="293">
        <v>2003</v>
      </c>
      <c r="C131" s="294">
        <v>49657.328099999999</v>
      </c>
      <c r="D131" s="294">
        <v>441.22899999999998</v>
      </c>
      <c r="E131" s="295">
        <v>12040.1299</v>
      </c>
      <c r="F131" s="294">
        <v>4005.3168999999998</v>
      </c>
      <c r="G131" s="294">
        <v>5789.4709000000003</v>
      </c>
      <c r="J131" s="667" t="s">
        <v>1608</v>
      </c>
      <c r="K131" s="668">
        <v>7883.4509999999982</v>
      </c>
      <c r="L131" s="668">
        <v>131272.50899999996</v>
      </c>
      <c r="M131" s="668">
        <v>210256.97399999993</v>
      </c>
      <c r="N131" s="668">
        <v>59725.765999999996</v>
      </c>
      <c r="O131" s="668">
        <v>170997.47300000006</v>
      </c>
    </row>
    <row r="132" spans="1:15">
      <c r="A132" s="34" t="s">
        <v>1509</v>
      </c>
      <c r="B132" s="293">
        <v>2002</v>
      </c>
      <c r="C132" s="294">
        <v>45234.789100000002</v>
      </c>
      <c r="D132" s="294">
        <v>344.94099999999997</v>
      </c>
      <c r="E132" s="295">
        <v>11213.0098</v>
      </c>
      <c r="F132" s="294">
        <v>3316.3380999999999</v>
      </c>
      <c r="G132" s="294">
        <v>5133.6511</v>
      </c>
      <c r="J132" s="667" t="s">
        <v>1609</v>
      </c>
      <c r="K132" s="668">
        <v>9729.2025000000012</v>
      </c>
      <c r="L132" s="668">
        <v>183569.19890000002</v>
      </c>
      <c r="M132" s="668">
        <v>604513.03820000018</v>
      </c>
      <c r="N132" s="668">
        <v>289871.26250000007</v>
      </c>
      <c r="O132" s="668">
        <v>451204.84050000011</v>
      </c>
    </row>
    <row r="133" spans="1:15">
      <c r="A133" s="34" t="s">
        <v>1509</v>
      </c>
      <c r="B133" s="293">
        <v>2001</v>
      </c>
      <c r="C133" s="294">
        <v>16191.3496</v>
      </c>
      <c r="D133" s="294">
        <v>123.79600000000001</v>
      </c>
      <c r="E133" s="295">
        <v>10291.25</v>
      </c>
      <c r="F133" s="294">
        <v>2838.5639000000001</v>
      </c>
      <c r="G133" s="294">
        <v>4712.9429</v>
      </c>
      <c r="J133" s="667" t="s">
        <v>1610</v>
      </c>
      <c r="K133" s="668">
        <v>2582</v>
      </c>
      <c r="L133" s="668">
        <v>67880</v>
      </c>
      <c r="M133" s="668">
        <v>93304</v>
      </c>
      <c r="N133" s="668">
        <v>37689</v>
      </c>
      <c r="O133" s="668">
        <v>60752</v>
      </c>
    </row>
    <row r="134" spans="1:15">
      <c r="A134" s="34" t="s">
        <v>1509</v>
      </c>
      <c r="B134" s="293">
        <v>2000</v>
      </c>
      <c r="C134" s="294">
        <v>11645.0195</v>
      </c>
      <c r="D134" s="294">
        <v>99.013000000000005</v>
      </c>
      <c r="E134" s="295">
        <v>2458.5668999999998</v>
      </c>
      <c r="F134" s="294">
        <v>282.29399999999998</v>
      </c>
      <c r="G134" s="294">
        <v>687.29399999999998</v>
      </c>
      <c r="J134" s="667" t="s">
        <v>1611</v>
      </c>
      <c r="K134" s="668">
        <v>5071.2669999999998</v>
      </c>
      <c r="L134" s="668">
        <v>74529.218900000022</v>
      </c>
      <c r="M134" s="668">
        <v>102671.0631</v>
      </c>
      <c r="N134" s="668">
        <v>61691.930899999999</v>
      </c>
      <c r="O134" s="668">
        <v>68098.617900000027</v>
      </c>
    </row>
    <row r="135" spans="1:15">
      <c r="A135" s="34" t="s">
        <v>1509</v>
      </c>
      <c r="B135" s="293">
        <v>1999</v>
      </c>
      <c r="C135" s="294">
        <v>9807.3633000000009</v>
      </c>
      <c r="D135" s="294">
        <v>67.465999999999994</v>
      </c>
      <c r="E135" s="295">
        <v>2060.5990999999999</v>
      </c>
      <c r="F135" s="294">
        <v>166.27699999999999</v>
      </c>
      <c r="G135" s="294">
        <v>716.50399999999991</v>
      </c>
      <c r="J135" s="667" t="s">
        <v>144</v>
      </c>
      <c r="K135" s="668">
        <v>31181.993000000002</v>
      </c>
      <c r="L135" s="668">
        <v>152690.81289999999</v>
      </c>
      <c r="M135" s="668">
        <v>378086.40400000004</v>
      </c>
      <c r="N135" s="668">
        <v>208206.06200000001</v>
      </c>
      <c r="O135" s="668">
        <v>273102.93400000001</v>
      </c>
    </row>
    <row r="136" spans="1:15">
      <c r="A136" s="34" t="s">
        <v>1509</v>
      </c>
      <c r="B136" s="293">
        <v>1998</v>
      </c>
      <c r="C136" s="294">
        <v>9503.0370999999996</v>
      </c>
      <c r="D136" s="294">
        <v>46.03</v>
      </c>
      <c r="E136" s="295">
        <v>1726.2719999999999</v>
      </c>
      <c r="F136" s="294">
        <v>85.742000000000004</v>
      </c>
      <c r="G136" s="294">
        <v>604.28</v>
      </c>
      <c r="J136" s="667" t="s">
        <v>1612</v>
      </c>
      <c r="K136" s="668">
        <v>14484.137000000001</v>
      </c>
      <c r="L136" s="668">
        <v>180227.83509999994</v>
      </c>
      <c r="M136" s="668">
        <v>226673.21509999994</v>
      </c>
      <c r="N136" s="668">
        <v>87096.015000000014</v>
      </c>
      <c r="O136" s="668">
        <v>160796.63399999999</v>
      </c>
    </row>
    <row r="137" spans="1:15">
      <c r="A137" s="34" t="s">
        <v>1509</v>
      </c>
      <c r="B137" s="293">
        <v>1997</v>
      </c>
      <c r="C137" s="294">
        <v>7815.9418999999998</v>
      </c>
      <c r="D137" s="294">
        <v>45.466999999999999</v>
      </c>
      <c r="E137" s="295">
        <v>1745.04</v>
      </c>
      <c r="F137" s="294">
        <v>14.311</v>
      </c>
      <c r="G137" s="294">
        <v>604.13</v>
      </c>
      <c r="J137" s="667" t="s">
        <v>1613</v>
      </c>
      <c r="K137" s="668">
        <v>26454.938999999998</v>
      </c>
      <c r="L137" s="668">
        <v>306289.23150000005</v>
      </c>
      <c r="M137" s="668">
        <v>843332.18900000001</v>
      </c>
      <c r="N137" s="668">
        <v>277689.92609999998</v>
      </c>
      <c r="O137" s="668">
        <v>551201.38250000007</v>
      </c>
    </row>
    <row r="138" spans="1:15">
      <c r="A138" s="34" t="s">
        <v>1509</v>
      </c>
      <c r="B138" s="293">
        <v>1996</v>
      </c>
      <c r="C138" s="294">
        <v>5551.6709000000001</v>
      </c>
      <c r="D138" s="294">
        <v>35.408000000000001</v>
      </c>
      <c r="E138" s="295">
        <v>1187.96</v>
      </c>
      <c r="F138" s="294">
        <v>-36.808</v>
      </c>
      <c r="G138" s="294">
        <v>396.88499999999999</v>
      </c>
      <c r="J138" s="667" t="s">
        <v>1614</v>
      </c>
      <c r="K138" s="668">
        <v>6091.36</v>
      </c>
      <c r="L138" s="668">
        <v>53988.724100000007</v>
      </c>
      <c r="M138" s="668">
        <v>85827.23480000002</v>
      </c>
      <c r="N138" s="668">
        <v>34499.172999999995</v>
      </c>
      <c r="O138" s="668">
        <v>67328.437999999995</v>
      </c>
    </row>
    <row r="139" spans="1:15">
      <c r="A139" s="34" t="s">
        <v>1509</v>
      </c>
      <c r="B139" s="293">
        <v>1995</v>
      </c>
      <c r="C139" s="294">
        <v>4668.9481999999998</v>
      </c>
      <c r="D139" s="294">
        <v>10.180999999999999</v>
      </c>
      <c r="E139" s="295">
        <v>838.673</v>
      </c>
      <c r="F139" s="294">
        <v>-135.72399999999999</v>
      </c>
      <c r="G139" s="294">
        <v>300.04000000000002</v>
      </c>
      <c r="J139" s="667" t="s">
        <v>1615</v>
      </c>
      <c r="K139" s="668">
        <v>21351.931</v>
      </c>
      <c r="L139" s="668">
        <v>320788.27600000001</v>
      </c>
      <c r="M139" s="668">
        <v>1113526.1055000001</v>
      </c>
      <c r="N139" s="668">
        <v>268512.8921</v>
      </c>
      <c r="O139" s="668">
        <v>611912.0575</v>
      </c>
    </row>
    <row r="140" spans="1:15">
      <c r="A140" s="34" t="s">
        <v>1509</v>
      </c>
      <c r="B140" s="293">
        <v>1994</v>
      </c>
      <c r="C140" s="294">
        <v>4182.1929</v>
      </c>
      <c r="D140" s="294">
        <v>-207.67099999999999</v>
      </c>
      <c r="E140" s="295">
        <v>711.64400000000001</v>
      </c>
      <c r="F140" s="294">
        <v>-300.726</v>
      </c>
      <c r="G140" s="294">
        <v>186.98199999999997</v>
      </c>
      <c r="J140" s="667" t="s">
        <v>1616</v>
      </c>
      <c r="K140" s="668">
        <v>14682.999999999998</v>
      </c>
      <c r="L140" s="668">
        <v>189193.5001</v>
      </c>
      <c r="M140" s="668">
        <v>138818.80000000005</v>
      </c>
      <c r="N140" s="668">
        <v>57100.9</v>
      </c>
      <c r="O140" s="668">
        <v>86341.10000000002</v>
      </c>
    </row>
    <row r="141" spans="1:15">
      <c r="A141" s="34" t="s">
        <v>1509</v>
      </c>
      <c r="B141" s="293">
        <v>1993</v>
      </c>
      <c r="C141" s="294">
        <v>3658.8710999999998</v>
      </c>
      <c r="D141" s="294">
        <v>-18.617999999999999</v>
      </c>
      <c r="E141" s="295">
        <v>867.94399999999996</v>
      </c>
      <c r="F141" s="294">
        <v>-93.04</v>
      </c>
      <c r="G141" s="294">
        <v>456.30199999999996</v>
      </c>
      <c r="J141" s="667" t="s">
        <v>1617</v>
      </c>
      <c r="K141" s="668">
        <v>12145</v>
      </c>
      <c r="L141" s="668">
        <v>177379</v>
      </c>
      <c r="M141" s="668">
        <v>224959</v>
      </c>
      <c r="N141" s="668">
        <v>69397</v>
      </c>
      <c r="O141" s="668">
        <v>148246</v>
      </c>
    </row>
    <row r="142" spans="1:15">
      <c r="A142" s="34" t="s">
        <v>1510</v>
      </c>
      <c r="B142" s="293">
        <v>2019</v>
      </c>
      <c r="C142" s="294">
        <v>769.43200000000002</v>
      </c>
      <c r="D142" s="294">
        <v>259.01600000000002</v>
      </c>
      <c r="E142" s="295">
        <v>1054.346</v>
      </c>
      <c r="F142" s="294">
        <v>936.89</v>
      </c>
      <c r="G142" s="294">
        <v>936.89</v>
      </c>
      <c r="J142" s="667" t="s">
        <v>1618</v>
      </c>
      <c r="K142" s="668">
        <v>45179.1</v>
      </c>
      <c r="L142" s="668">
        <v>480450.20029999997</v>
      </c>
      <c r="M142" s="668">
        <v>494841.59940000001</v>
      </c>
      <c r="N142" s="668">
        <v>218616.99999999997</v>
      </c>
      <c r="O142" s="668">
        <v>335757.19999999995</v>
      </c>
    </row>
    <row r="143" spans="1:15">
      <c r="A143" s="34" t="s">
        <v>1510</v>
      </c>
      <c r="B143" s="293">
        <v>2018</v>
      </c>
      <c r="C143" s="294">
        <v>593.74900000000002</v>
      </c>
      <c r="D143" s="294">
        <v>112.17</v>
      </c>
      <c r="E143" s="295">
        <v>786.375</v>
      </c>
      <c r="F143" s="294">
        <v>689.524</v>
      </c>
      <c r="G143" s="294">
        <v>689.524</v>
      </c>
      <c r="J143" s="667" t="s">
        <v>1619</v>
      </c>
      <c r="K143" s="668">
        <v>20007.477000000006</v>
      </c>
      <c r="L143" s="668">
        <v>157591.427</v>
      </c>
      <c r="M143" s="668">
        <v>400206.5120000001</v>
      </c>
      <c r="N143" s="668">
        <v>208864.95299999998</v>
      </c>
      <c r="O143" s="668">
        <v>286540.83310000005</v>
      </c>
    </row>
    <row r="144" spans="1:15">
      <c r="A144" s="34" t="s">
        <v>1510</v>
      </c>
      <c r="B144" s="293">
        <v>2017</v>
      </c>
      <c r="C144" s="294">
        <v>445.30399999999997</v>
      </c>
      <c r="D144" s="294">
        <v>52.116</v>
      </c>
      <c r="E144" s="295">
        <v>550.41399999999999</v>
      </c>
      <c r="F144" s="294">
        <v>452.07100000000003</v>
      </c>
      <c r="G144" s="294">
        <v>468.40900000000005</v>
      </c>
      <c r="J144" s="667" t="s">
        <v>1620</v>
      </c>
      <c r="K144" s="668">
        <v>10601.810000000001</v>
      </c>
      <c r="L144" s="668">
        <v>167298.02190000002</v>
      </c>
      <c r="M144" s="668">
        <v>507982.43860000005</v>
      </c>
      <c r="N144" s="668">
        <v>148302.02200000006</v>
      </c>
      <c r="O144" s="668">
        <v>336742.75470000005</v>
      </c>
    </row>
    <row r="145" spans="1:15">
      <c r="A145" s="34" t="s">
        <v>1510</v>
      </c>
      <c r="B145" s="293">
        <v>2016</v>
      </c>
      <c r="C145" s="294">
        <v>329.54300000000001</v>
      </c>
      <c r="D145" s="294">
        <v>38.146999999999998</v>
      </c>
      <c r="E145" s="295">
        <v>423.93099999999998</v>
      </c>
      <c r="F145" s="294">
        <v>368.77499999999998</v>
      </c>
      <c r="G145" s="294">
        <v>368.77499999999998</v>
      </c>
      <c r="J145" s="667" t="s">
        <v>1621</v>
      </c>
      <c r="K145" s="668">
        <v>27485.9</v>
      </c>
      <c r="L145" s="668">
        <v>360033</v>
      </c>
      <c r="M145" s="668">
        <v>456381.60009999998</v>
      </c>
      <c r="N145" s="668">
        <v>200727.7</v>
      </c>
      <c r="O145" s="668">
        <v>319385.59999999998</v>
      </c>
    </row>
    <row r="146" spans="1:15">
      <c r="A146" s="34" t="s">
        <v>1510</v>
      </c>
      <c r="B146" s="293">
        <v>2015</v>
      </c>
      <c r="C146" s="294">
        <v>230.31100000000001</v>
      </c>
      <c r="D146" s="294">
        <v>113.688</v>
      </c>
      <c r="E146" s="295">
        <v>338.36700000000002</v>
      </c>
      <c r="F146" s="294">
        <v>291.56</v>
      </c>
      <c r="G146" s="294">
        <v>291.56</v>
      </c>
      <c r="J146" s="667" t="s">
        <v>1622</v>
      </c>
      <c r="K146" s="668">
        <v>20539.617999999999</v>
      </c>
      <c r="L146" s="668">
        <v>285007.10710000002</v>
      </c>
      <c r="M146" s="668">
        <v>976524.82540000021</v>
      </c>
      <c r="N146" s="668">
        <v>249801.75169999999</v>
      </c>
      <c r="O146" s="668">
        <v>578444.83620000002</v>
      </c>
    </row>
    <row r="147" spans="1:15">
      <c r="A147" s="34" t="s">
        <v>1510</v>
      </c>
      <c r="B147" s="293">
        <v>2014</v>
      </c>
      <c r="C147" s="294">
        <v>183.643</v>
      </c>
      <c r="D147" s="294">
        <v>7.351</v>
      </c>
      <c r="E147" s="295">
        <v>205.40700000000001</v>
      </c>
      <c r="F147" s="294">
        <v>168.35300000000001</v>
      </c>
      <c r="G147" s="294">
        <v>168.35300000000001</v>
      </c>
      <c r="J147" s="667" t="s">
        <v>1623</v>
      </c>
      <c r="K147" s="668">
        <v>1205.6999999999998</v>
      </c>
      <c r="L147" s="668">
        <v>9423.7000000000007</v>
      </c>
      <c r="M147" s="668">
        <v>51574</v>
      </c>
      <c r="N147" s="668">
        <v>18536</v>
      </c>
      <c r="O147" s="668">
        <v>37110.5</v>
      </c>
    </row>
    <row r="148" spans="1:15">
      <c r="A148" s="34" t="s">
        <v>1510</v>
      </c>
      <c r="B148" s="293">
        <v>2013</v>
      </c>
      <c r="C148" s="294">
        <v>158.124</v>
      </c>
      <c r="D148" s="294">
        <v>15.013999999999999</v>
      </c>
      <c r="E148" s="295">
        <v>169.999</v>
      </c>
      <c r="F148" s="294">
        <v>137.08000000000001</v>
      </c>
      <c r="G148" s="294">
        <v>137.08000000000001</v>
      </c>
      <c r="J148" s="667" t="s">
        <v>1624</v>
      </c>
      <c r="K148" s="668">
        <v>6043.4000000000005</v>
      </c>
      <c r="L148" s="668">
        <v>37804.299999999996</v>
      </c>
      <c r="M148" s="668">
        <v>53301.19999999999</v>
      </c>
      <c r="N148" s="668">
        <v>32735.600000000006</v>
      </c>
      <c r="O148" s="668">
        <v>40573.299999999996</v>
      </c>
    </row>
    <row r="149" spans="1:15">
      <c r="A149" s="34" t="s">
        <v>1510</v>
      </c>
      <c r="B149" s="293">
        <v>2012</v>
      </c>
      <c r="C149" s="294">
        <v>126.375</v>
      </c>
      <c r="D149" s="294">
        <v>1.4950000000000001</v>
      </c>
      <c r="E149" s="295">
        <v>153.911</v>
      </c>
      <c r="F149" s="294">
        <v>126.297</v>
      </c>
      <c r="G149" s="294">
        <v>126.297</v>
      </c>
      <c r="J149" s="667" t="s">
        <v>1625</v>
      </c>
      <c r="K149" s="668">
        <v>36599.089999999997</v>
      </c>
      <c r="L149" s="668">
        <v>383469.90100000001</v>
      </c>
      <c r="M149" s="668">
        <v>1206113.568</v>
      </c>
      <c r="N149" s="668">
        <v>317689.81599999999</v>
      </c>
      <c r="O149" s="668">
        <v>664104.47699999996</v>
      </c>
    </row>
    <row r="150" spans="1:15">
      <c r="A150" s="34" t="s">
        <v>1510</v>
      </c>
      <c r="B150" s="293">
        <v>2011</v>
      </c>
      <c r="C150" s="294">
        <v>101.151</v>
      </c>
      <c r="D150" s="294">
        <v>-11.755000000000001</v>
      </c>
      <c r="E150" s="295">
        <v>131.58799999999999</v>
      </c>
      <c r="F150" s="294">
        <v>104.74299999999999</v>
      </c>
      <c r="G150" s="294">
        <v>104.74299999999999</v>
      </c>
      <c r="J150" s="667" t="s">
        <v>1626</v>
      </c>
      <c r="K150" s="668">
        <v>6405.6309999999994</v>
      </c>
      <c r="L150" s="668">
        <v>108599.151</v>
      </c>
      <c r="M150" s="668">
        <v>46846.580999999998</v>
      </c>
      <c r="N150" s="668">
        <v>29811.508999999995</v>
      </c>
      <c r="O150" s="668">
        <v>30261.042000000001</v>
      </c>
    </row>
    <row r="151" spans="1:15">
      <c r="A151" s="34" t="s">
        <v>1510</v>
      </c>
      <c r="B151" s="293">
        <v>2010</v>
      </c>
      <c r="C151" s="294">
        <v>85.712999999999994</v>
      </c>
      <c r="D151" s="294">
        <v>-19.024000000000001</v>
      </c>
      <c r="E151" s="295">
        <v>129.57</v>
      </c>
      <c r="F151" s="294">
        <v>107.956</v>
      </c>
      <c r="G151" s="294">
        <v>107.956</v>
      </c>
      <c r="J151" s="667" t="s">
        <v>1627</v>
      </c>
      <c r="K151" s="668">
        <v>2751.6679999999997</v>
      </c>
      <c r="L151" s="668">
        <v>82546.499000000011</v>
      </c>
      <c r="M151" s="668">
        <v>162454.20600000001</v>
      </c>
      <c r="N151" s="668">
        <v>62969.025999999998</v>
      </c>
      <c r="O151" s="668">
        <v>93884.074000000008</v>
      </c>
    </row>
    <row r="152" spans="1:15">
      <c r="A152" s="34" t="s">
        <v>1510</v>
      </c>
      <c r="B152" s="293">
        <v>2009</v>
      </c>
      <c r="C152" s="294">
        <v>73.209999999999994</v>
      </c>
      <c r="D152" s="294">
        <v>-31.597000000000001</v>
      </c>
      <c r="E152" s="295">
        <v>135.958</v>
      </c>
      <c r="F152" s="294">
        <v>115.983</v>
      </c>
      <c r="G152" s="294">
        <v>115.983</v>
      </c>
      <c r="J152" s="667" t="s">
        <v>139</v>
      </c>
      <c r="K152" s="668">
        <v>90967.700000000012</v>
      </c>
      <c r="L152" s="668">
        <v>4426204.4922000002</v>
      </c>
      <c r="M152" s="668">
        <v>7321917.0938000008</v>
      </c>
      <c r="N152" s="668">
        <v>565640.50120000006</v>
      </c>
      <c r="O152" s="668">
        <v>4925317.7043999992</v>
      </c>
    </row>
    <row r="153" spans="1:15">
      <c r="A153" s="34" t="s">
        <v>1510</v>
      </c>
      <c r="B153" s="293">
        <v>2008</v>
      </c>
      <c r="C153" s="294">
        <v>58.941000000000003</v>
      </c>
      <c r="D153" s="294">
        <v>-40.93</v>
      </c>
      <c r="E153" s="295">
        <v>118.03100000000001</v>
      </c>
      <c r="F153" s="294">
        <v>93.593999999999994</v>
      </c>
      <c r="G153" s="294">
        <v>93.593999999999994</v>
      </c>
      <c r="J153" s="667" t="s">
        <v>1628</v>
      </c>
      <c r="K153" s="668">
        <v>1069.0569999999998</v>
      </c>
      <c r="L153" s="668">
        <v>9275.3853999999992</v>
      </c>
      <c r="M153" s="668">
        <v>66743.940199999997</v>
      </c>
      <c r="N153" s="668">
        <v>44378.773500000003</v>
      </c>
      <c r="O153" s="668">
        <v>58571.432199999996</v>
      </c>
    </row>
    <row r="154" spans="1:15">
      <c r="A154" s="34" t="s">
        <v>1510</v>
      </c>
      <c r="B154" s="293">
        <v>2007</v>
      </c>
      <c r="C154" s="294">
        <v>50.649000000000001</v>
      </c>
      <c r="D154" s="294">
        <v>-27.881</v>
      </c>
      <c r="E154" s="295">
        <v>136.18299999999999</v>
      </c>
      <c r="F154" s="294">
        <v>122.095</v>
      </c>
      <c r="G154" s="294">
        <v>122.095</v>
      </c>
      <c r="J154" s="667" t="s">
        <v>1629</v>
      </c>
      <c r="K154" s="668">
        <v>6903.7609999999986</v>
      </c>
      <c r="L154" s="668">
        <v>54657.811000000009</v>
      </c>
      <c r="M154" s="668">
        <v>34527.414000000004</v>
      </c>
      <c r="N154" s="668">
        <v>27496.881000000005</v>
      </c>
      <c r="O154" s="668">
        <v>29878.061000000002</v>
      </c>
    </row>
    <row r="155" spans="1:15">
      <c r="A155" s="34" t="s">
        <v>1510</v>
      </c>
      <c r="B155" s="293">
        <v>2006</v>
      </c>
      <c r="C155" s="294">
        <v>43.67</v>
      </c>
      <c r="D155" s="294">
        <v>-29.449000000000002</v>
      </c>
      <c r="E155" s="295">
        <v>78.537000000000006</v>
      </c>
      <c r="F155" s="294">
        <v>69.488</v>
      </c>
      <c r="G155" s="294">
        <v>69.488</v>
      </c>
      <c r="J155" s="667" t="s">
        <v>111</v>
      </c>
      <c r="K155" s="668">
        <v>75789</v>
      </c>
      <c r="L155" s="668">
        <v>245068</v>
      </c>
      <c r="M155" s="668">
        <v>513214</v>
      </c>
      <c r="N155" s="668">
        <v>433930</v>
      </c>
      <c r="O155" s="668">
        <v>449297</v>
      </c>
    </row>
    <row r="156" spans="1:15">
      <c r="A156" s="34" t="s">
        <v>1510</v>
      </c>
      <c r="B156" s="293">
        <v>2005</v>
      </c>
      <c r="C156" s="294">
        <v>38.216000000000001</v>
      </c>
      <c r="D156" s="294">
        <v>-2.3420000000000001</v>
      </c>
      <c r="E156" s="295">
        <v>61.061</v>
      </c>
      <c r="F156" s="294">
        <v>56.179000000000002</v>
      </c>
      <c r="G156" s="294">
        <v>56.179000000000002</v>
      </c>
      <c r="J156" s="667" t="s">
        <v>1630</v>
      </c>
      <c r="K156" s="668">
        <v>2518</v>
      </c>
      <c r="L156" s="668">
        <v>46972.000000000007</v>
      </c>
      <c r="M156" s="668">
        <v>51963.100000000006</v>
      </c>
      <c r="N156" s="668">
        <v>21235.100000000002</v>
      </c>
      <c r="O156" s="668">
        <v>38280.399999999994</v>
      </c>
    </row>
    <row r="157" spans="1:15">
      <c r="A157" s="34" t="s">
        <v>1510</v>
      </c>
      <c r="B157" s="293">
        <v>2004</v>
      </c>
      <c r="C157" s="294">
        <v>25.739000000000001</v>
      </c>
      <c r="D157" s="294">
        <v>-9.4459999999999997</v>
      </c>
      <c r="E157" s="295">
        <v>59.161000000000001</v>
      </c>
      <c r="F157" s="294">
        <v>54.335999999999999</v>
      </c>
      <c r="G157" s="294">
        <v>54.335999999999999</v>
      </c>
      <c r="J157" s="667" t="s">
        <v>1631</v>
      </c>
      <c r="K157" s="668">
        <v>-839.35810000000004</v>
      </c>
      <c r="L157" s="668">
        <v>261117.40909999999</v>
      </c>
      <c r="M157" s="668">
        <v>575470.53990000009</v>
      </c>
      <c r="N157" s="668">
        <v>228054.66599999997</v>
      </c>
      <c r="O157" s="668">
        <v>396270.07480000012</v>
      </c>
    </row>
    <row r="158" spans="1:15">
      <c r="A158" s="34" t="s">
        <v>1510</v>
      </c>
      <c r="B158" s="293">
        <v>2003</v>
      </c>
      <c r="C158" s="294">
        <v>23.31</v>
      </c>
      <c r="D158" s="294">
        <v>-18.170999999999999</v>
      </c>
      <c r="E158" s="295">
        <v>68.516000000000005</v>
      </c>
      <c r="F158" s="294">
        <v>62.09</v>
      </c>
      <c r="G158" s="294">
        <v>62.09</v>
      </c>
      <c r="J158" s="667" t="s">
        <v>112</v>
      </c>
      <c r="K158" s="668">
        <v>33218.212</v>
      </c>
      <c r="L158" s="668">
        <v>886120.74120000005</v>
      </c>
      <c r="M158" s="668">
        <v>653223.73979999998</v>
      </c>
      <c r="N158" s="668">
        <v>278132.16899999999</v>
      </c>
      <c r="O158" s="668">
        <v>405197.74540000001</v>
      </c>
    </row>
    <row r="159" spans="1:15">
      <c r="A159" s="34" t="s">
        <v>1510</v>
      </c>
      <c r="B159" s="293">
        <v>2002</v>
      </c>
      <c r="C159" s="294">
        <v>26.960999999999999</v>
      </c>
      <c r="D159" s="294">
        <v>-21.193000000000001</v>
      </c>
      <c r="E159" s="295">
        <v>89.176000000000002</v>
      </c>
      <c r="F159" s="294">
        <v>79.867999999999995</v>
      </c>
      <c r="G159" s="294">
        <v>79.921999999999997</v>
      </c>
      <c r="J159" s="667" t="s">
        <v>1632</v>
      </c>
      <c r="K159" s="668">
        <v>7697.2070000000003</v>
      </c>
      <c r="L159" s="668">
        <v>265022.67360000004</v>
      </c>
      <c r="M159" s="668">
        <v>835355.90780000004</v>
      </c>
      <c r="N159" s="668">
        <v>198857.38199999998</v>
      </c>
      <c r="O159" s="668">
        <v>544549.91399999999</v>
      </c>
    </row>
    <row r="160" spans="1:15">
      <c r="A160" s="34" t="s">
        <v>1510</v>
      </c>
      <c r="B160" s="293">
        <v>2001</v>
      </c>
      <c r="C160" s="294">
        <v>23.055</v>
      </c>
      <c r="D160" s="294">
        <v>-19.085000000000001</v>
      </c>
      <c r="E160" s="295">
        <v>112.078</v>
      </c>
      <c r="F160" s="294">
        <v>99.754000000000005</v>
      </c>
      <c r="G160" s="294">
        <v>100.364</v>
      </c>
      <c r="J160" s="667" t="s">
        <v>1633</v>
      </c>
      <c r="K160" s="668">
        <v>3646.8769999999995</v>
      </c>
      <c r="L160" s="668">
        <v>20181.848999999998</v>
      </c>
      <c r="M160" s="668">
        <v>27505.306000000004</v>
      </c>
      <c r="N160" s="668">
        <v>17224.690000000006</v>
      </c>
      <c r="O160" s="668">
        <v>17225.444000000007</v>
      </c>
    </row>
    <row r="161" spans="1:15">
      <c r="A161" s="34" t="s">
        <v>1510</v>
      </c>
      <c r="B161" s="293">
        <v>2000</v>
      </c>
      <c r="C161" s="294">
        <v>22.516999999999999</v>
      </c>
      <c r="D161" s="294">
        <v>-10.454000000000001</v>
      </c>
      <c r="E161" s="295">
        <v>121.788</v>
      </c>
      <c r="F161" s="294">
        <v>112.92400000000001</v>
      </c>
      <c r="G161" s="294">
        <v>113.16000000000001</v>
      </c>
      <c r="J161" s="667" t="s">
        <v>1634</v>
      </c>
      <c r="K161" s="668">
        <v>7951.4000000000024</v>
      </c>
      <c r="L161" s="668">
        <v>94357.591000000029</v>
      </c>
      <c r="M161" s="668">
        <v>301643.364</v>
      </c>
      <c r="N161" s="668">
        <v>144635.93100000001</v>
      </c>
      <c r="O161" s="668">
        <v>246366.413</v>
      </c>
    </row>
    <row r="162" spans="1:15">
      <c r="A162" s="34" t="s">
        <v>1510</v>
      </c>
      <c r="B162" s="293">
        <v>1999</v>
      </c>
      <c r="C162" s="294">
        <v>22.09</v>
      </c>
      <c r="D162" s="294">
        <v>-6.7119999999999997</v>
      </c>
      <c r="E162" s="295">
        <v>32.982999999999997</v>
      </c>
      <c r="F162" s="294">
        <v>27.071999999999999</v>
      </c>
      <c r="G162" s="294">
        <v>27.071999999999999</v>
      </c>
      <c r="J162" s="667" t="s">
        <v>113</v>
      </c>
      <c r="K162" s="668">
        <v>12241.041000000003</v>
      </c>
      <c r="L162" s="668">
        <v>95670.055999999982</v>
      </c>
      <c r="M162" s="668">
        <v>259845.81589999999</v>
      </c>
      <c r="N162" s="668">
        <v>89281.516000000018</v>
      </c>
      <c r="O162" s="668">
        <v>169181.826</v>
      </c>
    </row>
    <row r="163" spans="1:15">
      <c r="A163" s="34" t="s">
        <v>1510</v>
      </c>
      <c r="B163" s="293">
        <v>1998</v>
      </c>
      <c r="C163" s="294">
        <v>22.445</v>
      </c>
      <c r="D163" s="294">
        <v>-2.508</v>
      </c>
      <c r="E163" s="295">
        <v>38.615000000000002</v>
      </c>
      <c r="F163" s="294">
        <v>33.018000000000001</v>
      </c>
      <c r="G163" s="294">
        <v>33.018000000000001</v>
      </c>
      <c r="J163" s="667" t="s">
        <v>1635</v>
      </c>
      <c r="K163" s="668">
        <v>2927.6710000000007</v>
      </c>
      <c r="L163" s="668">
        <v>22126.291000000008</v>
      </c>
      <c r="M163" s="668">
        <v>32236.405999999999</v>
      </c>
      <c r="N163" s="668">
        <v>21467.472000000005</v>
      </c>
      <c r="O163" s="668">
        <v>26720.019999999997</v>
      </c>
    </row>
    <row r="164" spans="1:15">
      <c r="A164" s="34" t="s">
        <v>1510</v>
      </c>
      <c r="B164" s="293">
        <v>1997</v>
      </c>
      <c r="C164" s="294">
        <v>15.023</v>
      </c>
      <c r="D164" s="294">
        <v>0.73499999999999999</v>
      </c>
      <c r="E164" s="295">
        <v>18.373000000000001</v>
      </c>
      <c r="F164" s="294">
        <v>15.225</v>
      </c>
      <c r="G164" s="294">
        <v>15.225</v>
      </c>
      <c r="J164" s="667" t="s">
        <v>1636</v>
      </c>
      <c r="K164" s="668">
        <v>4729.8789999999963</v>
      </c>
      <c r="L164" s="668">
        <v>78948.451000000001</v>
      </c>
      <c r="M164" s="668">
        <v>82647.363199999993</v>
      </c>
      <c r="N164" s="668">
        <v>30477.154999999999</v>
      </c>
      <c r="O164" s="668">
        <v>51484.718999999997</v>
      </c>
    </row>
    <row r="165" spans="1:15">
      <c r="A165" s="34" t="s">
        <v>1510</v>
      </c>
      <c r="B165" s="293">
        <v>1996</v>
      </c>
      <c r="C165" s="294">
        <v>12.843999999999999</v>
      </c>
      <c r="D165" s="294">
        <v>0.49099999999999999</v>
      </c>
      <c r="E165" s="295">
        <v>16.209</v>
      </c>
      <c r="F165" s="294">
        <v>13.943999999999999</v>
      </c>
      <c r="G165" s="294">
        <v>13.943999999999999</v>
      </c>
      <c r="J165" s="667" t="s">
        <v>1637</v>
      </c>
      <c r="K165" s="668">
        <v>4555.2670000000007</v>
      </c>
      <c r="L165" s="668">
        <v>15316.942000000001</v>
      </c>
      <c r="M165" s="668">
        <v>73411.937999999995</v>
      </c>
      <c r="N165" s="668">
        <v>23603.373999999996</v>
      </c>
      <c r="O165" s="668">
        <v>52785.635000000002</v>
      </c>
    </row>
    <row r="166" spans="1:15">
      <c r="A166" s="34" t="s">
        <v>1510</v>
      </c>
      <c r="B166" s="293">
        <v>1995</v>
      </c>
      <c r="C166" s="294">
        <v>9.23</v>
      </c>
      <c r="D166" s="294">
        <v>-0.35299999999999998</v>
      </c>
      <c r="E166" s="295">
        <v>14.73</v>
      </c>
      <c r="F166" s="294">
        <v>13.305</v>
      </c>
      <c r="G166" s="294">
        <v>14.532</v>
      </c>
      <c r="J166" s="667" t="s">
        <v>1638</v>
      </c>
      <c r="K166" s="668">
        <v>6198.6959999999999</v>
      </c>
      <c r="L166" s="668">
        <v>99384.506899999978</v>
      </c>
      <c r="M166" s="668">
        <v>130639.46419999997</v>
      </c>
      <c r="N166" s="668">
        <v>33680.106999999989</v>
      </c>
      <c r="O166" s="668">
        <v>75165.988999999987</v>
      </c>
    </row>
    <row r="167" spans="1:15">
      <c r="A167" s="34" t="s">
        <v>1510</v>
      </c>
      <c r="B167" s="293">
        <v>1994</v>
      </c>
      <c r="C167" s="294">
        <v>7.2119999999999997</v>
      </c>
      <c r="D167" s="294">
        <v>-1.9830000000000001</v>
      </c>
      <c r="E167" s="295">
        <v>15.426</v>
      </c>
      <c r="F167" s="294">
        <v>10.589</v>
      </c>
      <c r="G167" s="294">
        <v>10.589</v>
      </c>
      <c r="J167" s="667" t="s">
        <v>1639</v>
      </c>
      <c r="K167" s="668">
        <v>5154</v>
      </c>
      <c r="L167" s="668">
        <v>31463</v>
      </c>
      <c r="M167" s="668">
        <v>42978</v>
      </c>
      <c r="N167" s="668">
        <v>25645</v>
      </c>
      <c r="O167" s="668">
        <v>32396</v>
      </c>
    </row>
    <row r="168" spans="1:15">
      <c r="A168" s="34" t="s">
        <v>1510</v>
      </c>
      <c r="B168" s="293">
        <v>1993</v>
      </c>
      <c r="C168" s="294">
        <v>3.4451999999999998</v>
      </c>
      <c r="D168" s="294">
        <v>-3.8929999999999998</v>
      </c>
      <c r="E168" s="295">
        <v>22.350100000000001</v>
      </c>
      <c r="F168" s="294">
        <v>12.4598</v>
      </c>
      <c r="G168" s="294">
        <v>12.4598</v>
      </c>
      <c r="J168" s="667" t="s">
        <v>1640</v>
      </c>
      <c r="K168" s="668">
        <v>5154</v>
      </c>
      <c r="L168" s="668">
        <v>31463</v>
      </c>
      <c r="M168" s="668">
        <v>42978</v>
      </c>
      <c r="N168" s="668">
        <v>25645</v>
      </c>
      <c r="O168" s="668">
        <v>32396</v>
      </c>
    </row>
    <row r="169" spans="1:15">
      <c r="A169" s="34" t="s">
        <v>1510</v>
      </c>
      <c r="B169" s="293">
        <v>1992</v>
      </c>
      <c r="C169" s="294">
        <v>2.7109999999999999</v>
      </c>
      <c r="D169" s="294">
        <v>-5.085</v>
      </c>
      <c r="E169" s="295">
        <v>25.758099999999999</v>
      </c>
      <c r="F169" s="294">
        <v>16.2806</v>
      </c>
      <c r="G169" s="294">
        <v>16.2806</v>
      </c>
      <c r="J169" s="667" t="s">
        <v>1641</v>
      </c>
      <c r="K169" s="668">
        <v>235.30000000000126</v>
      </c>
      <c r="L169" s="668">
        <v>124537.79999999999</v>
      </c>
      <c r="M169" s="668">
        <v>153344</v>
      </c>
      <c r="N169" s="668">
        <v>56230</v>
      </c>
      <c r="O169" s="668">
        <v>81802.500000000015</v>
      </c>
    </row>
    <row r="170" spans="1:15">
      <c r="A170" s="34" t="s">
        <v>1510</v>
      </c>
      <c r="B170" s="293">
        <v>1991</v>
      </c>
      <c r="C170" s="294">
        <v>1.9904999999999999</v>
      </c>
      <c r="D170" s="294">
        <v>-6.6050000000000004</v>
      </c>
      <c r="E170" s="295">
        <v>29.913499999999999</v>
      </c>
      <c r="F170" s="294">
        <v>21.202300000000001</v>
      </c>
      <c r="G170" s="294">
        <v>21.202300000000001</v>
      </c>
      <c r="J170" s="667" t="s">
        <v>114</v>
      </c>
      <c r="K170" s="668">
        <v>1006.8960000000001</v>
      </c>
      <c r="L170" s="668">
        <v>11033.885</v>
      </c>
      <c r="M170" s="668">
        <v>18732.280999999995</v>
      </c>
      <c r="N170" s="668">
        <v>6996.3010000000004</v>
      </c>
      <c r="O170" s="668">
        <v>7042.4010000000007</v>
      </c>
    </row>
    <row r="171" spans="1:15">
      <c r="A171" s="34" t="s">
        <v>1510</v>
      </c>
      <c r="B171" s="293">
        <v>1990</v>
      </c>
      <c r="C171" s="294">
        <v>2.9706999999999999</v>
      </c>
      <c r="D171" s="294">
        <v>-1.9330000000000001</v>
      </c>
      <c r="E171" s="295">
        <v>27.700500000000002</v>
      </c>
      <c r="F171" s="294">
        <v>26.414200000000001</v>
      </c>
      <c r="G171" s="294">
        <v>26.414200000000001</v>
      </c>
      <c r="J171" s="667" t="s">
        <v>1642</v>
      </c>
      <c r="K171" s="668">
        <v>8043.7</v>
      </c>
      <c r="L171" s="668">
        <v>43384.9</v>
      </c>
      <c r="M171" s="668">
        <v>70841.3</v>
      </c>
      <c r="N171" s="668">
        <v>36052.400000000001</v>
      </c>
      <c r="O171" s="668">
        <v>53439.199999999997</v>
      </c>
    </row>
    <row r="172" spans="1:15">
      <c r="A172" s="34" t="s">
        <v>1511</v>
      </c>
      <c r="B172" s="293">
        <v>2019</v>
      </c>
      <c r="C172" s="294">
        <v>31904</v>
      </c>
      <c r="D172" s="294">
        <v>3687</v>
      </c>
      <c r="E172" s="295">
        <v>67887</v>
      </c>
      <c r="F172" s="294">
        <v>31301</v>
      </c>
      <c r="G172" s="294">
        <v>50400</v>
      </c>
      <c r="J172" s="667" t="s">
        <v>1643</v>
      </c>
      <c r="K172" s="668">
        <v>44825.1</v>
      </c>
      <c r="L172" s="668">
        <v>592188.90040000004</v>
      </c>
      <c r="M172" s="668">
        <v>609217.60010000004</v>
      </c>
      <c r="N172" s="668">
        <v>221688.6</v>
      </c>
      <c r="O172" s="668">
        <v>311887.09999999998</v>
      </c>
    </row>
    <row r="173" spans="1:15">
      <c r="A173" s="34" t="s">
        <v>1511</v>
      </c>
      <c r="B173" s="293">
        <v>2018</v>
      </c>
      <c r="C173" s="294">
        <v>30578</v>
      </c>
      <c r="D173" s="294">
        <v>2368</v>
      </c>
      <c r="E173" s="295">
        <v>67173</v>
      </c>
      <c r="F173" s="294">
        <v>30722</v>
      </c>
      <c r="G173" s="294">
        <v>50288</v>
      </c>
      <c r="J173" s="667" t="s">
        <v>1644</v>
      </c>
      <c r="K173" s="668">
        <v>258057</v>
      </c>
      <c r="L173" s="668">
        <v>3419788</v>
      </c>
      <c r="M173" s="668">
        <v>14564189</v>
      </c>
      <c r="N173" s="668">
        <v>2322065</v>
      </c>
      <c r="O173" s="668">
        <v>9585281</v>
      </c>
    </row>
    <row r="174" spans="1:15">
      <c r="A174" s="34" t="s">
        <v>1511</v>
      </c>
      <c r="B174" s="293">
        <v>2017</v>
      </c>
      <c r="C174" s="294">
        <v>27390</v>
      </c>
      <c r="D174" s="294">
        <v>477</v>
      </c>
      <c r="E174" s="295">
        <v>76250</v>
      </c>
      <c r="F174" s="294">
        <v>31098</v>
      </c>
      <c r="G174" s="294">
        <v>59022</v>
      </c>
      <c r="J174" s="667" t="s">
        <v>1645</v>
      </c>
      <c r="K174" s="668">
        <v>76635.973099999974</v>
      </c>
      <c r="L174" s="668">
        <v>220971.20630000002</v>
      </c>
      <c r="M174" s="668">
        <v>450597.66500000021</v>
      </c>
      <c r="N174" s="668">
        <v>178744.41369999995</v>
      </c>
      <c r="O174" s="668">
        <v>357871.68809999997</v>
      </c>
    </row>
    <row r="175" spans="1:15">
      <c r="A175" s="34" t="s">
        <v>1511</v>
      </c>
      <c r="B175" s="293">
        <v>2016</v>
      </c>
      <c r="C175" s="294">
        <v>20853</v>
      </c>
      <c r="D175" s="294">
        <v>1400</v>
      </c>
      <c r="E175" s="295">
        <v>52666</v>
      </c>
      <c r="F175" s="294">
        <v>20717</v>
      </c>
      <c r="G175" s="294">
        <v>42723</v>
      </c>
      <c r="J175" s="667" t="s">
        <v>1646</v>
      </c>
      <c r="K175" s="668">
        <v>31803.700000000004</v>
      </c>
      <c r="L175" s="668">
        <v>340113.30019999994</v>
      </c>
      <c r="M175" s="668">
        <v>425996.39970000001</v>
      </c>
      <c r="N175" s="668">
        <v>122442.30479999998</v>
      </c>
      <c r="O175" s="668">
        <v>299738.80479999998</v>
      </c>
    </row>
    <row r="176" spans="1:15">
      <c r="A176" s="34" t="s">
        <v>1511</v>
      </c>
      <c r="B176" s="293">
        <v>2015</v>
      </c>
      <c r="C176" s="294">
        <v>20405</v>
      </c>
      <c r="D176" s="294">
        <v>4423</v>
      </c>
      <c r="E176" s="295">
        <v>41247</v>
      </c>
      <c r="F176" s="294">
        <v>21326</v>
      </c>
      <c r="G176" s="294">
        <v>30327</v>
      </c>
      <c r="J176" s="667" t="s">
        <v>1647</v>
      </c>
      <c r="K176" s="668">
        <v>24172.000000000007</v>
      </c>
      <c r="L176" s="668">
        <v>183071.60030000005</v>
      </c>
      <c r="M176" s="668">
        <v>479295.49940000009</v>
      </c>
      <c r="N176" s="668">
        <v>291416.29989999998</v>
      </c>
      <c r="O176" s="668">
        <v>375855.99979999993</v>
      </c>
    </row>
    <row r="177" spans="1:15">
      <c r="A177" s="34" t="s">
        <v>1511</v>
      </c>
      <c r="B177" s="293">
        <v>2014</v>
      </c>
      <c r="C177" s="294">
        <v>20247</v>
      </c>
      <c r="D177" s="294">
        <v>2284</v>
      </c>
      <c r="E177" s="295">
        <v>41207</v>
      </c>
      <c r="F177" s="294">
        <v>21639</v>
      </c>
      <c r="G177" s="294">
        <v>29469</v>
      </c>
      <c r="J177" s="667" t="s">
        <v>140</v>
      </c>
      <c r="K177" s="668">
        <v>158119</v>
      </c>
      <c r="L177" s="668">
        <v>1568852</v>
      </c>
      <c r="M177" s="668">
        <v>1996949</v>
      </c>
      <c r="N177" s="668">
        <v>430635</v>
      </c>
      <c r="O177" s="668">
        <v>1012706</v>
      </c>
    </row>
    <row r="178" spans="1:15">
      <c r="A178" s="34" t="s">
        <v>1511</v>
      </c>
      <c r="B178" s="293">
        <v>2013</v>
      </c>
      <c r="C178" s="294">
        <v>19657</v>
      </c>
      <c r="D178" s="294">
        <v>2576</v>
      </c>
      <c r="E178" s="295">
        <v>42953</v>
      </c>
      <c r="F178" s="294">
        <v>25267</v>
      </c>
      <c r="G178" s="294">
        <v>31828</v>
      </c>
      <c r="J178" s="667" t="s">
        <v>1648</v>
      </c>
      <c r="K178" s="668">
        <v>188991.29199999999</v>
      </c>
      <c r="L178" s="668">
        <v>893455.24100000015</v>
      </c>
      <c r="M178" s="668">
        <v>1616101.0240000002</v>
      </c>
      <c r="N178" s="668">
        <v>1275320.0830000001</v>
      </c>
      <c r="O178" s="668">
        <v>1332130.456</v>
      </c>
    </row>
    <row r="179" spans="1:15">
      <c r="A179" s="34" t="s">
        <v>1511</v>
      </c>
      <c r="B179" s="293">
        <v>2012</v>
      </c>
      <c r="C179" s="294">
        <v>19050</v>
      </c>
      <c r="D179" s="294">
        <v>5963</v>
      </c>
      <c r="E179" s="295">
        <v>67235</v>
      </c>
      <c r="F179" s="294">
        <v>26813</v>
      </c>
      <c r="G179" s="294">
        <v>47289</v>
      </c>
      <c r="J179" s="667" t="s">
        <v>134</v>
      </c>
      <c r="K179" s="668">
        <v>188991.29199999999</v>
      </c>
      <c r="L179" s="668">
        <v>893455.24100000015</v>
      </c>
      <c r="M179" s="668">
        <v>1616101.0240000002</v>
      </c>
      <c r="N179" s="668">
        <v>1275320.0830000001</v>
      </c>
      <c r="O179" s="668">
        <v>1332130.456</v>
      </c>
    </row>
    <row r="180" spans="1:15">
      <c r="A180" s="34" t="s">
        <v>1511</v>
      </c>
      <c r="B180" s="293">
        <v>2011</v>
      </c>
      <c r="C180" s="294">
        <v>21407</v>
      </c>
      <c r="D180" s="294">
        <v>4728</v>
      </c>
      <c r="E180" s="295">
        <v>60276.892999999996</v>
      </c>
      <c r="F180" s="294">
        <v>24526.145</v>
      </c>
      <c r="G180" s="294">
        <v>39940.722000000002</v>
      </c>
      <c r="J180" s="667" t="s">
        <v>1649</v>
      </c>
      <c r="K180" s="668">
        <v>13316.992999999999</v>
      </c>
      <c r="L180" s="668">
        <v>300435.91219999979</v>
      </c>
      <c r="M180" s="668">
        <v>160760.26679999998</v>
      </c>
      <c r="N180" s="668">
        <v>74427.247100000037</v>
      </c>
      <c r="O180" s="668">
        <v>98386.256100000028</v>
      </c>
    </row>
    <row r="181" spans="1:15">
      <c r="A181" s="34" t="s">
        <v>1511</v>
      </c>
      <c r="B181" s="293">
        <v>2010</v>
      </c>
      <c r="C181" s="294">
        <v>35166.720999999998</v>
      </c>
      <c r="D181" s="294">
        <v>4626.1719999999996</v>
      </c>
      <c r="E181" s="295">
        <v>60573.851999999999</v>
      </c>
      <c r="F181" s="294">
        <v>22765.131000000001</v>
      </c>
      <c r="G181" s="294">
        <v>41683.414000000004</v>
      </c>
      <c r="J181" s="667" t="s">
        <v>115</v>
      </c>
      <c r="K181" s="668">
        <v>3761.9340000000002</v>
      </c>
      <c r="L181" s="668">
        <v>36683.519000000008</v>
      </c>
      <c r="M181" s="668">
        <v>111354.66600000001</v>
      </c>
      <c r="N181" s="668">
        <v>52487.395000000019</v>
      </c>
      <c r="O181" s="668">
        <v>86124.660999999993</v>
      </c>
    </row>
    <row r="182" spans="1:15">
      <c r="A182" s="34" t="s">
        <v>1511</v>
      </c>
      <c r="B182" s="293">
        <v>2009</v>
      </c>
      <c r="C182" s="294">
        <v>30764.706999999999</v>
      </c>
      <c r="D182" s="294">
        <v>5745.8379999999997</v>
      </c>
      <c r="E182" s="295">
        <v>52581.623</v>
      </c>
      <c r="F182" s="294">
        <v>23187.396000000001</v>
      </c>
      <c r="G182" s="294">
        <v>39643.31</v>
      </c>
      <c r="J182" s="667" t="s">
        <v>1650</v>
      </c>
      <c r="K182" s="668">
        <v>22108.519000000004</v>
      </c>
      <c r="L182" s="668">
        <v>345872.17270000005</v>
      </c>
      <c r="M182" s="668">
        <v>179949.45679999999</v>
      </c>
      <c r="N182" s="668">
        <v>85219.911100000012</v>
      </c>
      <c r="O182" s="668">
        <v>112042.66209999999</v>
      </c>
    </row>
    <row r="183" spans="1:15">
      <c r="A183" s="34" t="s">
        <v>1511</v>
      </c>
      <c r="B183" s="293">
        <v>2008</v>
      </c>
      <c r="C183" s="294">
        <v>29527.552</v>
      </c>
      <c r="D183" s="294">
        <v>4880.7190000000001</v>
      </c>
      <c r="E183" s="295">
        <v>42419.203999999998</v>
      </c>
      <c r="F183" s="294">
        <v>17479.550999999999</v>
      </c>
      <c r="G183" s="294">
        <v>28924.852999999999</v>
      </c>
      <c r="J183" s="667" t="s">
        <v>1651</v>
      </c>
      <c r="K183" s="668">
        <v>9856.366</v>
      </c>
      <c r="L183" s="668">
        <v>44866.421000000002</v>
      </c>
      <c r="M183" s="668">
        <v>65535.794000000009</v>
      </c>
      <c r="N183" s="668">
        <v>49844.302000000003</v>
      </c>
      <c r="O183" s="668">
        <v>50017.392000000007</v>
      </c>
    </row>
    <row r="184" spans="1:15">
      <c r="A184" s="34" t="s">
        <v>1511</v>
      </c>
      <c r="B184" s="293">
        <v>2007</v>
      </c>
      <c r="C184" s="294">
        <v>25914.238000000001</v>
      </c>
      <c r="D184" s="294">
        <v>3606.3139999999999</v>
      </c>
      <c r="E184" s="295">
        <v>39713.923999999999</v>
      </c>
      <c r="F184" s="294">
        <v>17778.54</v>
      </c>
      <c r="G184" s="294">
        <v>29992.244000000002</v>
      </c>
      <c r="J184" s="667" t="s">
        <v>1652</v>
      </c>
      <c r="K184" s="668">
        <v>11759.403000000004</v>
      </c>
      <c r="L184" s="668">
        <v>180777.76869999993</v>
      </c>
      <c r="M184" s="668">
        <v>98360.626900000017</v>
      </c>
      <c r="N184" s="668">
        <v>54932.797000000006</v>
      </c>
      <c r="O184" s="668">
        <v>71865.112000000023</v>
      </c>
    </row>
    <row r="185" spans="1:15">
      <c r="A185" s="34" t="s">
        <v>1511</v>
      </c>
      <c r="B185" s="293">
        <v>2006</v>
      </c>
      <c r="C185" s="294">
        <v>22476.322</v>
      </c>
      <c r="D185" s="294">
        <v>1716.7550000000001</v>
      </c>
      <c r="E185" s="295">
        <v>36178.171999999999</v>
      </c>
      <c r="F185" s="294">
        <v>14054.186</v>
      </c>
      <c r="G185" s="294">
        <v>26465.110999999997</v>
      </c>
      <c r="J185" s="667" t="s">
        <v>1653</v>
      </c>
      <c r="K185" s="668">
        <v>18567.300000000003</v>
      </c>
      <c r="L185" s="668">
        <v>492283.70070000004</v>
      </c>
      <c r="M185" s="668">
        <v>481045.60009999998</v>
      </c>
      <c r="N185" s="668">
        <v>206135.40000000008</v>
      </c>
      <c r="O185" s="668">
        <v>333965.09999999992</v>
      </c>
    </row>
    <row r="186" spans="1:15">
      <c r="A186" s="34" t="s">
        <v>1511</v>
      </c>
      <c r="B186" s="293">
        <v>2005</v>
      </c>
      <c r="C186" s="294">
        <v>22337.808000000001</v>
      </c>
      <c r="D186" s="294">
        <v>3372.0650000000001</v>
      </c>
      <c r="E186" s="295">
        <v>29141.203000000001</v>
      </c>
      <c r="F186" s="294">
        <v>14415.271000000001</v>
      </c>
      <c r="G186" s="294">
        <v>21048.785</v>
      </c>
      <c r="J186" s="667" t="s">
        <v>1654</v>
      </c>
      <c r="K186" s="668">
        <v>7219.8739999999998</v>
      </c>
      <c r="L186" s="668">
        <v>108090.32110000003</v>
      </c>
      <c r="M186" s="668">
        <v>111859.97610000001</v>
      </c>
      <c r="N186" s="668">
        <v>47737.282999999996</v>
      </c>
      <c r="O186" s="668">
        <v>79548.83</v>
      </c>
    </row>
    <row r="187" spans="1:15">
      <c r="A187" s="34" t="s">
        <v>1511</v>
      </c>
      <c r="B187" s="293">
        <v>2004</v>
      </c>
      <c r="C187" s="294">
        <v>19680.016</v>
      </c>
      <c r="D187" s="294">
        <v>3235.8510000000001</v>
      </c>
      <c r="E187" s="295">
        <v>28767.493999999999</v>
      </c>
      <c r="F187" s="294">
        <v>14325.782999999999</v>
      </c>
      <c r="G187" s="294">
        <v>21106.400000000001</v>
      </c>
      <c r="J187" s="667" t="s">
        <v>1655</v>
      </c>
      <c r="K187" s="668">
        <v>4293.1980000000003</v>
      </c>
      <c r="L187" s="668">
        <v>72344.854999999996</v>
      </c>
      <c r="M187" s="668">
        <v>68985.351999999999</v>
      </c>
      <c r="N187" s="668">
        <v>13088.95</v>
      </c>
      <c r="O187" s="668">
        <v>48122.264999999999</v>
      </c>
    </row>
    <row r="188" spans="1:15">
      <c r="A188" s="34" t="s">
        <v>1511</v>
      </c>
      <c r="B188" s="293">
        <v>2003</v>
      </c>
      <c r="C188" s="294">
        <v>19680.560000000001</v>
      </c>
      <c r="D188" s="294">
        <v>2753.232</v>
      </c>
      <c r="E188" s="295">
        <v>26715.34</v>
      </c>
      <c r="F188" s="294">
        <v>13072.254000000001</v>
      </c>
      <c r="G188" s="294">
        <v>19061.940000000002</v>
      </c>
      <c r="J188" s="667" t="s">
        <v>1656</v>
      </c>
      <c r="K188" s="668">
        <v>24289</v>
      </c>
      <c r="L188" s="668">
        <v>411401</v>
      </c>
      <c r="M188" s="668">
        <v>350127</v>
      </c>
      <c r="N188" s="668">
        <v>-67710</v>
      </c>
      <c r="O188" s="668">
        <v>263370</v>
      </c>
    </row>
    <row r="189" spans="1:15">
      <c r="A189" s="34" t="s">
        <v>1511</v>
      </c>
      <c r="B189" s="293">
        <v>2002</v>
      </c>
      <c r="C189" s="294">
        <v>17684.66</v>
      </c>
      <c r="D189" s="294">
        <v>2793.703</v>
      </c>
      <c r="E189" s="295">
        <v>24259.1</v>
      </c>
      <c r="F189" s="294">
        <v>10664.553</v>
      </c>
      <c r="G189" s="294">
        <v>17087.18</v>
      </c>
      <c r="J189" s="667" t="s">
        <v>1657</v>
      </c>
      <c r="K189" s="668">
        <v>104181.31199999999</v>
      </c>
      <c r="L189" s="668">
        <v>1570103.838</v>
      </c>
      <c r="M189" s="668">
        <v>812284.97159999993</v>
      </c>
      <c r="N189" s="668">
        <v>331881.34970000008</v>
      </c>
      <c r="O189" s="668">
        <v>562997.1557</v>
      </c>
    </row>
    <row r="190" spans="1:15">
      <c r="A190" s="34" t="s">
        <v>1511</v>
      </c>
      <c r="B190" s="293">
        <v>2001</v>
      </c>
      <c r="C190" s="294">
        <v>16285.25</v>
      </c>
      <c r="D190" s="294">
        <v>1550.39</v>
      </c>
      <c r="E190" s="295">
        <v>23296.422999999999</v>
      </c>
      <c r="F190" s="294">
        <v>9059.4320000000007</v>
      </c>
      <c r="G190" s="294">
        <v>16348.260000000002</v>
      </c>
      <c r="J190" s="667" t="s">
        <v>1658</v>
      </c>
      <c r="K190" s="668">
        <v>11529.335000000001</v>
      </c>
      <c r="L190" s="668">
        <v>432694.05439999991</v>
      </c>
      <c r="M190" s="668">
        <v>612733.88870000013</v>
      </c>
      <c r="N190" s="668">
        <v>279922.10800000001</v>
      </c>
      <c r="O190" s="668">
        <v>418026.22629999998</v>
      </c>
    </row>
    <row r="191" spans="1:15">
      <c r="A191" s="34" t="s">
        <v>1511</v>
      </c>
      <c r="B191" s="293">
        <v>2000</v>
      </c>
      <c r="C191" s="294">
        <v>13745.92</v>
      </c>
      <c r="D191" s="294">
        <v>2785.9769999999999</v>
      </c>
      <c r="E191" s="295">
        <v>15283.25</v>
      </c>
      <c r="F191" s="294">
        <v>8570.9060000000009</v>
      </c>
      <c r="G191" s="294">
        <v>10126.728000000001</v>
      </c>
      <c r="J191" s="667" t="s">
        <v>1659</v>
      </c>
      <c r="K191" s="668">
        <v>8197.5210000000006</v>
      </c>
      <c r="L191" s="668">
        <v>189354.00800000003</v>
      </c>
      <c r="M191" s="668">
        <v>108676.52400000005</v>
      </c>
      <c r="N191" s="668">
        <v>61723.591000000008</v>
      </c>
      <c r="O191" s="668">
        <v>80381.659999999989</v>
      </c>
    </row>
    <row r="192" spans="1:15">
      <c r="A192" s="34" t="s">
        <v>1511</v>
      </c>
      <c r="B192" s="293">
        <v>1999</v>
      </c>
      <c r="C192" s="294">
        <v>13177.63</v>
      </c>
      <c r="D192" s="294">
        <v>2445.759</v>
      </c>
      <c r="E192" s="295">
        <v>14471.04</v>
      </c>
      <c r="F192" s="294">
        <v>7427.5950000000003</v>
      </c>
      <c r="G192" s="294">
        <v>9660.6550000000007</v>
      </c>
      <c r="J192" s="667" t="s">
        <v>1660</v>
      </c>
      <c r="K192" s="668">
        <v>3745</v>
      </c>
      <c r="L192" s="668">
        <v>78679</v>
      </c>
      <c r="M192" s="668">
        <v>67328</v>
      </c>
      <c r="N192" s="668">
        <v>15272</v>
      </c>
      <c r="O192" s="668">
        <v>30664</v>
      </c>
    </row>
    <row r="193" spans="1:15">
      <c r="A193" s="34" t="s">
        <v>1511</v>
      </c>
      <c r="B193" s="293">
        <v>1998</v>
      </c>
      <c r="C193" s="294">
        <v>12512.73</v>
      </c>
      <c r="D193" s="294">
        <v>2334.3530000000001</v>
      </c>
      <c r="E193" s="295">
        <v>13259.92</v>
      </c>
      <c r="F193" s="294">
        <v>5753.5910000000003</v>
      </c>
      <c r="G193" s="294">
        <v>8852.43</v>
      </c>
      <c r="J193" s="667" t="s">
        <v>116</v>
      </c>
      <c r="K193" s="668">
        <v>6164</v>
      </c>
      <c r="L193" s="668">
        <v>78494</v>
      </c>
      <c r="M193" s="668">
        <v>202078</v>
      </c>
      <c r="N193" s="668">
        <v>26424</v>
      </c>
      <c r="O193" s="668">
        <v>123987</v>
      </c>
    </row>
    <row r="194" spans="1:15">
      <c r="A194" s="34" t="s">
        <v>1511</v>
      </c>
      <c r="B194" s="293">
        <v>1997</v>
      </c>
      <c r="C194" s="294">
        <v>11883.462</v>
      </c>
      <c r="D194" s="294">
        <v>2094.462</v>
      </c>
      <c r="E194" s="295">
        <v>12061.067999999999</v>
      </c>
      <c r="F194" s="294">
        <v>4998.6769999999997</v>
      </c>
      <c r="G194" s="294">
        <v>7718.0119999999997</v>
      </c>
      <c r="J194" s="667" t="s">
        <v>1661</v>
      </c>
      <c r="K194" s="668">
        <v>13609.170999999998</v>
      </c>
      <c r="L194" s="668">
        <v>121774.08230000002</v>
      </c>
      <c r="M194" s="668">
        <v>162463.71400000001</v>
      </c>
      <c r="N194" s="668">
        <v>52157.618900000009</v>
      </c>
      <c r="O194" s="668">
        <v>135927.08790000001</v>
      </c>
    </row>
    <row r="195" spans="1:15">
      <c r="A195" s="34" t="s">
        <v>1511</v>
      </c>
      <c r="B195" s="293">
        <v>1996</v>
      </c>
      <c r="C195" s="294">
        <v>11013.46</v>
      </c>
      <c r="D195" s="294">
        <v>1882.0329999999999</v>
      </c>
      <c r="E195" s="295">
        <v>11125.5996</v>
      </c>
      <c r="F195" s="294">
        <v>4820.1818000000003</v>
      </c>
      <c r="G195" s="294">
        <v>7136.8069000000005</v>
      </c>
      <c r="J195" s="667" t="s">
        <v>1662</v>
      </c>
      <c r="K195" s="668">
        <v>-2662.9780000000005</v>
      </c>
      <c r="L195" s="668">
        <v>31950.632999999991</v>
      </c>
      <c r="M195" s="668">
        <v>93933.694000000032</v>
      </c>
      <c r="N195" s="668">
        <v>34493.644</v>
      </c>
      <c r="O195" s="668">
        <v>72150.005000000019</v>
      </c>
    </row>
    <row r="196" spans="1:15">
      <c r="A196" s="34" t="s">
        <v>1511</v>
      </c>
      <c r="B196" s="293">
        <v>1995</v>
      </c>
      <c r="C196" s="294">
        <v>10012.190399999999</v>
      </c>
      <c r="D196" s="294">
        <v>1688.7</v>
      </c>
      <c r="E196" s="295">
        <v>9412.5800999999992</v>
      </c>
      <c r="F196" s="294">
        <v>4396.8468999999996</v>
      </c>
      <c r="G196" s="294">
        <v>5881.9079000000002</v>
      </c>
      <c r="J196" s="667" t="s">
        <v>1663</v>
      </c>
      <c r="K196" s="668">
        <v>61310</v>
      </c>
      <c r="L196" s="668">
        <v>825474</v>
      </c>
      <c r="M196" s="668">
        <v>944141</v>
      </c>
      <c r="N196" s="668">
        <v>304006.00049999997</v>
      </c>
      <c r="O196" s="668">
        <v>512047.00050000002</v>
      </c>
    </row>
    <row r="197" spans="1:15">
      <c r="A197" s="34" t="s">
        <v>1511</v>
      </c>
      <c r="B197" s="293">
        <v>1994</v>
      </c>
      <c r="C197" s="294">
        <v>9156.0087999999996</v>
      </c>
      <c r="D197" s="294">
        <v>1516.683</v>
      </c>
      <c r="E197" s="295">
        <v>8523.7235999999994</v>
      </c>
      <c r="F197" s="294">
        <v>4049.4</v>
      </c>
      <c r="G197" s="294">
        <v>5108.9940000000006</v>
      </c>
      <c r="J197" s="667" t="s">
        <v>1664</v>
      </c>
      <c r="K197" s="668">
        <v>5753.418999999999</v>
      </c>
      <c r="L197" s="668">
        <v>40771.032999999996</v>
      </c>
      <c r="M197" s="668">
        <v>89891.517100000012</v>
      </c>
      <c r="N197" s="668">
        <v>61768.177000000003</v>
      </c>
      <c r="O197" s="668">
        <v>68287.409</v>
      </c>
    </row>
    <row r="198" spans="1:15">
      <c r="A198" s="34" t="s">
        <v>1511</v>
      </c>
      <c r="B198" s="293">
        <v>1993</v>
      </c>
      <c r="C198" s="294">
        <v>8407.8428000000004</v>
      </c>
      <c r="D198" s="294">
        <v>1399.126</v>
      </c>
      <c r="E198" s="295">
        <v>7688.5688</v>
      </c>
      <c r="F198" s="294">
        <v>3674.9214000000002</v>
      </c>
      <c r="G198" s="294">
        <v>4825.3554000000004</v>
      </c>
      <c r="J198" s="667" t="s">
        <v>1665</v>
      </c>
      <c r="K198" s="668">
        <v>-2139</v>
      </c>
      <c r="L198" s="668">
        <v>344781</v>
      </c>
      <c r="M198" s="668">
        <v>533795</v>
      </c>
      <c r="N198" s="668">
        <v>202911</v>
      </c>
      <c r="O198" s="668">
        <v>278147</v>
      </c>
    </row>
    <row r="199" spans="1:15">
      <c r="A199" s="34" t="s">
        <v>1511</v>
      </c>
      <c r="B199" s="293">
        <v>1992</v>
      </c>
      <c r="C199" s="294">
        <v>7851.9120999999996</v>
      </c>
      <c r="D199" s="294">
        <v>1239.057</v>
      </c>
      <c r="E199" s="295">
        <v>6941.2358000000004</v>
      </c>
      <c r="F199" s="294">
        <v>3347.6410000000001</v>
      </c>
      <c r="G199" s="294">
        <v>4373.9220000000005</v>
      </c>
      <c r="J199" s="667" t="s">
        <v>1666</v>
      </c>
      <c r="K199" s="668">
        <v>92675</v>
      </c>
      <c r="L199" s="668">
        <v>1926742</v>
      </c>
      <c r="M199" s="668">
        <v>1807151</v>
      </c>
      <c r="N199" s="668">
        <v>631369</v>
      </c>
      <c r="O199" s="668">
        <v>908772</v>
      </c>
    </row>
    <row r="200" spans="1:15">
      <c r="A200" s="34" t="s">
        <v>1511</v>
      </c>
      <c r="B200" s="293">
        <v>1991</v>
      </c>
      <c r="C200" s="294">
        <v>6876.5879000000004</v>
      </c>
      <c r="D200" s="294">
        <v>1088.7449999999999</v>
      </c>
      <c r="E200" s="295">
        <v>6255.2660999999998</v>
      </c>
      <c r="F200" s="294">
        <v>3202.9870000000001</v>
      </c>
      <c r="G200" s="294">
        <v>3872.355</v>
      </c>
      <c r="J200" s="667" t="s">
        <v>1667</v>
      </c>
      <c r="K200" s="668">
        <v>9314.3830000000016</v>
      </c>
      <c r="L200" s="668">
        <v>79527.358999999968</v>
      </c>
      <c r="M200" s="668">
        <v>110171.66410000004</v>
      </c>
      <c r="N200" s="668">
        <v>33693.339000000007</v>
      </c>
      <c r="O200" s="668">
        <v>58651.848999999987</v>
      </c>
    </row>
    <row r="201" spans="1:15">
      <c r="A201" s="34" t="s">
        <v>1511</v>
      </c>
      <c r="B201" s="293">
        <v>1990</v>
      </c>
      <c r="C201" s="294">
        <v>6158.6821</v>
      </c>
      <c r="D201" s="294">
        <v>965.774</v>
      </c>
      <c r="E201" s="295">
        <v>5563.1508999999996</v>
      </c>
      <c r="F201" s="294">
        <v>2833.6170000000002</v>
      </c>
      <c r="G201" s="294">
        <v>3632.2890000000002</v>
      </c>
      <c r="J201" s="667" t="s">
        <v>1668</v>
      </c>
      <c r="K201" s="668">
        <v>10374.996000000001</v>
      </c>
      <c r="L201" s="668">
        <v>172114.57710000005</v>
      </c>
      <c r="M201" s="668">
        <v>99548.828900000008</v>
      </c>
      <c r="N201" s="668">
        <v>62216.864999999998</v>
      </c>
      <c r="O201" s="668">
        <v>70091.319000000032</v>
      </c>
    </row>
    <row r="202" spans="1:15">
      <c r="A202" s="34" t="s">
        <v>1511</v>
      </c>
      <c r="B202" s="293">
        <v>1989</v>
      </c>
      <c r="C202" s="294">
        <v>5379.7510000000002</v>
      </c>
      <c r="D202" s="294">
        <v>859.83199999999999</v>
      </c>
      <c r="E202" s="295">
        <v>4851.6347999999998</v>
      </c>
      <c r="F202" s="294">
        <v>2726.4128999999998</v>
      </c>
      <c r="G202" s="294">
        <v>3173.6458999999995</v>
      </c>
      <c r="J202" s="667" t="s">
        <v>1669</v>
      </c>
      <c r="K202" s="668">
        <v>6312.6170000000002</v>
      </c>
      <c r="L202" s="668">
        <v>147181.19909999997</v>
      </c>
      <c r="M202" s="668">
        <v>91862.765999999974</v>
      </c>
      <c r="N202" s="668">
        <v>48274.386000000006</v>
      </c>
      <c r="O202" s="668">
        <v>62161.418000000005</v>
      </c>
    </row>
    <row r="203" spans="1:15">
      <c r="A203" s="34" t="s">
        <v>1512</v>
      </c>
      <c r="B203" s="293">
        <v>2019</v>
      </c>
      <c r="C203" s="294">
        <v>43215.012999999999</v>
      </c>
      <c r="D203" s="294">
        <v>4779.1120000000001</v>
      </c>
      <c r="E203" s="295">
        <v>29789.88</v>
      </c>
      <c r="F203" s="294">
        <v>14827.691000000001</v>
      </c>
      <c r="G203" s="294">
        <v>14850.349</v>
      </c>
      <c r="J203" s="667" t="s">
        <v>1670</v>
      </c>
      <c r="K203" s="668">
        <v>14716.123000000001</v>
      </c>
      <c r="L203" s="668">
        <v>156031.94589999999</v>
      </c>
      <c r="M203" s="668">
        <v>124924.94779999997</v>
      </c>
      <c r="N203" s="668">
        <v>34710.460900000005</v>
      </c>
      <c r="O203" s="668">
        <v>84241.476900000009</v>
      </c>
    </row>
    <row r="204" spans="1:15">
      <c r="A204" s="34" t="s">
        <v>1512</v>
      </c>
      <c r="B204" s="293">
        <v>2018</v>
      </c>
      <c r="C204" s="294">
        <v>40992.534</v>
      </c>
      <c r="D204" s="294">
        <v>4059.9070000000002</v>
      </c>
      <c r="E204" s="295">
        <v>24449.082999999999</v>
      </c>
      <c r="F204" s="294">
        <v>10724.588</v>
      </c>
      <c r="G204" s="294">
        <v>10749.601000000001</v>
      </c>
      <c r="J204" s="667" t="s">
        <v>1671</v>
      </c>
      <c r="K204" s="668">
        <v>19419.667999999998</v>
      </c>
      <c r="L204" s="668">
        <v>710988.67799999996</v>
      </c>
      <c r="M204" s="668">
        <v>338138.93119999999</v>
      </c>
      <c r="N204" s="668">
        <v>133417.038</v>
      </c>
      <c r="O204" s="668">
        <v>190090.049</v>
      </c>
    </row>
    <row r="205" spans="1:15">
      <c r="A205" s="34" t="s">
        <v>1512</v>
      </c>
      <c r="B205" s="293">
        <v>2017</v>
      </c>
      <c r="C205" s="294">
        <v>36765.478000000003</v>
      </c>
      <c r="D205" s="294">
        <v>3445.1489999999999</v>
      </c>
      <c r="E205" s="295">
        <v>22689.89</v>
      </c>
      <c r="F205" s="294">
        <v>9710.2000000000007</v>
      </c>
      <c r="G205" s="294">
        <v>9735.27</v>
      </c>
      <c r="J205" s="667" t="s">
        <v>1672</v>
      </c>
      <c r="K205" s="668">
        <v>-417</v>
      </c>
      <c r="L205" s="668">
        <v>65973</v>
      </c>
      <c r="M205" s="668">
        <v>111504</v>
      </c>
      <c r="N205" s="668">
        <v>34402</v>
      </c>
      <c r="O205" s="668">
        <v>70692</v>
      </c>
    </row>
    <row r="206" spans="1:15">
      <c r="A206" s="34" t="s">
        <v>1512</v>
      </c>
      <c r="B206" s="293">
        <v>2016</v>
      </c>
      <c r="C206" s="294">
        <v>34797.661</v>
      </c>
      <c r="D206" s="294">
        <v>4111.8919999999998</v>
      </c>
      <c r="E206" s="295">
        <v>20609.004000000001</v>
      </c>
      <c r="F206" s="294">
        <v>8189.3760000000002</v>
      </c>
      <c r="G206" s="294">
        <v>8216.6059999999998</v>
      </c>
      <c r="J206" s="667" t="s">
        <v>48</v>
      </c>
      <c r="K206" s="668">
        <v>239140</v>
      </c>
      <c r="L206" s="668">
        <v>2600557</v>
      </c>
      <c r="M206" s="668">
        <v>3183238</v>
      </c>
      <c r="N206" s="668">
        <v>731095</v>
      </c>
      <c r="O206" s="668">
        <v>1636002</v>
      </c>
    </row>
    <row r="207" spans="1:15">
      <c r="A207" s="34" t="s">
        <v>1512</v>
      </c>
      <c r="B207" s="293">
        <v>2015</v>
      </c>
      <c r="C207" s="294">
        <v>32914.423999999999</v>
      </c>
      <c r="D207" s="294">
        <v>3053.5810000000001</v>
      </c>
      <c r="E207" s="295">
        <v>18202.647000000001</v>
      </c>
      <c r="F207" s="294">
        <v>6647.5709999999999</v>
      </c>
      <c r="G207" s="294">
        <v>6675.0060000000003</v>
      </c>
      <c r="J207" s="667" t="s">
        <v>1673</v>
      </c>
      <c r="K207" s="668">
        <v>3171.7349999999992</v>
      </c>
      <c r="L207" s="668">
        <v>24743.302</v>
      </c>
      <c r="M207" s="668">
        <v>21410.790999999994</v>
      </c>
      <c r="N207" s="668">
        <v>8008.8446000000013</v>
      </c>
      <c r="O207" s="668">
        <v>16045.280599999998</v>
      </c>
    </row>
    <row r="208" spans="1:15">
      <c r="A208" s="34" t="s">
        <v>1512</v>
      </c>
      <c r="B208" s="293">
        <v>2014</v>
      </c>
      <c r="C208" s="294">
        <v>31874.678</v>
      </c>
      <c r="D208" s="294">
        <v>2941.498</v>
      </c>
      <c r="E208" s="295">
        <v>17930.452000000001</v>
      </c>
      <c r="F208" s="294">
        <v>6285.3370000000004</v>
      </c>
      <c r="G208" s="294">
        <v>6312.0700000000006</v>
      </c>
      <c r="J208" s="667" t="s">
        <v>1674</v>
      </c>
      <c r="K208" s="668">
        <v>3982.7769999999991</v>
      </c>
      <c r="L208" s="668">
        <v>35403.590000000004</v>
      </c>
      <c r="M208" s="668">
        <v>48502.606</v>
      </c>
      <c r="N208" s="668">
        <v>26002.565999999999</v>
      </c>
      <c r="O208" s="668">
        <v>39248.313000000002</v>
      </c>
    </row>
    <row r="209" spans="1:15">
      <c r="A209" s="34" t="s">
        <v>1512</v>
      </c>
      <c r="B209" s="293">
        <v>2013</v>
      </c>
      <c r="C209" s="294">
        <v>30394.285</v>
      </c>
      <c r="D209" s="294">
        <v>3281.8780000000002</v>
      </c>
      <c r="E209" s="295">
        <v>16867.048999999999</v>
      </c>
      <c r="F209" s="294">
        <v>5427.8289999999997</v>
      </c>
      <c r="G209" s="294">
        <v>5453.4290000000001</v>
      </c>
      <c r="J209" s="667" t="s">
        <v>1675</v>
      </c>
      <c r="K209" s="668">
        <v>7425.0499999999993</v>
      </c>
      <c r="L209" s="668">
        <v>66690.374200000006</v>
      </c>
      <c r="M209" s="668">
        <v>93765.3649</v>
      </c>
      <c r="N209" s="668">
        <v>41385.314999999995</v>
      </c>
      <c r="O209" s="668">
        <v>69984.162000000011</v>
      </c>
    </row>
    <row r="210" spans="1:15">
      <c r="A210" s="34" t="s">
        <v>1512</v>
      </c>
      <c r="B210" s="293">
        <v>2012</v>
      </c>
      <c r="C210" s="294">
        <v>29777.985000000001</v>
      </c>
      <c r="D210" s="294">
        <v>2553.5100000000002</v>
      </c>
      <c r="E210" s="295">
        <v>16665.415000000001</v>
      </c>
      <c r="F210" s="294">
        <v>4624.4279999999999</v>
      </c>
      <c r="G210" s="294">
        <v>4624.4610000000002</v>
      </c>
      <c r="J210" s="667" t="s">
        <v>1676</v>
      </c>
      <c r="K210" s="668">
        <v>4049.5059999999994</v>
      </c>
      <c r="L210" s="668">
        <v>22592.825000000001</v>
      </c>
      <c r="M210" s="668">
        <v>45248.464999999989</v>
      </c>
      <c r="N210" s="668">
        <v>25119.494999999995</v>
      </c>
      <c r="O210" s="668">
        <v>37471.402000000002</v>
      </c>
    </row>
    <row r="211" spans="1:15">
      <c r="A211" s="34" t="s">
        <v>1512</v>
      </c>
      <c r="B211" s="293">
        <v>2011</v>
      </c>
      <c r="C211" s="294">
        <v>27352.914000000001</v>
      </c>
      <c r="D211" s="294">
        <v>2277.6770000000001</v>
      </c>
      <c r="E211" s="295">
        <v>15731.51</v>
      </c>
      <c r="F211" s="294">
        <v>4350.8720000000003</v>
      </c>
      <c r="G211" s="294">
        <v>4355.2910000000002</v>
      </c>
      <c r="J211" s="667" t="s">
        <v>1677</v>
      </c>
      <c r="K211" s="668">
        <v>-1429.3970000000002</v>
      </c>
      <c r="L211" s="668">
        <v>9961.8139999999985</v>
      </c>
      <c r="M211" s="668">
        <v>19417.913000000004</v>
      </c>
      <c r="N211" s="668">
        <v>7627.6400999999969</v>
      </c>
      <c r="O211" s="668">
        <v>14318.425100000004</v>
      </c>
    </row>
    <row r="212" spans="1:15">
      <c r="A212" s="34" t="s">
        <v>1512</v>
      </c>
      <c r="B212" s="293">
        <v>2010</v>
      </c>
      <c r="C212" s="294">
        <v>23094.078000000001</v>
      </c>
      <c r="D212" s="294">
        <v>1780.6559999999999</v>
      </c>
      <c r="E212" s="295">
        <v>12835.253000000001</v>
      </c>
      <c r="F212" s="294">
        <v>3274.723</v>
      </c>
      <c r="G212" s="294">
        <v>3276.3110000000001</v>
      </c>
      <c r="J212" s="667" t="s">
        <v>1678</v>
      </c>
      <c r="K212" s="668">
        <v>2322.6000000000004</v>
      </c>
      <c r="L212" s="668">
        <v>19507.8</v>
      </c>
      <c r="M212" s="668">
        <v>76405.100000000006</v>
      </c>
      <c r="N212" s="668">
        <v>43023</v>
      </c>
      <c r="O212" s="668">
        <v>64114.899999999994</v>
      </c>
    </row>
    <row r="213" spans="1:15">
      <c r="A213" s="34" t="s">
        <v>1512</v>
      </c>
      <c r="B213" s="293">
        <v>2009</v>
      </c>
      <c r="C213" s="294">
        <v>23170.968000000001</v>
      </c>
      <c r="D213" s="294">
        <v>1589.963</v>
      </c>
      <c r="E213" s="295">
        <v>12255.734</v>
      </c>
      <c r="F213" s="294">
        <v>3473.7840000000001</v>
      </c>
      <c r="G213" s="294">
        <v>3474.739</v>
      </c>
      <c r="J213" s="667" t="s">
        <v>117</v>
      </c>
      <c r="K213" s="668">
        <v>225177.46</v>
      </c>
      <c r="L213" s="668">
        <v>1072245.7070000002</v>
      </c>
      <c r="M213" s="668">
        <v>1689384.9828999999</v>
      </c>
      <c r="N213" s="668">
        <v>1130817.7950000002</v>
      </c>
      <c r="O213" s="668">
        <v>1337039.6299999999</v>
      </c>
    </row>
    <row r="214" spans="1:15">
      <c r="A214" s="34" t="s">
        <v>1512</v>
      </c>
      <c r="B214" s="293">
        <v>2008</v>
      </c>
      <c r="C214" s="294">
        <v>25313.826000000001</v>
      </c>
      <c r="D214" s="294">
        <v>1691.751</v>
      </c>
      <c r="E214" s="295">
        <v>12398.525</v>
      </c>
      <c r="F214" s="294">
        <v>3192.6750000000002</v>
      </c>
      <c r="G214" s="294">
        <v>3200.953</v>
      </c>
      <c r="J214" s="667" t="s">
        <v>118</v>
      </c>
      <c r="K214" s="668">
        <v>12360.865000000002</v>
      </c>
      <c r="L214" s="668">
        <v>70091.862000000023</v>
      </c>
      <c r="M214" s="668">
        <v>89389.026900000012</v>
      </c>
      <c r="N214" s="668">
        <v>50403.321900000003</v>
      </c>
      <c r="O214" s="668">
        <v>59994.848900000012</v>
      </c>
    </row>
    <row r="215" spans="1:15">
      <c r="A215" s="34" t="s">
        <v>1512</v>
      </c>
      <c r="B215" s="293">
        <v>2007</v>
      </c>
      <c r="C215" s="294">
        <v>21452.746999999999</v>
      </c>
      <c r="D215" s="294">
        <v>1243.1479999999999</v>
      </c>
      <c r="E215" s="295">
        <v>10747.162</v>
      </c>
      <c r="F215" s="294">
        <v>2803.518</v>
      </c>
      <c r="G215" s="294">
        <v>2829.8780000000002</v>
      </c>
      <c r="J215" s="667" t="s">
        <v>1679</v>
      </c>
      <c r="K215" s="668">
        <v>17069</v>
      </c>
      <c r="L215" s="668">
        <v>663456</v>
      </c>
      <c r="M215" s="668">
        <v>853405</v>
      </c>
      <c r="N215" s="668">
        <v>258585</v>
      </c>
      <c r="O215" s="668">
        <v>554516</v>
      </c>
    </row>
    <row r="216" spans="1:15">
      <c r="A216" s="34" t="s">
        <v>1512</v>
      </c>
      <c r="B216" s="293">
        <v>2006</v>
      </c>
      <c r="C216" s="294">
        <v>18228.366000000002</v>
      </c>
      <c r="D216" s="294">
        <v>973.32899999999995</v>
      </c>
      <c r="E216" s="295">
        <v>9497.4920000000002</v>
      </c>
      <c r="F216" s="294">
        <v>2762.1329999999998</v>
      </c>
      <c r="G216" s="294">
        <v>2813.99</v>
      </c>
      <c r="J216" s="667" t="s">
        <v>1680</v>
      </c>
      <c r="K216" s="668">
        <v>4982.4149999999991</v>
      </c>
      <c r="L216" s="668">
        <v>160603.04150000005</v>
      </c>
      <c r="M216" s="668">
        <v>289119.22579999996</v>
      </c>
      <c r="N216" s="668">
        <v>54698.419099999985</v>
      </c>
      <c r="O216" s="668">
        <v>102642.50630000001</v>
      </c>
    </row>
    <row r="217" spans="1:15">
      <c r="A217" s="34" t="s">
        <v>1512</v>
      </c>
      <c r="B217" s="293">
        <v>2005</v>
      </c>
      <c r="C217" s="294">
        <v>17094.419999999998</v>
      </c>
      <c r="D217" s="294">
        <v>940.47400000000005</v>
      </c>
      <c r="E217" s="295">
        <v>8957.3520000000008</v>
      </c>
      <c r="F217" s="294">
        <v>2677.873</v>
      </c>
      <c r="G217" s="294">
        <v>2753.0610000000001</v>
      </c>
      <c r="J217" s="667" t="s">
        <v>1681</v>
      </c>
      <c r="K217" s="668">
        <v>2198.1889999999999</v>
      </c>
      <c r="L217" s="668">
        <v>9748.8780000000006</v>
      </c>
      <c r="M217" s="668">
        <v>16480.850000000002</v>
      </c>
      <c r="N217" s="668">
        <v>13727.644999999999</v>
      </c>
      <c r="O217" s="668">
        <v>14538.886000000002</v>
      </c>
    </row>
    <row r="218" spans="1:15">
      <c r="A218" s="34" t="s">
        <v>1512</v>
      </c>
      <c r="B218" s="293">
        <v>2004</v>
      </c>
      <c r="C218" s="294">
        <v>15113.582</v>
      </c>
      <c r="D218" s="294">
        <v>690.82799999999997</v>
      </c>
      <c r="E218" s="295">
        <v>8013.4840000000004</v>
      </c>
      <c r="F218" s="294">
        <v>2412.7689999999998</v>
      </c>
      <c r="G218" s="294">
        <v>2481.645</v>
      </c>
      <c r="J218" s="667" t="s">
        <v>1682</v>
      </c>
      <c r="K218" s="668">
        <v>3188.9089999999997</v>
      </c>
      <c r="L218" s="668">
        <v>63506.805999999997</v>
      </c>
      <c r="M218" s="668">
        <v>104985.69900000001</v>
      </c>
      <c r="N218" s="668">
        <v>26284.862999999998</v>
      </c>
      <c r="O218" s="668">
        <v>78112.031999999992</v>
      </c>
    </row>
    <row r="219" spans="1:15">
      <c r="A219" s="34" t="s">
        <v>1512</v>
      </c>
      <c r="B219" s="293">
        <v>2003</v>
      </c>
      <c r="C219" s="294">
        <v>13397.2402</v>
      </c>
      <c r="D219" s="294">
        <v>498.238</v>
      </c>
      <c r="E219" s="295">
        <v>6459.2402000000002</v>
      </c>
      <c r="F219" s="294">
        <v>1677.7940000000001</v>
      </c>
      <c r="G219" s="294">
        <v>1737.9110000000001</v>
      </c>
      <c r="J219" s="667" t="s">
        <v>1683</v>
      </c>
      <c r="K219" s="668">
        <v>59.126999999999953</v>
      </c>
      <c r="L219" s="668">
        <v>11583.421</v>
      </c>
      <c r="M219" s="668">
        <v>22514.694000000003</v>
      </c>
      <c r="N219" s="668">
        <v>5699.9929999999995</v>
      </c>
      <c r="O219" s="668">
        <v>16654.898999999998</v>
      </c>
    </row>
    <row r="220" spans="1:15">
      <c r="A220" s="34" t="s">
        <v>1512</v>
      </c>
      <c r="B220" s="293">
        <v>2002</v>
      </c>
      <c r="C220" s="294">
        <v>13105.0303</v>
      </c>
      <c r="D220" s="294">
        <v>244.89599999999999</v>
      </c>
      <c r="E220" s="295">
        <v>5478.9481999999998</v>
      </c>
      <c r="F220" s="294">
        <v>958.02210000000002</v>
      </c>
      <c r="G220" s="294">
        <v>1024.5491</v>
      </c>
      <c r="J220" s="667" t="s">
        <v>1684</v>
      </c>
      <c r="K220" s="668">
        <v>7786.0830000000014</v>
      </c>
      <c r="L220" s="668">
        <v>29694.556</v>
      </c>
      <c r="M220" s="668">
        <v>58707.446000000004</v>
      </c>
      <c r="N220" s="668">
        <v>50588.23550000001</v>
      </c>
      <c r="O220" s="668">
        <v>50684.056500000006</v>
      </c>
    </row>
    <row r="221" spans="1:15">
      <c r="A221" s="34" t="s">
        <v>1512</v>
      </c>
      <c r="B221" s="293">
        <v>2001</v>
      </c>
      <c r="C221" s="294">
        <v>11443.7197</v>
      </c>
      <c r="D221" s="294">
        <v>1057.403</v>
      </c>
      <c r="E221" s="295">
        <v>6061.3559999999998</v>
      </c>
      <c r="F221" s="294">
        <v>690.11400000000003</v>
      </c>
      <c r="G221" s="294">
        <v>881.87300000000005</v>
      </c>
      <c r="J221" s="667" t="s">
        <v>1685</v>
      </c>
      <c r="K221" s="668">
        <v>2163.2660000000005</v>
      </c>
      <c r="L221" s="668">
        <v>37381.519</v>
      </c>
      <c r="M221" s="668">
        <v>46605.007999999994</v>
      </c>
      <c r="N221" s="668">
        <v>5729.302999999999</v>
      </c>
      <c r="O221" s="668">
        <v>20391.003000000001</v>
      </c>
    </row>
    <row r="222" spans="1:15">
      <c r="A222" s="34" t="s">
        <v>1512</v>
      </c>
      <c r="B222" s="293">
        <v>2000</v>
      </c>
      <c r="C222" s="294">
        <v>9752.0849999999991</v>
      </c>
      <c r="D222" s="294">
        <v>2463.8939999999998</v>
      </c>
      <c r="E222" s="295">
        <v>5451.2969000000003</v>
      </c>
      <c r="F222" s="294">
        <v>2368.453</v>
      </c>
      <c r="G222" s="294">
        <v>3001.8809999999999</v>
      </c>
      <c r="J222" s="667" t="s">
        <v>1686</v>
      </c>
      <c r="K222" s="668">
        <v>38475.976000000024</v>
      </c>
      <c r="L222" s="668">
        <v>314916.73320000002</v>
      </c>
      <c r="M222" s="668">
        <v>337708.84540000005</v>
      </c>
      <c r="N222" s="668">
        <v>166574.84080000003</v>
      </c>
      <c r="O222" s="668">
        <v>259335.99280000004</v>
      </c>
    </row>
    <row r="223" spans="1:15">
      <c r="A223" s="34" t="s">
        <v>1512</v>
      </c>
      <c r="B223" s="293">
        <v>1999</v>
      </c>
      <c r="C223" s="294">
        <v>9549.8564000000006</v>
      </c>
      <c r="D223" s="294">
        <v>2022.6541</v>
      </c>
      <c r="E223" s="295">
        <v>4615.0370999999996</v>
      </c>
      <c r="F223" s="294">
        <v>2208.1331</v>
      </c>
      <c r="G223" s="294">
        <v>2492.2840999999999</v>
      </c>
      <c r="J223" s="667" t="s">
        <v>1687</v>
      </c>
      <c r="K223" s="668">
        <v>4673.3059999999987</v>
      </c>
      <c r="L223" s="668">
        <v>104690.30110000001</v>
      </c>
      <c r="M223" s="668">
        <v>60291.925000000003</v>
      </c>
      <c r="N223" s="668">
        <v>22637.128999999994</v>
      </c>
      <c r="O223" s="668">
        <v>39086.815000000002</v>
      </c>
    </row>
    <row r="224" spans="1:15">
      <c r="A224" s="34" t="s">
        <v>90</v>
      </c>
      <c r="B224" s="293">
        <v>2019</v>
      </c>
      <c r="C224" s="294">
        <v>11171.297</v>
      </c>
      <c r="D224" s="294">
        <v>2951.4580000000001</v>
      </c>
      <c r="E224" s="295">
        <v>20762.400000000001</v>
      </c>
      <c r="F224" s="294">
        <v>10530.155000000001</v>
      </c>
      <c r="G224" s="294">
        <v>14668.422</v>
      </c>
      <c r="J224" s="667" t="s">
        <v>1688</v>
      </c>
      <c r="K224" s="668">
        <v>24494.799999999999</v>
      </c>
      <c r="L224" s="668">
        <v>549819.69939999992</v>
      </c>
      <c r="M224" s="668">
        <v>917111.99900000019</v>
      </c>
      <c r="N224" s="668">
        <v>415659.79989999998</v>
      </c>
      <c r="O224" s="668">
        <v>624883.70019999996</v>
      </c>
    </row>
    <row r="225" spans="1:15">
      <c r="A225" s="34" t="s">
        <v>90</v>
      </c>
      <c r="B225" s="293">
        <v>2018</v>
      </c>
      <c r="C225" s="294">
        <v>9030.0079999999998</v>
      </c>
      <c r="D225" s="294">
        <v>2590.7739999999999</v>
      </c>
      <c r="E225" s="295">
        <v>18768.682000000001</v>
      </c>
      <c r="F225" s="294">
        <v>9362.1139999999996</v>
      </c>
      <c r="G225" s="294">
        <v>13486.914000000001</v>
      </c>
      <c r="J225" s="667" t="s">
        <v>1689</v>
      </c>
      <c r="K225" s="668">
        <v>5807.2280000000001</v>
      </c>
      <c r="L225" s="668">
        <v>193920.64290000001</v>
      </c>
      <c r="M225" s="668">
        <v>111542.07489999999</v>
      </c>
      <c r="N225" s="668">
        <v>59024.892599999999</v>
      </c>
      <c r="O225" s="668">
        <v>67427.620599999995</v>
      </c>
    </row>
    <row r="226" spans="1:15">
      <c r="A226" s="34" t="s">
        <v>90</v>
      </c>
      <c r="B226" s="293">
        <v>2017</v>
      </c>
      <c r="C226" s="294">
        <v>7301.5050000000001</v>
      </c>
      <c r="D226" s="294">
        <v>1693.954</v>
      </c>
      <c r="E226" s="295">
        <v>14535.556</v>
      </c>
      <c r="F226" s="294">
        <v>8459.8690000000006</v>
      </c>
      <c r="G226" s="294">
        <v>10341.290000000001</v>
      </c>
      <c r="J226" s="667" t="s">
        <v>1690</v>
      </c>
      <c r="K226" s="668">
        <v>2852.4900000000002</v>
      </c>
      <c r="L226" s="668">
        <v>17341.62</v>
      </c>
      <c r="M226" s="668">
        <v>24652.409000000011</v>
      </c>
      <c r="N226" s="668">
        <v>14748.095999999996</v>
      </c>
      <c r="O226" s="668">
        <v>15841.312999999998</v>
      </c>
    </row>
    <row r="227" spans="1:15">
      <c r="A227" s="34" t="s">
        <v>90</v>
      </c>
      <c r="B227" s="293">
        <v>2016</v>
      </c>
      <c r="C227" s="294">
        <v>5854.43</v>
      </c>
      <c r="D227" s="294">
        <v>1168.7819999999999</v>
      </c>
      <c r="E227" s="295">
        <v>12697.245999999999</v>
      </c>
      <c r="F227" s="294">
        <v>7424.835</v>
      </c>
      <c r="G227" s="294">
        <v>9317.0349999999999</v>
      </c>
      <c r="J227" s="667" t="s">
        <v>1691</v>
      </c>
      <c r="K227" s="668">
        <v>241778</v>
      </c>
      <c r="L227" s="668">
        <v>1391404</v>
      </c>
      <c r="M227" s="668">
        <v>2131904</v>
      </c>
      <c r="N227" s="668">
        <v>1078759</v>
      </c>
      <c r="O227" s="668">
        <v>1401816</v>
      </c>
    </row>
    <row r="228" spans="1:15">
      <c r="A228" s="34" t="s">
        <v>90</v>
      </c>
      <c r="B228" s="293">
        <v>2015</v>
      </c>
      <c r="C228" s="294">
        <v>4795.5110000000004</v>
      </c>
      <c r="D228" s="294">
        <v>629.55100000000004</v>
      </c>
      <c r="E228" s="295">
        <v>11726.472</v>
      </c>
      <c r="F228" s="294">
        <v>7001.58</v>
      </c>
      <c r="G228" s="294">
        <v>8908.8109999999997</v>
      </c>
      <c r="J228" s="667" t="s">
        <v>1692</v>
      </c>
      <c r="K228" s="668">
        <v>4258.2700000000004</v>
      </c>
      <c r="L228" s="668">
        <v>64514.373999999996</v>
      </c>
      <c r="M228" s="668">
        <v>147523.84260000003</v>
      </c>
      <c r="N228" s="668">
        <v>98088.115999999995</v>
      </c>
      <c r="O228" s="668">
        <v>118081.637</v>
      </c>
    </row>
    <row r="229" spans="1:15">
      <c r="A229" s="34" t="s">
        <v>90</v>
      </c>
      <c r="B229" s="293">
        <v>2014</v>
      </c>
      <c r="C229" s="294">
        <v>4147.0649999999996</v>
      </c>
      <c r="D229" s="294">
        <v>268.39499999999998</v>
      </c>
      <c r="E229" s="295">
        <v>10785.829</v>
      </c>
      <c r="F229" s="294">
        <v>6775.9049999999997</v>
      </c>
      <c r="G229" s="294">
        <v>8290.2199999999993</v>
      </c>
      <c r="J229" s="667" t="s">
        <v>1693</v>
      </c>
      <c r="K229" s="668">
        <v>11057.436000000002</v>
      </c>
      <c r="L229" s="668">
        <v>238097.48620000004</v>
      </c>
      <c r="M229" s="668">
        <v>150085.04800000004</v>
      </c>
      <c r="N229" s="668">
        <v>43057.672900000012</v>
      </c>
      <c r="O229" s="668">
        <v>92815.169899999994</v>
      </c>
    </row>
    <row r="230" spans="1:15">
      <c r="A230" s="34" t="s">
        <v>90</v>
      </c>
      <c r="B230" s="293">
        <v>2013</v>
      </c>
      <c r="C230" s="294">
        <v>4055.24</v>
      </c>
      <c r="D230" s="294">
        <v>289.98500000000001</v>
      </c>
      <c r="E230" s="295">
        <v>10380.298000000001</v>
      </c>
      <c r="F230" s="294">
        <v>6724.634</v>
      </c>
      <c r="G230" s="294">
        <v>8238.607</v>
      </c>
      <c r="J230" s="667" t="s">
        <v>1694</v>
      </c>
      <c r="K230" s="668">
        <v>25087.9</v>
      </c>
      <c r="L230" s="668">
        <v>304046.90070000011</v>
      </c>
      <c r="M230" s="668">
        <v>300967.29989999993</v>
      </c>
      <c r="N230" s="668">
        <v>59308.087599999999</v>
      </c>
      <c r="O230" s="668">
        <v>198514.98759999996</v>
      </c>
    </row>
    <row r="231" spans="1:15">
      <c r="A231" s="34" t="s">
        <v>90</v>
      </c>
      <c r="B231" s="293">
        <v>2012</v>
      </c>
      <c r="C231" s="294">
        <v>4403.6769999999997</v>
      </c>
      <c r="D231" s="294">
        <v>832.77499999999998</v>
      </c>
      <c r="E231" s="295">
        <v>10040.228999999999</v>
      </c>
      <c r="F231" s="294">
        <v>6665.1819999999998</v>
      </c>
      <c r="G231" s="294">
        <v>8173.3369999999995</v>
      </c>
      <c r="J231" s="667" t="s">
        <v>1695</v>
      </c>
      <c r="K231" s="668">
        <v>3426</v>
      </c>
      <c r="L231" s="668">
        <v>26280</v>
      </c>
      <c r="M231" s="668">
        <v>32895</v>
      </c>
      <c r="N231" s="668">
        <v>13881</v>
      </c>
      <c r="O231" s="668">
        <v>22798</v>
      </c>
    </row>
    <row r="232" spans="1:15">
      <c r="A232" s="34" t="s">
        <v>90</v>
      </c>
      <c r="B232" s="293">
        <v>2011</v>
      </c>
      <c r="C232" s="294">
        <v>4216.2579999999998</v>
      </c>
      <c r="D232" s="294">
        <v>832.84699999999998</v>
      </c>
      <c r="E232" s="295">
        <v>8991.1830000000009</v>
      </c>
      <c r="F232" s="294">
        <v>5783.1130000000003</v>
      </c>
      <c r="G232" s="294">
        <v>7297.4210000000003</v>
      </c>
      <c r="J232" s="667" t="s">
        <v>1696</v>
      </c>
      <c r="K232" s="668">
        <v>8559</v>
      </c>
      <c r="L232" s="668">
        <v>160190</v>
      </c>
      <c r="M232" s="668">
        <v>604991</v>
      </c>
      <c r="N232" s="668">
        <v>309098</v>
      </c>
      <c r="O232" s="668">
        <v>472606</v>
      </c>
    </row>
    <row r="233" spans="1:15">
      <c r="A233" s="34" t="s">
        <v>90</v>
      </c>
      <c r="B233" s="293">
        <v>2010</v>
      </c>
      <c r="C233" s="294">
        <v>3800</v>
      </c>
      <c r="D233" s="294">
        <v>774.68</v>
      </c>
      <c r="E233" s="295">
        <v>8141.1480000000001</v>
      </c>
      <c r="F233" s="294">
        <v>5192.3869999999997</v>
      </c>
      <c r="G233" s="294">
        <v>6745.4619999999995</v>
      </c>
      <c r="J233" s="667" t="s">
        <v>1697</v>
      </c>
      <c r="K233" s="668">
        <v>9537.8660000000018</v>
      </c>
      <c r="L233" s="668">
        <v>56430.211999999992</v>
      </c>
      <c r="M233" s="668">
        <v>97673.88470000001</v>
      </c>
      <c r="N233" s="668">
        <v>53556.39009999999</v>
      </c>
      <c r="O233" s="668">
        <v>73860.300099999964</v>
      </c>
    </row>
    <row r="234" spans="1:15">
      <c r="A234" s="34" t="s">
        <v>90</v>
      </c>
      <c r="B234" s="293">
        <v>2009</v>
      </c>
      <c r="C234" s="294">
        <v>2945.8530000000001</v>
      </c>
      <c r="D234" s="294">
        <v>386.50799999999998</v>
      </c>
      <c r="E234" s="295">
        <v>7282.2370000000001</v>
      </c>
      <c r="F234" s="294">
        <v>4890.5680000000002</v>
      </c>
      <c r="G234" s="294">
        <v>5890.5680000000002</v>
      </c>
      <c r="J234" s="667" t="s">
        <v>142</v>
      </c>
      <c r="K234" s="668">
        <v>42793.8</v>
      </c>
      <c r="L234" s="668">
        <v>461789.69900000002</v>
      </c>
      <c r="M234" s="668">
        <v>435861.40040000004</v>
      </c>
      <c r="N234" s="668">
        <v>131609.17500000002</v>
      </c>
      <c r="O234" s="668">
        <v>267034.07490000001</v>
      </c>
    </row>
    <row r="235" spans="1:15">
      <c r="A235" s="34" t="s">
        <v>90</v>
      </c>
      <c r="B235" s="293">
        <v>2008</v>
      </c>
      <c r="C235" s="294">
        <v>3579.8890000000001</v>
      </c>
      <c r="D235" s="294">
        <v>871.81399999999996</v>
      </c>
      <c r="E235" s="295">
        <v>5821.598</v>
      </c>
      <c r="F235" s="294">
        <v>4410.3540000000003</v>
      </c>
      <c r="G235" s="294">
        <v>4760.3540000000003</v>
      </c>
      <c r="J235" s="667" t="s">
        <v>1698</v>
      </c>
      <c r="K235" s="668">
        <v>4407.0999999999995</v>
      </c>
      <c r="L235" s="668">
        <v>144184.9</v>
      </c>
      <c r="M235" s="668">
        <v>735617</v>
      </c>
      <c r="N235" s="668">
        <v>296654.59999999998</v>
      </c>
      <c r="O235" s="668">
        <v>651980</v>
      </c>
    </row>
    <row r="236" spans="1:15">
      <c r="A236" s="34" t="s">
        <v>90</v>
      </c>
      <c r="B236" s="293">
        <v>2007</v>
      </c>
      <c r="C236" s="294">
        <v>3157.8809999999999</v>
      </c>
      <c r="D236" s="294">
        <v>723.80700000000002</v>
      </c>
      <c r="E236" s="295">
        <v>5713.6790000000001</v>
      </c>
      <c r="F236" s="294">
        <v>4649.982</v>
      </c>
      <c r="G236" s="294">
        <v>4649.982</v>
      </c>
      <c r="J236" s="667" t="s">
        <v>1699</v>
      </c>
      <c r="K236" s="668">
        <v>6322.7729999999983</v>
      </c>
      <c r="L236" s="668">
        <v>184458.34599999996</v>
      </c>
      <c r="M236" s="668">
        <v>134670.07600000003</v>
      </c>
      <c r="N236" s="668">
        <v>38686.052000000003</v>
      </c>
      <c r="O236" s="668">
        <v>123145.59000000001</v>
      </c>
    </row>
    <row r="237" spans="1:15">
      <c r="A237" s="34" t="s">
        <v>90</v>
      </c>
      <c r="B237" s="293">
        <v>2006</v>
      </c>
      <c r="C237" s="294">
        <v>2575.3000000000002</v>
      </c>
      <c r="D237" s="294">
        <v>505.80900000000003</v>
      </c>
      <c r="E237" s="295">
        <v>5962.5479999999998</v>
      </c>
      <c r="F237" s="294">
        <v>5151.8760000000002</v>
      </c>
      <c r="G237" s="294">
        <v>5151.8760000000002</v>
      </c>
      <c r="J237" s="667" t="s">
        <v>1700</v>
      </c>
      <c r="K237" s="668">
        <v>150155.04209999999</v>
      </c>
      <c r="L237" s="668">
        <v>823620.10749999993</v>
      </c>
      <c r="M237" s="668">
        <v>1327895.871</v>
      </c>
      <c r="N237" s="668">
        <v>471460.98409999994</v>
      </c>
      <c r="O237" s="668">
        <v>969192.19709999999</v>
      </c>
    </row>
    <row r="238" spans="1:15">
      <c r="A238" s="34" t="s">
        <v>90</v>
      </c>
      <c r="B238" s="293">
        <v>2005</v>
      </c>
      <c r="C238" s="294">
        <v>1966.3209999999999</v>
      </c>
      <c r="D238" s="294">
        <v>602.83900000000006</v>
      </c>
      <c r="E238" s="295">
        <v>2440.3150000000001</v>
      </c>
      <c r="F238" s="294">
        <v>1864.326</v>
      </c>
      <c r="G238" s="294">
        <v>1864.326</v>
      </c>
      <c r="J238" s="667" t="s">
        <v>119</v>
      </c>
      <c r="K238" s="668">
        <v>25369.231999999996</v>
      </c>
      <c r="L238" s="668">
        <v>1813016.8867000004</v>
      </c>
      <c r="M238" s="668">
        <v>547223.62399999995</v>
      </c>
      <c r="N238" s="668">
        <v>78280.875900000014</v>
      </c>
      <c r="O238" s="668">
        <v>310216.79349999997</v>
      </c>
    </row>
    <row r="239" spans="1:15">
      <c r="A239" s="34" t="s">
        <v>90</v>
      </c>
      <c r="B239" s="293">
        <v>2004</v>
      </c>
      <c r="C239" s="294">
        <v>1666.5809999999999</v>
      </c>
      <c r="D239" s="294">
        <v>450.39800000000002</v>
      </c>
      <c r="E239" s="295">
        <v>1958.6320000000001</v>
      </c>
      <c r="F239" s="294">
        <v>1423.4770000000001</v>
      </c>
      <c r="G239" s="294">
        <v>1423.4770000000001</v>
      </c>
      <c r="J239" s="667" t="s">
        <v>1701</v>
      </c>
      <c r="K239" s="668">
        <v>16549.074000000001</v>
      </c>
      <c r="L239" s="668">
        <v>318872.52139999997</v>
      </c>
      <c r="M239" s="668">
        <v>219628.80720000001</v>
      </c>
      <c r="N239" s="668">
        <v>109239.9023</v>
      </c>
      <c r="O239" s="668">
        <v>167217.99439999997</v>
      </c>
    </row>
    <row r="240" spans="1:15">
      <c r="A240" s="34" t="s">
        <v>90</v>
      </c>
      <c r="B240" s="293">
        <v>2003</v>
      </c>
      <c r="C240" s="294">
        <v>1294.749</v>
      </c>
      <c r="D240" s="294">
        <v>266.34399999999999</v>
      </c>
      <c r="E240" s="295">
        <v>1555.0450000000001</v>
      </c>
      <c r="F240" s="294">
        <v>1100.8</v>
      </c>
      <c r="G240" s="294">
        <v>1100.8</v>
      </c>
      <c r="J240" s="667" t="s">
        <v>1702</v>
      </c>
      <c r="K240" s="668">
        <v>7118.8370000000004</v>
      </c>
      <c r="L240" s="668">
        <v>44025.999999999993</v>
      </c>
      <c r="M240" s="668">
        <v>135401.3002</v>
      </c>
      <c r="N240" s="668">
        <v>61259.39999999998</v>
      </c>
      <c r="O240" s="668">
        <v>103671.2</v>
      </c>
    </row>
    <row r="241" spans="1:15">
      <c r="A241" s="34" t="s">
        <v>90</v>
      </c>
      <c r="B241" s="293">
        <v>2002</v>
      </c>
      <c r="C241" s="294">
        <v>1164.788</v>
      </c>
      <c r="D241" s="294">
        <v>191.399</v>
      </c>
      <c r="E241" s="295">
        <v>1051.6099999999999</v>
      </c>
      <c r="F241" s="294">
        <v>674.32100000000003</v>
      </c>
      <c r="G241" s="294">
        <v>674.32100000000003</v>
      </c>
      <c r="J241" s="667" t="s">
        <v>1703</v>
      </c>
      <c r="K241" s="668">
        <v>20816.000999999993</v>
      </c>
      <c r="L241" s="668">
        <v>282188.75630000007</v>
      </c>
      <c r="M241" s="668">
        <v>177341.68140000003</v>
      </c>
      <c r="N241" s="668">
        <v>52403.145799999998</v>
      </c>
      <c r="O241" s="668">
        <v>118541.81480000001</v>
      </c>
    </row>
    <row r="242" spans="1:15">
      <c r="A242" s="34" t="s">
        <v>90</v>
      </c>
      <c r="B242" s="293">
        <v>2001</v>
      </c>
      <c r="C242" s="294">
        <v>1229.72</v>
      </c>
      <c r="D242" s="294">
        <v>205.64400000000001</v>
      </c>
      <c r="E242" s="295">
        <v>932.173</v>
      </c>
      <c r="F242" s="294">
        <v>616.97199999999998</v>
      </c>
      <c r="G242" s="294">
        <v>616.97199999999998</v>
      </c>
      <c r="J242" s="667" t="s">
        <v>1704</v>
      </c>
      <c r="K242" s="668">
        <v>5845</v>
      </c>
      <c r="L242" s="668">
        <v>113984</v>
      </c>
      <c r="M242" s="668">
        <v>84736</v>
      </c>
      <c r="N242" s="668">
        <v>32887</v>
      </c>
      <c r="O242" s="668">
        <v>57024</v>
      </c>
    </row>
    <row r="243" spans="1:15">
      <c r="A243" s="34" t="s">
        <v>90</v>
      </c>
      <c r="B243" s="293">
        <v>2000</v>
      </c>
      <c r="C243" s="294">
        <v>1266.3780999999999</v>
      </c>
      <c r="D243" s="294">
        <v>287.80799999999999</v>
      </c>
      <c r="E243" s="295">
        <v>1069.4159999999999</v>
      </c>
      <c r="F243" s="294">
        <v>752.54399999999998</v>
      </c>
      <c r="G243" s="294">
        <v>752.54399999999998</v>
      </c>
      <c r="J243" s="667" t="s">
        <v>1705</v>
      </c>
      <c r="K243" s="668">
        <v>5601.0190000000002</v>
      </c>
      <c r="L243" s="668">
        <v>98795.385800000004</v>
      </c>
      <c r="M243" s="668">
        <v>81556.188999999998</v>
      </c>
      <c r="N243" s="668">
        <v>38901.801999999989</v>
      </c>
      <c r="O243" s="668">
        <v>62892.716000000008</v>
      </c>
    </row>
    <row r="244" spans="1:15">
      <c r="A244" s="34" t="s">
        <v>90</v>
      </c>
      <c r="B244" s="293">
        <v>1999</v>
      </c>
      <c r="C244" s="294">
        <v>1015.434</v>
      </c>
      <c r="D244" s="294">
        <v>237.751</v>
      </c>
      <c r="E244" s="295">
        <v>803.85900000000004</v>
      </c>
      <c r="F244" s="294">
        <v>512.20899999999995</v>
      </c>
      <c r="G244" s="294">
        <v>512.20899999999995</v>
      </c>
      <c r="J244" s="667" t="s">
        <v>1706</v>
      </c>
      <c r="K244" s="668">
        <v>8741.0910000000003</v>
      </c>
      <c r="L244" s="668">
        <v>183199.16999999995</v>
      </c>
      <c r="M244" s="668">
        <v>239777.87619999994</v>
      </c>
      <c r="N244" s="668">
        <v>105183.42199999998</v>
      </c>
      <c r="O244" s="668">
        <v>182200.11100000003</v>
      </c>
    </row>
    <row r="245" spans="1:15">
      <c r="A245" s="34" t="s">
        <v>90</v>
      </c>
      <c r="B245" s="293">
        <v>1998</v>
      </c>
      <c r="C245" s="294">
        <v>894.79100000000005</v>
      </c>
      <c r="D245" s="294">
        <v>105.14400000000001</v>
      </c>
      <c r="E245" s="295">
        <v>767.33100000000002</v>
      </c>
      <c r="F245" s="294">
        <v>516.36300000000006</v>
      </c>
      <c r="G245" s="294">
        <v>516.36300000000006</v>
      </c>
      <c r="J245" s="667" t="s">
        <v>1707</v>
      </c>
      <c r="K245" s="668">
        <v>10358.900000000005</v>
      </c>
      <c r="L245" s="668">
        <v>123193.39989999999</v>
      </c>
      <c r="M245" s="668">
        <v>158725.59979999997</v>
      </c>
      <c r="N245" s="668">
        <v>65519.799999999981</v>
      </c>
      <c r="O245" s="668">
        <v>126139.10000000003</v>
      </c>
    </row>
    <row r="246" spans="1:15">
      <c r="A246" s="34" t="s">
        <v>90</v>
      </c>
      <c r="B246" s="293">
        <v>1997</v>
      </c>
      <c r="C246" s="294">
        <v>911.89400000000001</v>
      </c>
      <c r="D246" s="294">
        <v>186.83699999999999</v>
      </c>
      <c r="E246" s="295">
        <v>940.07100000000003</v>
      </c>
      <c r="F246" s="294">
        <v>715.42399999999998</v>
      </c>
      <c r="G246" s="294">
        <v>715.42399999999998</v>
      </c>
      <c r="J246" s="667" t="s">
        <v>1708</v>
      </c>
      <c r="K246" s="668">
        <v>6633.3309999999992</v>
      </c>
      <c r="L246" s="668">
        <v>111689.1323</v>
      </c>
      <c r="M246" s="668">
        <v>132137.53090000001</v>
      </c>
      <c r="N246" s="668">
        <v>52533.590999999993</v>
      </c>
      <c r="O246" s="668">
        <v>93661.777999999991</v>
      </c>
    </row>
    <row r="247" spans="1:15">
      <c r="A247" s="34" t="s">
        <v>90</v>
      </c>
      <c r="B247" s="293">
        <v>1996</v>
      </c>
      <c r="C247" s="294">
        <v>786.56299999999999</v>
      </c>
      <c r="D247" s="294">
        <v>153.27699999999999</v>
      </c>
      <c r="E247" s="295">
        <v>1012.285</v>
      </c>
      <c r="F247" s="294">
        <v>706.51400000000001</v>
      </c>
      <c r="G247" s="294">
        <v>706.51400000000001</v>
      </c>
      <c r="J247" s="667" t="s">
        <v>1709</v>
      </c>
      <c r="K247" s="668">
        <v>5076</v>
      </c>
      <c r="L247" s="668">
        <v>84516</v>
      </c>
      <c r="M247" s="668">
        <v>276434</v>
      </c>
      <c r="N247" s="668">
        <v>163973</v>
      </c>
      <c r="O247" s="668">
        <v>215478</v>
      </c>
    </row>
    <row r="248" spans="1:15">
      <c r="A248" s="34" t="s">
        <v>90</v>
      </c>
      <c r="B248" s="293">
        <v>1995</v>
      </c>
      <c r="C248" s="294">
        <v>762.33900000000006</v>
      </c>
      <c r="D248" s="294">
        <v>93.484999999999999</v>
      </c>
      <c r="E248" s="295">
        <v>884.73199999999997</v>
      </c>
      <c r="F248" s="294">
        <v>698.41700000000003</v>
      </c>
      <c r="G248" s="294">
        <v>698.41700000000003</v>
      </c>
      <c r="J248" s="667" t="s">
        <v>1710</v>
      </c>
      <c r="K248" s="668">
        <v>4145.1403</v>
      </c>
      <c r="L248" s="668">
        <v>79272.724099999978</v>
      </c>
      <c r="M248" s="668">
        <v>74202.268199999991</v>
      </c>
      <c r="N248" s="668">
        <v>35222.182000000001</v>
      </c>
      <c r="O248" s="668">
        <v>61286.209599999995</v>
      </c>
    </row>
    <row r="249" spans="1:15">
      <c r="A249" s="34" t="s">
        <v>90</v>
      </c>
      <c r="B249" s="293">
        <v>1994</v>
      </c>
      <c r="C249" s="294">
        <v>675.61699999999996</v>
      </c>
      <c r="D249" s="294">
        <v>15.337</v>
      </c>
      <c r="E249" s="295">
        <v>710</v>
      </c>
      <c r="F249" s="294">
        <v>514.31500000000005</v>
      </c>
      <c r="G249" s="294">
        <v>514.31500000000005</v>
      </c>
      <c r="J249" s="667" t="s">
        <v>1711</v>
      </c>
      <c r="K249" s="668">
        <v>73940.699600000007</v>
      </c>
      <c r="L249" s="668">
        <v>445697.79999999993</v>
      </c>
      <c r="M249" s="668">
        <v>720774.19939999992</v>
      </c>
      <c r="N249" s="668">
        <v>274134.80039999995</v>
      </c>
      <c r="O249" s="668">
        <v>446443.60019999993</v>
      </c>
    </row>
    <row r="250" spans="1:15">
      <c r="A250" s="34" t="s">
        <v>90</v>
      </c>
      <c r="B250" s="293">
        <v>1993</v>
      </c>
      <c r="C250" s="294">
        <v>520.23699999999997</v>
      </c>
      <c r="D250" s="294">
        <v>66.545000000000002</v>
      </c>
      <c r="E250" s="295">
        <v>529.84</v>
      </c>
      <c r="F250" s="294">
        <v>414.10199999999998</v>
      </c>
      <c r="G250" s="294">
        <v>414.10199999999998</v>
      </c>
      <c r="J250" s="667" t="s">
        <v>1712</v>
      </c>
      <c r="K250" s="668">
        <v>58106</v>
      </c>
      <c r="L250" s="668">
        <v>998792</v>
      </c>
      <c r="M250" s="668">
        <v>879492</v>
      </c>
      <c r="N250" s="668">
        <v>128447</v>
      </c>
      <c r="O250" s="668">
        <v>350093</v>
      </c>
    </row>
    <row r="251" spans="1:15">
      <c r="A251" s="34" t="s">
        <v>90</v>
      </c>
      <c r="B251" s="293">
        <v>1992</v>
      </c>
      <c r="C251" s="294">
        <v>265.93099999999998</v>
      </c>
      <c r="D251" s="294">
        <v>43.61</v>
      </c>
      <c r="E251" s="295">
        <v>281.33999999999997</v>
      </c>
      <c r="F251" s="294">
        <v>224.58699999999999</v>
      </c>
      <c r="G251" s="294">
        <v>224.58699999999999</v>
      </c>
      <c r="J251" s="667" t="s">
        <v>1713</v>
      </c>
      <c r="K251" s="668">
        <v>6946.3310000000019</v>
      </c>
      <c r="L251" s="668">
        <v>75654.137999999992</v>
      </c>
      <c r="M251" s="668">
        <v>228689.71550000005</v>
      </c>
      <c r="N251" s="668">
        <v>75405.554000000018</v>
      </c>
      <c r="O251" s="668">
        <v>151016.56299999991</v>
      </c>
    </row>
    <row r="252" spans="1:15">
      <c r="A252" s="34" t="s">
        <v>90</v>
      </c>
      <c r="B252" s="293">
        <v>1991</v>
      </c>
      <c r="C252" s="294">
        <v>229.65299999999999</v>
      </c>
      <c r="D252" s="294">
        <v>51.606999999999999</v>
      </c>
      <c r="E252" s="295">
        <v>221.19499999999999</v>
      </c>
      <c r="F252" s="294">
        <v>182.75</v>
      </c>
      <c r="G252" s="294">
        <v>182.75</v>
      </c>
      <c r="J252" s="667" t="s">
        <v>1714</v>
      </c>
      <c r="K252" s="668">
        <v>44846.453999999998</v>
      </c>
      <c r="L252" s="668">
        <v>971612.98399999994</v>
      </c>
      <c r="M252" s="668">
        <v>570968.77950000006</v>
      </c>
      <c r="N252" s="668">
        <v>239793.77609999996</v>
      </c>
      <c r="O252" s="668">
        <v>399497.40690000006</v>
      </c>
    </row>
    <row r="253" spans="1:15">
      <c r="A253" s="34" t="s">
        <v>90</v>
      </c>
      <c r="B253" s="293">
        <v>1990</v>
      </c>
      <c r="C253" s="294">
        <v>168.73</v>
      </c>
      <c r="D253" s="294">
        <v>40.07</v>
      </c>
      <c r="E253" s="295">
        <v>145.70099999999999</v>
      </c>
      <c r="F253" s="294">
        <v>107.8</v>
      </c>
      <c r="G253" s="294">
        <v>108.04599999999999</v>
      </c>
      <c r="J253" s="667" t="s">
        <v>1715</v>
      </c>
      <c r="K253" s="668">
        <v>11539.74</v>
      </c>
      <c r="L253" s="668">
        <v>77021.453000000009</v>
      </c>
      <c r="M253" s="668">
        <v>111788.85599999999</v>
      </c>
      <c r="N253" s="668">
        <v>61423.752000000008</v>
      </c>
      <c r="O253" s="668">
        <v>87919.437000000005</v>
      </c>
    </row>
    <row r="254" spans="1:15">
      <c r="A254" s="34" t="s">
        <v>1513</v>
      </c>
      <c r="B254" s="293">
        <v>2019</v>
      </c>
      <c r="C254" s="294">
        <v>5991.0649999999996</v>
      </c>
      <c r="D254" s="294">
        <v>1363.011</v>
      </c>
      <c r="E254" s="295">
        <v>21392.641</v>
      </c>
      <c r="F254" s="294">
        <v>11709.188</v>
      </c>
      <c r="G254" s="294">
        <v>17201.107</v>
      </c>
      <c r="J254" s="667" t="s">
        <v>1716</v>
      </c>
      <c r="K254" s="668">
        <v>21421.345000000008</v>
      </c>
      <c r="L254" s="668">
        <v>286521.84710000007</v>
      </c>
      <c r="M254" s="668">
        <v>354915.41229999997</v>
      </c>
      <c r="N254" s="668">
        <v>142064.29310000001</v>
      </c>
      <c r="O254" s="668">
        <v>201972.69909999997</v>
      </c>
    </row>
    <row r="255" spans="1:15">
      <c r="A255" s="34" t="s">
        <v>1513</v>
      </c>
      <c r="B255" s="293">
        <v>2018</v>
      </c>
      <c r="C255" s="294">
        <v>6224.6890000000003</v>
      </c>
      <c r="D255" s="294">
        <v>1506.98</v>
      </c>
      <c r="E255" s="295">
        <v>20438.366000000002</v>
      </c>
      <c r="F255" s="294">
        <v>11268.173000000001</v>
      </c>
      <c r="G255" s="294">
        <v>17600.847000000002</v>
      </c>
      <c r="J255" s="667" t="s">
        <v>1717</v>
      </c>
      <c r="K255" s="668">
        <v>20566.462000000003</v>
      </c>
      <c r="L255" s="668">
        <v>137436.78899999999</v>
      </c>
      <c r="M255" s="668">
        <v>285609.60199999996</v>
      </c>
      <c r="N255" s="668">
        <v>101461.519</v>
      </c>
      <c r="O255" s="668">
        <v>244568.421</v>
      </c>
    </row>
    <row r="256" spans="1:15">
      <c r="A256" s="34" t="s">
        <v>1513</v>
      </c>
      <c r="B256" s="293">
        <v>2017</v>
      </c>
      <c r="C256" s="294">
        <v>5107.5029999999997</v>
      </c>
      <c r="D256" s="294">
        <v>727.25900000000001</v>
      </c>
      <c r="E256" s="295">
        <v>21141.294000000002</v>
      </c>
      <c r="F256" s="294">
        <v>10161.540000000001</v>
      </c>
      <c r="G256" s="294">
        <v>18012.624</v>
      </c>
      <c r="J256" s="667" t="s">
        <v>1718</v>
      </c>
      <c r="K256" s="668">
        <v>2026</v>
      </c>
      <c r="L256" s="668">
        <v>19082.2</v>
      </c>
      <c r="M256" s="668">
        <v>14451.8</v>
      </c>
      <c r="N256" s="668">
        <v>3190.2</v>
      </c>
      <c r="O256" s="668">
        <v>10726.100000000002</v>
      </c>
    </row>
    <row r="257" spans="1:15">
      <c r="A257" s="34" t="s">
        <v>1513</v>
      </c>
      <c r="B257" s="293">
        <v>2016</v>
      </c>
      <c r="C257" s="294">
        <v>3421.4090000000001</v>
      </c>
      <c r="D257" s="294">
        <v>861.66399999999999</v>
      </c>
      <c r="E257" s="295">
        <v>7970.2780000000002</v>
      </c>
      <c r="F257" s="294">
        <v>5165.6180000000004</v>
      </c>
      <c r="G257" s="294">
        <v>6897.7950000000001</v>
      </c>
      <c r="J257" s="667" t="s">
        <v>1719</v>
      </c>
      <c r="K257" s="668">
        <v>34886</v>
      </c>
      <c r="L257" s="668">
        <v>493143</v>
      </c>
      <c r="M257" s="668">
        <v>351330</v>
      </c>
      <c r="N257" s="668">
        <v>81724</v>
      </c>
      <c r="O257" s="668">
        <v>213052</v>
      </c>
    </row>
    <row r="258" spans="1:15">
      <c r="A258" s="34" t="s">
        <v>1513</v>
      </c>
      <c r="B258" s="293">
        <v>2015</v>
      </c>
      <c r="C258" s="294">
        <v>3435.0920000000001</v>
      </c>
      <c r="D258" s="294">
        <v>696.87800000000004</v>
      </c>
      <c r="E258" s="295">
        <v>7058.777</v>
      </c>
      <c r="F258" s="294">
        <v>5072.9589999999998</v>
      </c>
      <c r="G258" s="294">
        <v>5942.8940000000002</v>
      </c>
      <c r="J258" s="667" t="s">
        <v>1720</v>
      </c>
      <c r="K258" s="668">
        <v>-1320.9419999999998</v>
      </c>
      <c r="L258" s="668">
        <v>95886.160999999978</v>
      </c>
      <c r="M258" s="668">
        <v>78685.034</v>
      </c>
      <c r="N258" s="668">
        <v>20720.121999999999</v>
      </c>
      <c r="O258" s="668">
        <v>47448.055000000008</v>
      </c>
    </row>
    <row r="259" spans="1:15">
      <c r="A259" s="34" t="s">
        <v>1513</v>
      </c>
      <c r="B259" s="293">
        <v>2014</v>
      </c>
      <c r="C259" s="294">
        <v>2864.7730000000001</v>
      </c>
      <c r="D259" s="294">
        <v>629.32000000000005</v>
      </c>
      <c r="E259" s="295">
        <v>6859.69</v>
      </c>
      <c r="F259" s="294">
        <v>4757.8969999999999</v>
      </c>
      <c r="G259" s="294">
        <v>5630.6859999999997</v>
      </c>
      <c r="J259" s="667" t="s">
        <v>1721</v>
      </c>
      <c r="K259" s="668">
        <v>41467.146999999997</v>
      </c>
      <c r="L259" s="668">
        <v>127416.0822</v>
      </c>
      <c r="M259" s="668">
        <v>207067.47889999999</v>
      </c>
      <c r="N259" s="668">
        <v>74836.562000000005</v>
      </c>
      <c r="O259" s="668">
        <v>107173.45299999999</v>
      </c>
    </row>
    <row r="260" spans="1:15">
      <c r="A260" s="34" t="s">
        <v>1513</v>
      </c>
      <c r="B260" s="293">
        <v>2013</v>
      </c>
      <c r="C260" s="294">
        <v>2633.6889999999999</v>
      </c>
      <c r="D260" s="294">
        <v>673.48699999999997</v>
      </c>
      <c r="E260" s="295">
        <v>6381.75</v>
      </c>
      <c r="F260" s="294">
        <v>4739.576</v>
      </c>
      <c r="G260" s="294">
        <v>5611.817</v>
      </c>
      <c r="J260" s="667" t="s">
        <v>1723</v>
      </c>
      <c r="K260" s="668">
        <v>5441.5203000000001</v>
      </c>
      <c r="L260" s="668">
        <v>153319.5</v>
      </c>
      <c r="M260" s="668">
        <v>157810.9902</v>
      </c>
      <c r="N260" s="668">
        <v>45423.320000000007</v>
      </c>
      <c r="O260" s="668">
        <v>115531.26979999998</v>
      </c>
    </row>
    <row r="261" spans="1:15">
      <c r="A261" s="34" t="s">
        <v>1513</v>
      </c>
      <c r="B261" s="293">
        <v>2012</v>
      </c>
      <c r="C261" s="294">
        <v>2701.1419999999998</v>
      </c>
      <c r="D261" s="294">
        <v>651.23599999999999</v>
      </c>
      <c r="E261" s="295">
        <v>5620.3469999999998</v>
      </c>
      <c r="F261" s="294">
        <v>4165.3590000000004</v>
      </c>
      <c r="G261" s="294">
        <v>4986.9570000000003</v>
      </c>
      <c r="J261" s="667" t="s">
        <v>120</v>
      </c>
      <c r="K261" s="668">
        <v>91834.099999999991</v>
      </c>
      <c r="L261" s="668">
        <v>540116.8996</v>
      </c>
      <c r="M261" s="668">
        <v>783195.69999999984</v>
      </c>
      <c r="N261" s="668">
        <v>267181.49960000004</v>
      </c>
      <c r="O261" s="668">
        <v>643956.69940000016</v>
      </c>
    </row>
    <row r="262" spans="1:15">
      <c r="A262" s="34" t="s">
        <v>1513</v>
      </c>
      <c r="B262" s="293">
        <v>2011</v>
      </c>
      <c r="C262" s="294">
        <v>2993.32</v>
      </c>
      <c r="D262" s="294">
        <v>867.39400000000001</v>
      </c>
      <c r="E262" s="295">
        <v>5277.6350000000002</v>
      </c>
      <c r="F262" s="294">
        <v>3795.413</v>
      </c>
      <c r="G262" s="294">
        <v>4681.7889999999998</v>
      </c>
      <c r="J262" s="667" t="s">
        <v>1724</v>
      </c>
      <c r="K262" s="668">
        <v>5155.4529999999986</v>
      </c>
      <c r="L262" s="668">
        <v>34208.295999999995</v>
      </c>
      <c r="M262" s="668">
        <v>81156.260999999999</v>
      </c>
      <c r="N262" s="668">
        <v>39958.154999999999</v>
      </c>
      <c r="O262" s="668">
        <v>65603.719000000012</v>
      </c>
    </row>
    <row r="263" spans="1:15">
      <c r="A263" s="34" t="s">
        <v>1513</v>
      </c>
      <c r="B263" s="293">
        <v>2010</v>
      </c>
      <c r="C263" s="294">
        <v>2761.5030000000002</v>
      </c>
      <c r="D263" s="294">
        <v>712.08399999999995</v>
      </c>
      <c r="E263" s="295">
        <v>4328.8310000000001</v>
      </c>
      <c r="F263" s="294">
        <v>3199.7170000000001</v>
      </c>
      <c r="G263" s="294">
        <v>3600.3519999999999</v>
      </c>
      <c r="J263" s="667" t="s">
        <v>1725</v>
      </c>
      <c r="K263" s="668">
        <v>22470.900000000005</v>
      </c>
      <c r="L263" s="668">
        <v>2466538.8017999995</v>
      </c>
      <c r="M263" s="668">
        <v>693528.40019999992</v>
      </c>
      <c r="N263" s="668">
        <v>156007.1</v>
      </c>
      <c r="O263" s="668">
        <v>248702</v>
      </c>
    </row>
    <row r="264" spans="1:15">
      <c r="A264" s="34" t="s">
        <v>1513</v>
      </c>
      <c r="B264" s="293">
        <v>2009</v>
      </c>
      <c r="C264" s="294">
        <v>2014.9079999999999</v>
      </c>
      <c r="D264" s="294">
        <v>247.77199999999999</v>
      </c>
      <c r="E264" s="295">
        <v>3404.2939999999999</v>
      </c>
      <c r="F264" s="294">
        <v>2529.1489999999999</v>
      </c>
      <c r="G264" s="294">
        <v>2908.7749999999996</v>
      </c>
      <c r="J264" s="667" t="s">
        <v>1726</v>
      </c>
      <c r="K264" s="668">
        <v>70088</v>
      </c>
      <c r="L264" s="668">
        <v>766028</v>
      </c>
      <c r="M264" s="668">
        <v>1440161</v>
      </c>
      <c r="N264" s="668">
        <v>613980</v>
      </c>
      <c r="O264" s="668">
        <v>966993</v>
      </c>
    </row>
    <row r="265" spans="1:15">
      <c r="A265" s="34" t="s">
        <v>1513</v>
      </c>
      <c r="B265" s="293">
        <v>2008</v>
      </c>
      <c r="C265" s="294">
        <v>2582.931</v>
      </c>
      <c r="D265" s="294">
        <v>786.28399999999999</v>
      </c>
      <c r="E265" s="295">
        <v>3090.9920000000002</v>
      </c>
      <c r="F265" s="294">
        <v>2420.2629999999999</v>
      </c>
      <c r="G265" s="294">
        <v>2420.2629999999999</v>
      </c>
      <c r="J265" s="667" t="s">
        <v>1727</v>
      </c>
      <c r="K265" s="668">
        <v>55707.593000000008</v>
      </c>
      <c r="L265" s="668">
        <v>336359.11190000002</v>
      </c>
      <c r="M265" s="668">
        <v>825689.06329999992</v>
      </c>
      <c r="N265" s="668">
        <v>447149.87520000001</v>
      </c>
      <c r="O265" s="668">
        <v>690701.90230000007</v>
      </c>
    </row>
    <row r="266" spans="1:15">
      <c r="A266" s="34" t="s">
        <v>1513</v>
      </c>
      <c r="B266" s="293">
        <v>2007</v>
      </c>
      <c r="C266" s="294">
        <v>2464.721</v>
      </c>
      <c r="D266" s="294">
        <v>496.90699999999998</v>
      </c>
      <c r="E266" s="295">
        <v>2970.942</v>
      </c>
      <c r="F266" s="294">
        <v>2337.134</v>
      </c>
      <c r="G266" s="294">
        <v>2337.134</v>
      </c>
      <c r="J266" s="667" t="s">
        <v>1728</v>
      </c>
      <c r="K266" s="668">
        <v>6145.268</v>
      </c>
      <c r="L266" s="668">
        <v>155981.39600000001</v>
      </c>
      <c r="M266" s="668">
        <v>450340.04010000004</v>
      </c>
      <c r="N266" s="668">
        <v>130261.277</v>
      </c>
      <c r="O266" s="668">
        <v>362025.62300000008</v>
      </c>
    </row>
    <row r="267" spans="1:15">
      <c r="A267" s="34" t="s">
        <v>1513</v>
      </c>
      <c r="B267" s="293">
        <v>2006</v>
      </c>
      <c r="C267" s="294">
        <v>2342.9189999999999</v>
      </c>
      <c r="D267" s="294">
        <v>549.48199999999997</v>
      </c>
      <c r="E267" s="295">
        <v>3986.8510000000001</v>
      </c>
      <c r="F267" s="294">
        <v>3436.01</v>
      </c>
      <c r="G267" s="294">
        <v>3436.01</v>
      </c>
      <c r="J267" s="667" t="s">
        <v>1729</v>
      </c>
      <c r="K267" s="668">
        <v>7214.7919999999986</v>
      </c>
      <c r="L267" s="668">
        <v>145229.97799999994</v>
      </c>
      <c r="M267" s="668">
        <v>152177.45499999996</v>
      </c>
      <c r="N267" s="668">
        <v>80171.678000000014</v>
      </c>
      <c r="O267" s="668">
        <v>122079.39199999999</v>
      </c>
    </row>
    <row r="268" spans="1:15">
      <c r="A268" s="34" t="s">
        <v>1513</v>
      </c>
      <c r="B268" s="293">
        <v>2005</v>
      </c>
      <c r="C268" s="294">
        <v>2388.808</v>
      </c>
      <c r="D268" s="294">
        <v>414.78699999999998</v>
      </c>
      <c r="E268" s="295">
        <v>4583.2110000000002</v>
      </c>
      <c r="F268" s="294">
        <v>3691.5010000000002</v>
      </c>
      <c r="G268" s="294">
        <v>3691.5010000000002</v>
      </c>
      <c r="J268" s="667" t="s">
        <v>1730</v>
      </c>
      <c r="K268" s="668">
        <v>8018.68</v>
      </c>
      <c r="L268" s="668">
        <v>87111.724200000011</v>
      </c>
      <c r="M268" s="668">
        <v>98267.894</v>
      </c>
      <c r="N268" s="668">
        <v>34092.192000000003</v>
      </c>
      <c r="O268" s="668">
        <v>68502.997999999992</v>
      </c>
    </row>
    <row r="269" spans="1:15">
      <c r="A269" s="34" t="s">
        <v>1513</v>
      </c>
      <c r="B269" s="293">
        <v>2004</v>
      </c>
      <c r="C269" s="294">
        <v>2633.8</v>
      </c>
      <c r="D269" s="294">
        <v>570.73800000000006</v>
      </c>
      <c r="E269" s="295">
        <v>4720.0829999999996</v>
      </c>
      <c r="F269" s="294">
        <v>3799.5718999999999</v>
      </c>
      <c r="G269" s="294">
        <v>3799.5718999999999</v>
      </c>
      <c r="J269" s="667" t="s">
        <v>1731</v>
      </c>
      <c r="K269" s="668">
        <v>5137.411000000001</v>
      </c>
      <c r="L269" s="668">
        <v>55323.854000000014</v>
      </c>
      <c r="M269" s="668">
        <v>95238.202999999994</v>
      </c>
      <c r="N269" s="668">
        <v>48321.244000000006</v>
      </c>
      <c r="O269" s="668">
        <v>77972.484999999986</v>
      </c>
    </row>
    <row r="270" spans="1:15">
      <c r="A270" s="34" t="s">
        <v>1513</v>
      </c>
      <c r="B270" s="293">
        <v>2003</v>
      </c>
      <c r="C270" s="294">
        <v>2047.2679000000001</v>
      </c>
      <c r="D270" s="294">
        <v>298.28100000000001</v>
      </c>
      <c r="E270" s="295">
        <v>4092.877</v>
      </c>
      <c r="F270" s="294">
        <v>3288.0738999999999</v>
      </c>
      <c r="G270" s="294">
        <v>3288.0738999999999</v>
      </c>
      <c r="J270" s="667" t="s">
        <v>1732</v>
      </c>
      <c r="K270" s="668">
        <v>90462</v>
      </c>
      <c r="L270" s="668">
        <v>662044</v>
      </c>
      <c r="M270" s="668">
        <v>685671</v>
      </c>
      <c r="N270" s="668">
        <v>302367</v>
      </c>
      <c r="O270" s="668">
        <v>463669</v>
      </c>
    </row>
    <row r="271" spans="1:15">
      <c r="A271" s="34" t="s">
        <v>1513</v>
      </c>
      <c r="B271" s="293">
        <v>2002</v>
      </c>
      <c r="C271" s="294">
        <v>1707.5081</v>
      </c>
      <c r="D271" s="294">
        <v>105.29900000000001</v>
      </c>
      <c r="E271" s="295">
        <v>4980.1908999999996</v>
      </c>
      <c r="F271" s="294">
        <v>2900.0160000000001</v>
      </c>
      <c r="G271" s="294">
        <v>4178.2480999999998</v>
      </c>
      <c r="J271" s="667" t="s">
        <v>1733</v>
      </c>
      <c r="K271" s="668">
        <v>6512.2474000000002</v>
      </c>
      <c r="L271" s="668">
        <v>31633.676799999997</v>
      </c>
      <c r="M271" s="668">
        <v>33983.099800000004</v>
      </c>
      <c r="N271" s="668">
        <v>26771.870200000001</v>
      </c>
      <c r="O271" s="668">
        <v>26830.441100000004</v>
      </c>
    </row>
    <row r="272" spans="1:15">
      <c r="A272" s="34" t="s">
        <v>1513</v>
      </c>
      <c r="B272" s="293">
        <v>2001</v>
      </c>
      <c r="C272" s="294">
        <v>2276.915</v>
      </c>
      <c r="D272" s="294">
        <v>356.37700000000001</v>
      </c>
      <c r="E272" s="295">
        <v>4884.8627999999999</v>
      </c>
      <c r="F272" s="294">
        <v>2843.0261</v>
      </c>
      <c r="G272" s="294">
        <v>4055.4961000000003</v>
      </c>
      <c r="J272" s="667" t="s">
        <v>1734</v>
      </c>
      <c r="K272" s="668">
        <v>196866</v>
      </c>
      <c r="L272" s="668">
        <v>1219151</v>
      </c>
      <c r="M272" s="668">
        <v>1759884</v>
      </c>
      <c r="N272" s="668">
        <v>450397</v>
      </c>
      <c r="O272" s="668">
        <v>971830</v>
      </c>
    </row>
    <row r="273" spans="1:15">
      <c r="A273" s="34" t="s">
        <v>1513</v>
      </c>
      <c r="B273" s="293">
        <v>2000</v>
      </c>
      <c r="C273" s="294">
        <v>2577.5470999999998</v>
      </c>
      <c r="D273" s="294">
        <v>607.13199999999995</v>
      </c>
      <c r="E273" s="295">
        <v>4411.3369000000002</v>
      </c>
      <c r="F273" s="294">
        <v>2303.65</v>
      </c>
      <c r="G273" s="294">
        <v>3532.3</v>
      </c>
      <c r="J273" s="667" t="s">
        <v>1735</v>
      </c>
      <c r="K273" s="668">
        <v>12814.2</v>
      </c>
      <c r="L273" s="668">
        <v>123435.80000000002</v>
      </c>
      <c r="M273" s="668">
        <v>226095.00000000003</v>
      </c>
      <c r="N273" s="668">
        <v>129512.29999999999</v>
      </c>
      <c r="O273" s="668">
        <v>172395.8</v>
      </c>
    </row>
    <row r="274" spans="1:15">
      <c r="A274" s="34" t="s">
        <v>1513</v>
      </c>
      <c r="B274" s="293">
        <v>1999</v>
      </c>
      <c r="C274" s="294">
        <v>1450.3789999999999</v>
      </c>
      <c r="D274" s="294">
        <v>196.81899999999999</v>
      </c>
      <c r="E274" s="295">
        <v>2218.3539999999998</v>
      </c>
      <c r="F274" s="294">
        <v>1616.0309999999999</v>
      </c>
      <c r="G274" s="294">
        <v>1729.306</v>
      </c>
      <c r="J274" s="667" t="s">
        <v>1736</v>
      </c>
      <c r="K274" s="668">
        <v>25562</v>
      </c>
      <c r="L274" s="668">
        <v>915730</v>
      </c>
      <c r="M274" s="668">
        <v>502512</v>
      </c>
      <c r="N274" s="668">
        <v>221550</v>
      </c>
      <c r="O274" s="668">
        <v>341523</v>
      </c>
    </row>
    <row r="275" spans="1:15">
      <c r="A275" s="34" t="s">
        <v>1513</v>
      </c>
      <c r="B275" s="293">
        <v>1998</v>
      </c>
      <c r="C275" s="294">
        <v>1230.5709999999999</v>
      </c>
      <c r="D275" s="294">
        <v>82.408000000000001</v>
      </c>
      <c r="E275" s="295">
        <v>1861.73</v>
      </c>
      <c r="F275" s="294">
        <v>1128.3889999999999</v>
      </c>
      <c r="G275" s="294">
        <v>1483.6059999999998</v>
      </c>
      <c r="J275" s="667" t="s">
        <v>1737</v>
      </c>
      <c r="K275" s="668">
        <v>158904.20030000003</v>
      </c>
      <c r="L275" s="668">
        <v>919263.6986</v>
      </c>
      <c r="M275" s="668">
        <v>1703307.8007999999</v>
      </c>
      <c r="N275" s="668">
        <v>807823.00080000015</v>
      </c>
      <c r="O275" s="668">
        <v>1144296.7008</v>
      </c>
    </row>
    <row r="276" spans="1:15">
      <c r="A276" s="34" t="s">
        <v>1513</v>
      </c>
      <c r="B276" s="293">
        <v>1997</v>
      </c>
      <c r="C276" s="294">
        <v>1243.4939999999999</v>
      </c>
      <c r="D276" s="294">
        <v>178.21899999999999</v>
      </c>
      <c r="E276" s="295">
        <v>1763.8530000000001</v>
      </c>
      <c r="F276" s="294">
        <v>1088.1300000000001</v>
      </c>
      <c r="G276" s="294">
        <v>1448.7150000000001</v>
      </c>
      <c r="J276" s="667" t="s">
        <v>1738</v>
      </c>
      <c r="K276" s="668">
        <v>26712</v>
      </c>
      <c r="L276" s="668">
        <v>688850</v>
      </c>
      <c r="M276" s="668">
        <v>718603</v>
      </c>
      <c r="N276" s="668">
        <v>343087</v>
      </c>
      <c r="O276" s="668">
        <v>493760</v>
      </c>
    </row>
    <row r="277" spans="1:15">
      <c r="A277" s="34" t="s">
        <v>1513</v>
      </c>
      <c r="B277" s="293">
        <v>1996</v>
      </c>
      <c r="C277" s="294">
        <v>1193.7860000000001</v>
      </c>
      <c r="D277" s="294">
        <v>171.90100000000001</v>
      </c>
      <c r="E277" s="295">
        <v>1508.2719999999999</v>
      </c>
      <c r="F277" s="294">
        <v>862.83500000000004</v>
      </c>
      <c r="G277" s="294">
        <v>1227.6390000000001</v>
      </c>
      <c r="J277" s="667" t="s">
        <v>121</v>
      </c>
      <c r="K277" s="668">
        <v>351345.527</v>
      </c>
      <c r="L277" s="668">
        <v>1363994.1331</v>
      </c>
      <c r="M277" s="668">
        <v>2619376.0341000003</v>
      </c>
      <c r="N277" s="668">
        <v>1331064.1320000002</v>
      </c>
      <c r="O277" s="668">
        <v>1767424.831</v>
      </c>
    </row>
    <row r="278" spans="1:15">
      <c r="A278" s="34" t="s">
        <v>1513</v>
      </c>
      <c r="B278" s="293">
        <v>1995</v>
      </c>
      <c r="C278" s="294">
        <v>941.54600000000005</v>
      </c>
      <c r="D278" s="294">
        <v>119.27</v>
      </c>
      <c r="E278" s="295">
        <v>1001.648</v>
      </c>
      <c r="F278" s="294">
        <v>655.96600000000001</v>
      </c>
      <c r="G278" s="294">
        <v>738.32500000000005</v>
      </c>
      <c r="J278" s="667" t="s">
        <v>1739</v>
      </c>
      <c r="K278" s="668">
        <v>13446</v>
      </c>
      <c r="L278" s="668">
        <v>521583</v>
      </c>
      <c r="M278" s="668">
        <v>595243</v>
      </c>
      <c r="N278" s="668">
        <v>227908</v>
      </c>
      <c r="O278" s="668">
        <v>348018</v>
      </c>
    </row>
    <row r="279" spans="1:15">
      <c r="A279" s="34" t="s">
        <v>1513</v>
      </c>
      <c r="B279" s="293">
        <v>1994</v>
      </c>
      <c r="C279" s="294">
        <v>773.47400000000005</v>
      </c>
      <c r="D279" s="294">
        <v>74.495999999999995</v>
      </c>
      <c r="E279" s="295">
        <v>815.87099999999998</v>
      </c>
      <c r="F279" s="294">
        <v>521.91499999999996</v>
      </c>
      <c r="G279" s="294">
        <v>625.12899999999991</v>
      </c>
      <c r="J279" s="667" t="s">
        <v>1740</v>
      </c>
      <c r="K279" s="668">
        <v>4766.6509999999998</v>
      </c>
      <c r="L279" s="668">
        <v>43525.152999999998</v>
      </c>
      <c r="M279" s="668">
        <v>40481.57699999999</v>
      </c>
      <c r="N279" s="668">
        <v>12352.482999999998</v>
      </c>
      <c r="O279" s="668">
        <v>24560.153999999999</v>
      </c>
    </row>
    <row r="280" spans="1:15">
      <c r="A280" s="34" t="s">
        <v>1513</v>
      </c>
      <c r="B280" s="293">
        <v>1993</v>
      </c>
      <c r="C280" s="294">
        <v>666.31899999999996</v>
      </c>
      <c r="D280" s="294">
        <v>44.457000000000001</v>
      </c>
      <c r="E280" s="295">
        <v>678.49199999999996</v>
      </c>
      <c r="F280" s="294">
        <v>432.01799999999997</v>
      </c>
      <c r="G280" s="294">
        <v>534.65599999999995</v>
      </c>
      <c r="J280" s="667" t="s">
        <v>1741</v>
      </c>
      <c r="K280" s="668">
        <v>31092.280999999999</v>
      </c>
      <c r="L280" s="668">
        <v>221591.59619999991</v>
      </c>
      <c r="M280" s="668">
        <v>393046.39440000016</v>
      </c>
      <c r="N280" s="668">
        <v>256306.35909999994</v>
      </c>
      <c r="O280" s="668">
        <v>333772.08209999994</v>
      </c>
    </row>
    <row r="281" spans="1:15">
      <c r="A281" s="34" t="s">
        <v>1513</v>
      </c>
      <c r="B281" s="293">
        <v>1992</v>
      </c>
      <c r="C281" s="294">
        <v>567.31500000000005</v>
      </c>
      <c r="D281" s="294">
        <v>14.935</v>
      </c>
      <c r="E281" s="295">
        <v>561.86699999999996</v>
      </c>
      <c r="F281" s="294">
        <v>375.017</v>
      </c>
      <c r="G281" s="294">
        <v>448.33799999999997</v>
      </c>
      <c r="J281" s="667" t="s">
        <v>1742</v>
      </c>
      <c r="K281" s="668">
        <v>8023.197000000001</v>
      </c>
      <c r="L281" s="668">
        <v>41963.312899999983</v>
      </c>
      <c r="M281" s="668">
        <v>72097.911899999977</v>
      </c>
      <c r="N281" s="668">
        <v>49694.030900000005</v>
      </c>
      <c r="O281" s="668">
        <v>58333.402900000008</v>
      </c>
    </row>
    <row r="282" spans="1:15">
      <c r="A282" s="34" t="s">
        <v>1513</v>
      </c>
      <c r="B282" s="293">
        <v>1991</v>
      </c>
      <c r="C282" s="294">
        <v>537.73800000000006</v>
      </c>
      <c r="D282" s="294">
        <v>8.2029999999999994</v>
      </c>
      <c r="E282" s="295">
        <v>503.31700000000001</v>
      </c>
      <c r="F282" s="294">
        <v>354.44499999999999</v>
      </c>
      <c r="G282" s="294">
        <v>397.101</v>
      </c>
      <c r="J282" s="667" t="s">
        <v>1743</v>
      </c>
      <c r="K282" s="668">
        <v>6177.0139999999992</v>
      </c>
      <c r="L282" s="668">
        <v>112047.076</v>
      </c>
      <c r="M282" s="668">
        <v>273083.17600000015</v>
      </c>
      <c r="N282" s="668">
        <v>98643.519000000015</v>
      </c>
      <c r="O282" s="668">
        <v>207961.05299999993</v>
      </c>
    </row>
    <row r="283" spans="1:15">
      <c r="A283" s="34" t="s">
        <v>1513</v>
      </c>
      <c r="B283" s="293">
        <v>1990</v>
      </c>
      <c r="C283" s="294">
        <v>485.214</v>
      </c>
      <c r="D283" s="294">
        <v>-12.913</v>
      </c>
      <c r="E283" s="295">
        <v>487.18799999999999</v>
      </c>
      <c r="F283" s="294">
        <v>342.72399999999999</v>
      </c>
      <c r="G283" s="294">
        <v>377.92700000000002</v>
      </c>
      <c r="J283" s="667" t="s">
        <v>1744</v>
      </c>
      <c r="K283" s="668">
        <v>2683.9070000000002</v>
      </c>
      <c r="L283" s="668">
        <v>68792.434899999993</v>
      </c>
      <c r="M283" s="668">
        <v>276913.19510000007</v>
      </c>
      <c r="N283" s="668">
        <v>127140.00399999999</v>
      </c>
      <c r="O283" s="668">
        <v>204958.25300000003</v>
      </c>
    </row>
    <row r="284" spans="1:15">
      <c r="A284" s="34" t="s">
        <v>1513</v>
      </c>
      <c r="B284" s="293">
        <v>1989</v>
      </c>
      <c r="C284" s="294">
        <v>453.37200000000001</v>
      </c>
      <c r="D284" s="294">
        <v>27.870999999999999</v>
      </c>
      <c r="E284" s="295">
        <v>452.517</v>
      </c>
      <c r="F284" s="294">
        <v>363.36500000000001</v>
      </c>
      <c r="G284" s="294">
        <v>385.28000000000003</v>
      </c>
      <c r="J284" s="667" t="s">
        <v>1745</v>
      </c>
      <c r="K284" s="668">
        <v>4530.5839999999998</v>
      </c>
      <c r="L284" s="668">
        <v>41192.141999999993</v>
      </c>
      <c r="M284" s="668">
        <v>111332.71800000001</v>
      </c>
      <c r="N284" s="668">
        <v>40005.355000000003</v>
      </c>
      <c r="O284" s="668">
        <v>93746.599999999991</v>
      </c>
    </row>
    <row r="285" spans="1:15">
      <c r="A285" s="34" t="s">
        <v>1514</v>
      </c>
      <c r="B285" s="293">
        <v>2019</v>
      </c>
      <c r="C285" s="294">
        <v>64656</v>
      </c>
      <c r="D285" s="294">
        <v>1379</v>
      </c>
      <c r="E285" s="295">
        <v>43997</v>
      </c>
      <c r="F285" s="294">
        <v>19283</v>
      </c>
      <c r="G285" s="294">
        <v>29160</v>
      </c>
      <c r="J285" s="667" t="s">
        <v>1746</v>
      </c>
      <c r="K285" s="668">
        <v>46467.743000000009</v>
      </c>
      <c r="L285" s="668">
        <v>339749.32409999991</v>
      </c>
      <c r="M285" s="668">
        <v>1244526.2744</v>
      </c>
      <c r="N285" s="668">
        <v>375282.44010000001</v>
      </c>
      <c r="O285" s="668">
        <v>830863.06430000009</v>
      </c>
    </row>
    <row r="286" spans="1:15">
      <c r="A286" s="34" t="s">
        <v>1514</v>
      </c>
      <c r="B286" s="293">
        <v>2018</v>
      </c>
      <c r="C286" s="294">
        <v>64341</v>
      </c>
      <c r="D286" s="294">
        <v>1810</v>
      </c>
      <c r="E286" s="295">
        <v>40833</v>
      </c>
      <c r="F286" s="294">
        <v>19045</v>
      </c>
      <c r="G286" s="294">
        <v>27433</v>
      </c>
      <c r="J286" s="667" t="s">
        <v>1747</v>
      </c>
      <c r="K286" s="668">
        <v>6717.2350000000006</v>
      </c>
      <c r="L286" s="668">
        <v>135033.016</v>
      </c>
      <c r="M286" s="668">
        <v>407894.41590000002</v>
      </c>
      <c r="N286" s="668">
        <v>231396.8861</v>
      </c>
      <c r="O286" s="668">
        <v>316823.16899999999</v>
      </c>
    </row>
    <row r="287" spans="1:15">
      <c r="A287" s="34" t="s">
        <v>1514</v>
      </c>
      <c r="B287" s="293">
        <v>2017</v>
      </c>
      <c r="C287" s="294">
        <v>60828</v>
      </c>
      <c r="D287" s="294">
        <v>1595</v>
      </c>
      <c r="E287" s="295">
        <v>39963</v>
      </c>
      <c r="F287" s="294">
        <v>18375</v>
      </c>
      <c r="G287" s="294">
        <v>25868</v>
      </c>
      <c r="J287" s="667" t="s">
        <v>122</v>
      </c>
      <c r="K287" s="668">
        <v>4956.5939999999991</v>
      </c>
      <c r="L287" s="668">
        <v>89072.337000000029</v>
      </c>
      <c r="M287" s="668">
        <v>126866.24199999998</v>
      </c>
      <c r="N287" s="668">
        <v>28207.896999999997</v>
      </c>
      <c r="O287" s="668">
        <v>69596.845000000001</v>
      </c>
    </row>
    <row r="288" spans="1:15">
      <c r="A288" s="34" t="s">
        <v>1514</v>
      </c>
      <c r="B288" s="293">
        <v>2016</v>
      </c>
      <c r="C288" s="294">
        <v>62346</v>
      </c>
      <c r="D288" s="294">
        <v>1279</v>
      </c>
      <c r="E288" s="295">
        <v>39769</v>
      </c>
      <c r="F288" s="294">
        <v>17181</v>
      </c>
      <c r="G288" s="294">
        <v>24136</v>
      </c>
      <c r="J288" s="667" t="s">
        <v>1748</v>
      </c>
      <c r="K288" s="668">
        <v>7128.3139999999985</v>
      </c>
      <c r="L288" s="668">
        <v>142335.35499999998</v>
      </c>
      <c r="M288" s="668">
        <v>436629.30270000006</v>
      </c>
      <c r="N288" s="668">
        <v>112392.51600000003</v>
      </c>
      <c r="O288" s="668">
        <v>287130.90099999995</v>
      </c>
    </row>
    <row r="289" spans="1:15">
      <c r="A289" s="34" t="s">
        <v>1514</v>
      </c>
      <c r="B289" s="293">
        <v>2015</v>
      </c>
      <c r="C289" s="294">
        <v>67702</v>
      </c>
      <c r="D289" s="294">
        <v>1849</v>
      </c>
      <c r="E289" s="295">
        <v>40157</v>
      </c>
      <c r="F289" s="294">
        <v>17915</v>
      </c>
      <c r="G289" s="294">
        <v>23792</v>
      </c>
      <c r="J289" s="667" t="s">
        <v>1749</v>
      </c>
      <c r="K289" s="668">
        <v>43657.085000000014</v>
      </c>
      <c r="L289" s="668">
        <v>479389.11749999999</v>
      </c>
      <c r="M289" s="668">
        <v>314437.11080000002</v>
      </c>
      <c r="N289" s="668">
        <v>184074.00889999999</v>
      </c>
      <c r="O289" s="668">
        <v>216198.23689999999</v>
      </c>
    </row>
    <row r="290" spans="1:15">
      <c r="A290" s="34" t="s">
        <v>1514</v>
      </c>
      <c r="B290" s="293">
        <v>2014</v>
      </c>
      <c r="C290" s="294">
        <v>81201</v>
      </c>
      <c r="D290" s="294">
        <v>2248</v>
      </c>
      <c r="E290" s="295">
        <v>43997</v>
      </c>
      <c r="F290" s="294">
        <v>19630</v>
      </c>
      <c r="G290" s="294">
        <v>25290</v>
      </c>
      <c r="J290" s="667" t="s">
        <v>1750</v>
      </c>
      <c r="K290" s="668">
        <v>4276.2529999999997</v>
      </c>
      <c r="L290" s="668">
        <v>84445.107999999993</v>
      </c>
      <c r="M290" s="668">
        <v>225152.90010000003</v>
      </c>
      <c r="N290" s="668">
        <v>102298.4339</v>
      </c>
      <c r="O290" s="668">
        <v>144892.79189999998</v>
      </c>
    </row>
    <row r="291" spans="1:15">
      <c r="A291" s="34" t="s">
        <v>1514</v>
      </c>
      <c r="B291" s="293">
        <v>2013</v>
      </c>
      <c r="C291" s="294">
        <v>89804</v>
      </c>
      <c r="D291" s="294">
        <v>1342</v>
      </c>
      <c r="E291" s="295">
        <v>43752</v>
      </c>
      <c r="F291" s="294">
        <v>20194</v>
      </c>
      <c r="G291" s="294">
        <v>27064</v>
      </c>
      <c r="J291" s="667" t="s">
        <v>1751</v>
      </c>
      <c r="K291" s="668">
        <v>905</v>
      </c>
      <c r="L291" s="668">
        <v>69736</v>
      </c>
      <c r="M291" s="668">
        <v>181462</v>
      </c>
      <c r="N291" s="668">
        <v>47070</v>
      </c>
      <c r="O291" s="668">
        <v>141347</v>
      </c>
    </row>
    <row r="292" spans="1:15">
      <c r="A292" s="34" t="s">
        <v>1514</v>
      </c>
      <c r="B292" s="293">
        <v>2012</v>
      </c>
      <c r="C292" s="294">
        <v>90559</v>
      </c>
      <c r="D292" s="294">
        <v>1375</v>
      </c>
      <c r="E292" s="295">
        <v>45136</v>
      </c>
      <c r="F292" s="294">
        <v>19131</v>
      </c>
      <c r="G292" s="294">
        <v>28671</v>
      </c>
      <c r="J292" s="667" t="s">
        <v>1752</v>
      </c>
      <c r="K292" s="668">
        <v>32945.700000000004</v>
      </c>
      <c r="L292" s="668">
        <v>588305.39989999996</v>
      </c>
      <c r="M292" s="668">
        <v>664520.19999999995</v>
      </c>
      <c r="N292" s="668">
        <v>239618.1</v>
      </c>
      <c r="O292" s="668">
        <v>392544.60000000003</v>
      </c>
    </row>
    <row r="293" spans="1:15">
      <c r="A293" s="34" t="s">
        <v>1514</v>
      </c>
      <c r="B293" s="293">
        <v>2011</v>
      </c>
      <c r="C293" s="294">
        <v>80676</v>
      </c>
      <c r="D293" s="294">
        <v>2036</v>
      </c>
      <c r="E293" s="295">
        <v>42193</v>
      </c>
      <c r="F293" s="294">
        <v>18838</v>
      </c>
      <c r="G293" s="294">
        <v>29157</v>
      </c>
      <c r="J293" s="667" t="s">
        <v>1754</v>
      </c>
      <c r="K293" s="668">
        <v>-486.53899999999987</v>
      </c>
      <c r="L293" s="668">
        <v>11870.634999999997</v>
      </c>
      <c r="M293" s="668">
        <v>20524.090999999997</v>
      </c>
      <c r="N293" s="668">
        <v>6043.4420000000009</v>
      </c>
      <c r="O293" s="668">
        <v>10850.015000000001</v>
      </c>
    </row>
    <row r="294" spans="1:15">
      <c r="A294" s="34" t="s">
        <v>1514</v>
      </c>
      <c r="B294" s="293">
        <v>2010</v>
      </c>
      <c r="C294" s="294">
        <v>61682</v>
      </c>
      <c r="D294" s="294">
        <v>1930</v>
      </c>
      <c r="E294" s="295">
        <v>31808</v>
      </c>
      <c r="F294" s="294">
        <v>14631</v>
      </c>
      <c r="G294" s="294">
        <v>22179</v>
      </c>
      <c r="J294" s="667" t="s">
        <v>1755</v>
      </c>
      <c r="K294" s="668">
        <v>-633.74600000000044</v>
      </c>
      <c r="L294" s="668">
        <v>147889.16090000002</v>
      </c>
      <c r="M294" s="668">
        <v>419209.53730000003</v>
      </c>
      <c r="N294" s="668">
        <v>101350.2301</v>
      </c>
      <c r="O294" s="668">
        <v>299921.90109999996</v>
      </c>
    </row>
    <row r="295" spans="1:15">
      <c r="A295" s="34" t="s">
        <v>1514</v>
      </c>
      <c r="B295" s="293">
        <v>2009</v>
      </c>
      <c r="C295" s="294">
        <v>69207</v>
      </c>
      <c r="D295" s="294">
        <v>1684</v>
      </c>
      <c r="E295" s="295">
        <v>31582</v>
      </c>
      <c r="F295" s="294">
        <v>13653</v>
      </c>
      <c r="G295" s="294">
        <v>21649</v>
      </c>
      <c r="J295" s="667" t="s">
        <v>1756</v>
      </c>
      <c r="K295" s="668">
        <v>38852.207999999991</v>
      </c>
      <c r="L295" s="668">
        <v>236383.29980000004</v>
      </c>
      <c r="M295" s="668">
        <v>706403.32130000007</v>
      </c>
      <c r="N295" s="668">
        <v>263080.98070000001</v>
      </c>
      <c r="O295" s="668">
        <v>467679.64270000003</v>
      </c>
    </row>
    <row r="296" spans="1:15">
      <c r="A296" s="34" t="s">
        <v>1514</v>
      </c>
      <c r="B296" s="293">
        <v>2008</v>
      </c>
      <c r="C296" s="294">
        <v>69816</v>
      </c>
      <c r="D296" s="294">
        <v>1802</v>
      </c>
      <c r="E296" s="295">
        <v>37056</v>
      </c>
      <c r="F296" s="294">
        <v>13490</v>
      </c>
      <c r="G296" s="294">
        <v>24535</v>
      </c>
      <c r="J296" s="667" t="s">
        <v>1757</v>
      </c>
      <c r="K296" s="668">
        <v>7006.0390000000025</v>
      </c>
      <c r="L296" s="668">
        <v>75434.957100000014</v>
      </c>
      <c r="M296" s="668">
        <v>117917.26399999995</v>
      </c>
      <c r="N296" s="668">
        <v>45586.045000000006</v>
      </c>
      <c r="O296" s="668">
        <v>63627.653999999995</v>
      </c>
    </row>
    <row r="297" spans="1:15">
      <c r="A297" s="34" t="s">
        <v>1514</v>
      </c>
      <c r="B297" s="293">
        <v>2007</v>
      </c>
      <c r="C297" s="294">
        <v>44018</v>
      </c>
      <c r="D297" s="294">
        <v>2162</v>
      </c>
      <c r="E297" s="295">
        <v>25118</v>
      </c>
      <c r="F297" s="294">
        <v>11253</v>
      </c>
      <c r="G297" s="294">
        <v>16538</v>
      </c>
      <c r="J297" s="667" t="s">
        <v>1758</v>
      </c>
      <c r="K297" s="668">
        <v>18183.524199999993</v>
      </c>
      <c r="L297" s="668">
        <v>336792.53850000008</v>
      </c>
      <c r="M297" s="668">
        <v>252344.30520000003</v>
      </c>
      <c r="N297" s="668">
        <v>145579.70199999999</v>
      </c>
      <c r="O297" s="668">
        <v>204397.56499999994</v>
      </c>
    </row>
    <row r="298" spans="1:15">
      <c r="A298" s="34" t="s">
        <v>1514</v>
      </c>
      <c r="B298" s="293">
        <v>2006</v>
      </c>
      <c r="C298" s="294">
        <v>36596.110999999997</v>
      </c>
      <c r="D298" s="294">
        <v>1312.07</v>
      </c>
      <c r="E298" s="295">
        <v>21269.03</v>
      </c>
      <c r="F298" s="294">
        <v>9806.8799999999992</v>
      </c>
      <c r="G298" s="294">
        <v>14486.39</v>
      </c>
      <c r="J298" s="667" t="s">
        <v>123</v>
      </c>
      <c r="K298" s="668">
        <v>13968.594000000003</v>
      </c>
      <c r="L298" s="668">
        <v>78656.921900000001</v>
      </c>
      <c r="M298" s="668">
        <v>95451.132000000012</v>
      </c>
      <c r="N298" s="668">
        <v>63775.740000000005</v>
      </c>
      <c r="O298" s="668">
        <v>75949.727000000014</v>
      </c>
    </row>
    <row r="299" spans="1:15">
      <c r="A299" s="34" t="s">
        <v>1514</v>
      </c>
      <c r="B299" s="293">
        <v>2005</v>
      </c>
      <c r="C299" s="294">
        <v>35943.81</v>
      </c>
      <c r="D299" s="294">
        <v>1044.385</v>
      </c>
      <c r="E299" s="295">
        <v>18598.105</v>
      </c>
      <c r="F299" s="294">
        <v>8433.4719999999998</v>
      </c>
      <c r="G299" s="294">
        <v>12612.358</v>
      </c>
      <c r="J299" s="667" t="s">
        <v>1759</v>
      </c>
      <c r="K299" s="668">
        <v>7740.8520000000017</v>
      </c>
      <c r="L299" s="668">
        <v>98860.631200000003</v>
      </c>
      <c r="M299" s="668">
        <v>52783.155000000006</v>
      </c>
      <c r="N299" s="668">
        <v>24444.82599999999</v>
      </c>
      <c r="O299" s="668">
        <v>37848.242999999995</v>
      </c>
    </row>
    <row r="300" spans="1:15">
      <c r="A300" s="34" t="s">
        <v>1514</v>
      </c>
      <c r="B300" s="293">
        <v>2004</v>
      </c>
      <c r="C300" s="294">
        <v>36151.394</v>
      </c>
      <c r="D300" s="294">
        <v>494.71</v>
      </c>
      <c r="E300" s="295">
        <v>19368.821</v>
      </c>
      <c r="F300" s="294">
        <v>7698.2160000000003</v>
      </c>
      <c r="G300" s="294">
        <v>13369.398000000001</v>
      </c>
      <c r="J300" s="667" t="s">
        <v>1760</v>
      </c>
      <c r="K300" s="668">
        <v>2183.5310000000009</v>
      </c>
      <c r="L300" s="668">
        <v>171400.08310000002</v>
      </c>
      <c r="M300" s="668">
        <v>237679.04479999997</v>
      </c>
      <c r="N300" s="668">
        <v>84030.555999999997</v>
      </c>
      <c r="O300" s="668">
        <v>165824.03999999998</v>
      </c>
    </row>
    <row r="301" spans="1:15">
      <c r="A301" s="34" t="s">
        <v>1514</v>
      </c>
      <c r="B301" s="293">
        <v>2002</v>
      </c>
      <c r="C301" s="294">
        <v>22611.894</v>
      </c>
      <c r="D301" s="294">
        <v>511.09300000000002</v>
      </c>
      <c r="E301" s="295">
        <v>15379.334999999999</v>
      </c>
      <c r="F301" s="294">
        <v>6754.8209999999999</v>
      </c>
      <c r="G301" s="294">
        <v>11139.378000000001</v>
      </c>
      <c r="J301" s="667" t="s">
        <v>1761</v>
      </c>
      <c r="K301" s="668">
        <v>-2484</v>
      </c>
      <c r="L301" s="668">
        <v>87931</v>
      </c>
      <c r="M301" s="668">
        <v>153683</v>
      </c>
      <c r="N301" s="668">
        <v>103302</v>
      </c>
      <c r="O301" s="668">
        <v>107558</v>
      </c>
    </row>
    <row r="302" spans="1:15">
      <c r="A302" s="34" t="s">
        <v>1514</v>
      </c>
      <c r="B302" s="293">
        <v>2000</v>
      </c>
      <c r="C302" s="294">
        <v>18612.419900000001</v>
      </c>
      <c r="D302" s="294">
        <v>300.90300000000002</v>
      </c>
      <c r="E302" s="295">
        <v>14471.940399999999</v>
      </c>
      <c r="F302" s="294">
        <v>6110.2431999999999</v>
      </c>
      <c r="G302" s="294">
        <v>10969.927100000001</v>
      </c>
      <c r="J302" s="667" t="s">
        <v>1762</v>
      </c>
      <c r="K302" s="668">
        <v>-2484</v>
      </c>
      <c r="L302" s="668">
        <v>87931</v>
      </c>
      <c r="M302" s="668">
        <v>153683</v>
      </c>
      <c r="N302" s="668">
        <v>103302</v>
      </c>
      <c r="O302" s="668">
        <v>107558</v>
      </c>
    </row>
    <row r="303" spans="1:15">
      <c r="A303" s="34" t="s">
        <v>1514</v>
      </c>
      <c r="B303" s="293">
        <v>1999</v>
      </c>
      <c r="C303" s="294">
        <v>14283.330099999999</v>
      </c>
      <c r="D303" s="294">
        <v>265.964</v>
      </c>
      <c r="E303" s="295">
        <v>14029.8809</v>
      </c>
      <c r="F303" s="294">
        <v>6240.6323000000002</v>
      </c>
      <c r="G303" s="294">
        <v>10700.7914</v>
      </c>
      <c r="J303" s="667" t="s">
        <v>1763</v>
      </c>
      <c r="K303" s="668">
        <v>3628.3339999999985</v>
      </c>
      <c r="L303" s="668">
        <v>40127.80000000001</v>
      </c>
      <c r="M303" s="668">
        <v>32463.712000000003</v>
      </c>
      <c r="N303" s="668">
        <v>20879.670999999995</v>
      </c>
      <c r="O303" s="668">
        <v>24499.402000000002</v>
      </c>
    </row>
    <row r="304" spans="1:15">
      <c r="A304" s="34" t="s">
        <v>1514</v>
      </c>
      <c r="B304" s="293">
        <v>1998</v>
      </c>
      <c r="C304" s="294">
        <v>16108.6299</v>
      </c>
      <c r="D304" s="294">
        <v>403.60899999999998</v>
      </c>
      <c r="E304" s="295">
        <v>13833.5303</v>
      </c>
      <c r="F304" s="294">
        <v>6504.9119000000001</v>
      </c>
      <c r="G304" s="294">
        <v>10918.3768</v>
      </c>
      <c r="J304" s="667" t="s">
        <v>1764</v>
      </c>
      <c r="K304" s="668">
        <v>7403.2120000000004</v>
      </c>
      <c r="L304" s="668">
        <v>196391.45409999997</v>
      </c>
      <c r="M304" s="668">
        <v>258705.55380000008</v>
      </c>
      <c r="N304" s="668">
        <v>71376.378000000012</v>
      </c>
      <c r="O304" s="668">
        <v>193269.33389999997</v>
      </c>
    </row>
    <row r="305" spans="1:15">
      <c r="A305" s="34" t="s">
        <v>1514</v>
      </c>
      <c r="B305" s="293">
        <v>1997</v>
      </c>
      <c r="C305" s="294">
        <v>13853.262000000001</v>
      </c>
      <c r="D305" s="294">
        <v>377.30900000000003</v>
      </c>
      <c r="E305" s="295">
        <v>11354.367200000001</v>
      </c>
      <c r="F305" s="294">
        <v>6050.1288000000004</v>
      </c>
      <c r="G305" s="294">
        <v>9023.5758000000005</v>
      </c>
      <c r="J305" s="667" t="s">
        <v>1765</v>
      </c>
      <c r="K305" s="668">
        <v>19799.789000000004</v>
      </c>
      <c r="L305" s="668">
        <v>270863.14079999999</v>
      </c>
      <c r="M305" s="668">
        <v>419899.09290000005</v>
      </c>
      <c r="N305" s="668">
        <v>78901.055999999997</v>
      </c>
      <c r="O305" s="668">
        <v>153445.22589999996</v>
      </c>
    </row>
    <row r="306" spans="1:15">
      <c r="A306" s="34" t="s">
        <v>1514</v>
      </c>
      <c r="B306" s="293">
        <v>1996</v>
      </c>
      <c r="C306" s="294">
        <v>13239.838900000001</v>
      </c>
      <c r="D306" s="294">
        <v>695.91200000000003</v>
      </c>
      <c r="E306" s="295">
        <v>10449.8691</v>
      </c>
      <c r="F306" s="294">
        <v>6144.8119999999999</v>
      </c>
      <c r="G306" s="294">
        <v>8262.3130000000001</v>
      </c>
      <c r="J306" s="667" t="s">
        <v>124</v>
      </c>
      <c r="K306" s="668">
        <v>131675.33620000002</v>
      </c>
      <c r="L306" s="668">
        <v>543216.18459999992</v>
      </c>
      <c r="M306" s="668">
        <v>1257062.3034000001</v>
      </c>
      <c r="N306" s="668">
        <v>567267.24990000005</v>
      </c>
      <c r="O306" s="668">
        <v>958338.26290000009</v>
      </c>
    </row>
    <row r="307" spans="1:15">
      <c r="A307" s="34" t="s">
        <v>1514</v>
      </c>
      <c r="B307" s="293">
        <v>1995</v>
      </c>
      <c r="C307" s="294">
        <v>12671.868200000001</v>
      </c>
      <c r="D307" s="294">
        <v>795.91499999999996</v>
      </c>
      <c r="E307" s="295">
        <v>9756.8866999999991</v>
      </c>
      <c r="F307" s="294">
        <v>5854.165</v>
      </c>
      <c r="G307" s="294">
        <v>7939.8739999999998</v>
      </c>
      <c r="J307" s="667" t="s">
        <v>1766</v>
      </c>
      <c r="K307" s="668">
        <v>10412.989000000001</v>
      </c>
      <c r="L307" s="668">
        <v>100917.16910000001</v>
      </c>
      <c r="M307" s="668">
        <v>91158.084999999992</v>
      </c>
      <c r="N307" s="668">
        <v>30886.476999999999</v>
      </c>
      <c r="O307" s="668">
        <v>54382.565000000002</v>
      </c>
    </row>
    <row r="308" spans="1:15">
      <c r="A308" s="34" t="s">
        <v>1514</v>
      </c>
      <c r="B308" s="293">
        <v>1994</v>
      </c>
      <c r="C308" s="294">
        <v>11374.372100000001</v>
      </c>
      <c r="D308" s="294">
        <v>484.06900000000002</v>
      </c>
      <c r="E308" s="295">
        <v>8746.8525000000009</v>
      </c>
      <c r="F308" s="294">
        <v>5045.4210000000003</v>
      </c>
      <c r="G308" s="294">
        <v>7090.5540000000001</v>
      </c>
      <c r="J308" s="667" t="s">
        <v>1767</v>
      </c>
      <c r="K308" s="668">
        <v>2801</v>
      </c>
      <c r="L308" s="668">
        <v>38356</v>
      </c>
      <c r="M308" s="668">
        <v>27911</v>
      </c>
      <c r="N308" s="668">
        <v>7204</v>
      </c>
      <c r="O308" s="668">
        <v>7829</v>
      </c>
    </row>
    <row r="309" spans="1:15">
      <c r="A309" s="34" t="s">
        <v>1514</v>
      </c>
      <c r="B309" s="293">
        <v>1993</v>
      </c>
      <c r="C309" s="294">
        <v>9811.3623000000007</v>
      </c>
      <c r="D309" s="294">
        <v>567.52700000000004</v>
      </c>
      <c r="E309" s="295">
        <v>8404.1113000000005</v>
      </c>
      <c r="F309" s="294">
        <v>4883.2511000000004</v>
      </c>
      <c r="G309" s="294">
        <v>6953.68</v>
      </c>
      <c r="J309" s="667" t="s">
        <v>1768</v>
      </c>
      <c r="K309" s="668">
        <v>50499</v>
      </c>
      <c r="L309" s="668">
        <v>429190</v>
      </c>
      <c r="M309" s="668">
        <v>1044230</v>
      </c>
      <c r="N309" s="668">
        <v>514722</v>
      </c>
      <c r="O309" s="668">
        <v>726917</v>
      </c>
    </row>
    <row r="310" spans="1:15">
      <c r="A310" s="34" t="s">
        <v>1514</v>
      </c>
      <c r="B310" s="293">
        <v>1992</v>
      </c>
      <c r="C310" s="294">
        <v>9231.5020000000004</v>
      </c>
      <c r="D310" s="294">
        <v>503.75700000000001</v>
      </c>
      <c r="E310" s="295">
        <v>7524.5298000000003</v>
      </c>
      <c r="F310" s="294">
        <v>4492.3531000000003</v>
      </c>
      <c r="G310" s="294">
        <v>6085.1051000000007</v>
      </c>
      <c r="J310" s="667" t="s">
        <v>1769</v>
      </c>
      <c r="K310" s="668">
        <v>538.18899999999996</v>
      </c>
      <c r="L310" s="668">
        <v>2626.1880000000001</v>
      </c>
      <c r="M310" s="668">
        <v>9314.525999999998</v>
      </c>
      <c r="N310" s="668">
        <v>1491.3610000000003</v>
      </c>
      <c r="O310" s="668">
        <v>1815.4440000000002</v>
      </c>
    </row>
    <row r="311" spans="1:15">
      <c r="A311" s="34" t="s">
        <v>1514</v>
      </c>
      <c r="B311" s="293">
        <v>1991</v>
      </c>
      <c r="C311" s="294">
        <v>8468.1982000000007</v>
      </c>
      <c r="D311" s="294">
        <v>466.678</v>
      </c>
      <c r="E311" s="295">
        <v>6260.6068999999998</v>
      </c>
      <c r="F311" s="294">
        <v>3922.2948999999999</v>
      </c>
      <c r="G311" s="294">
        <v>5039.3379000000004</v>
      </c>
      <c r="J311" s="667" t="s">
        <v>1770</v>
      </c>
      <c r="K311" s="668">
        <v>11288.869000000001</v>
      </c>
      <c r="L311" s="668">
        <v>44848.246999999996</v>
      </c>
      <c r="M311" s="668">
        <v>114908.67079999998</v>
      </c>
      <c r="N311" s="668">
        <v>31684.574500000002</v>
      </c>
      <c r="O311" s="668">
        <v>32493.623500000002</v>
      </c>
    </row>
    <row r="312" spans="1:15">
      <c r="A312" s="34" t="s">
        <v>1514</v>
      </c>
      <c r="B312" s="293">
        <v>1990</v>
      </c>
      <c r="C312" s="294">
        <v>7751.3407999999999</v>
      </c>
      <c r="D312" s="294">
        <v>483.52199999999999</v>
      </c>
      <c r="E312" s="295">
        <v>5450.0097999999998</v>
      </c>
      <c r="F312" s="294">
        <v>3573.2280000000001</v>
      </c>
      <c r="G312" s="294">
        <v>4344.3779999999997</v>
      </c>
      <c r="J312" s="667" t="s">
        <v>1771</v>
      </c>
      <c r="K312" s="668">
        <v>23503.956999999991</v>
      </c>
      <c r="L312" s="668">
        <v>346648.78909999999</v>
      </c>
      <c r="M312" s="668">
        <v>384074.95760000002</v>
      </c>
      <c r="N312" s="668">
        <v>121849.955</v>
      </c>
      <c r="O312" s="668">
        <v>282591.098</v>
      </c>
    </row>
    <row r="313" spans="1:15">
      <c r="A313" s="34" t="s">
        <v>1514</v>
      </c>
      <c r="B313" s="293">
        <v>1989</v>
      </c>
      <c r="C313" s="294">
        <v>7928.8359</v>
      </c>
      <c r="D313" s="294">
        <v>424.673</v>
      </c>
      <c r="E313" s="295">
        <v>4728.3081000000002</v>
      </c>
      <c r="F313" s="294">
        <v>3033.5029</v>
      </c>
      <c r="G313" s="294">
        <v>3738.9018999999998</v>
      </c>
      <c r="J313" s="667" t="s">
        <v>1772</v>
      </c>
      <c r="K313" s="668">
        <v>29460.451999999997</v>
      </c>
      <c r="L313" s="668">
        <v>276389.73890000005</v>
      </c>
      <c r="M313" s="668">
        <v>825454.67</v>
      </c>
      <c r="N313" s="668">
        <v>244537.38020000001</v>
      </c>
      <c r="O313" s="668">
        <v>540061.44219999993</v>
      </c>
    </row>
    <row r="314" spans="1:15">
      <c r="A314" s="34" t="s">
        <v>1515</v>
      </c>
      <c r="B314" s="293">
        <v>2019</v>
      </c>
      <c r="C314" s="294">
        <v>14175.2</v>
      </c>
      <c r="D314" s="294">
        <v>2292.8000000000002</v>
      </c>
      <c r="E314" s="295">
        <v>41887.699999999997</v>
      </c>
      <c r="F314" s="294">
        <v>5399.9</v>
      </c>
      <c r="G314" s="294">
        <v>7664.0999999999995</v>
      </c>
      <c r="J314" s="667" t="s">
        <v>1773</v>
      </c>
      <c r="K314" s="668">
        <v>126708.69999999998</v>
      </c>
      <c r="L314" s="668">
        <v>1210149.3983999996</v>
      </c>
      <c r="M314" s="668">
        <v>1262581.2002000001</v>
      </c>
      <c r="N314" s="668">
        <v>365533.19950000005</v>
      </c>
      <c r="O314" s="668">
        <v>805643.99979999999</v>
      </c>
    </row>
    <row r="315" spans="1:15">
      <c r="A315" s="34" t="s">
        <v>1515</v>
      </c>
      <c r="B315" s="293">
        <v>2018</v>
      </c>
      <c r="C315" s="294">
        <v>13327.7</v>
      </c>
      <c r="D315" s="294">
        <v>1884.9</v>
      </c>
      <c r="E315" s="295">
        <v>38849.1</v>
      </c>
      <c r="F315" s="294">
        <v>4735.8999999999996</v>
      </c>
      <c r="G315" s="294">
        <v>6738.2999999999993</v>
      </c>
      <c r="J315" s="667" t="s">
        <v>126</v>
      </c>
      <c r="K315" s="668">
        <v>234042.1</v>
      </c>
      <c r="L315" s="668">
        <v>1095199.1006</v>
      </c>
      <c r="M315" s="668">
        <v>2926636.1992000001</v>
      </c>
      <c r="N315" s="668">
        <v>1333996.4997999999</v>
      </c>
      <c r="O315" s="668">
        <v>1942473.2997999999</v>
      </c>
    </row>
    <row r="316" spans="1:15">
      <c r="A316" s="34" t="s">
        <v>1515</v>
      </c>
      <c r="B316" s="293">
        <v>2017</v>
      </c>
      <c r="C316" s="294">
        <v>12379.8</v>
      </c>
      <c r="D316" s="294">
        <v>1733.4</v>
      </c>
      <c r="E316" s="295">
        <v>37180</v>
      </c>
      <c r="F316" s="294">
        <v>3977</v>
      </c>
      <c r="G316" s="294">
        <v>5979.4</v>
      </c>
      <c r="J316" s="667" t="s">
        <v>127</v>
      </c>
      <c r="K316" s="668">
        <v>199940.5</v>
      </c>
      <c r="L316" s="668">
        <v>1648774</v>
      </c>
      <c r="M316" s="668">
        <v>2393192</v>
      </c>
      <c r="N316" s="668">
        <v>1067100</v>
      </c>
      <c r="O316" s="668">
        <v>1694449</v>
      </c>
    </row>
    <row r="317" spans="1:15">
      <c r="A317" s="34" t="s">
        <v>1515</v>
      </c>
      <c r="B317" s="293">
        <v>2016</v>
      </c>
      <c r="C317" s="294">
        <v>11667.8</v>
      </c>
      <c r="D317" s="294">
        <v>1492.5</v>
      </c>
      <c r="E317" s="295">
        <v>43670</v>
      </c>
      <c r="F317" s="294">
        <v>4481.6000000000004</v>
      </c>
      <c r="G317" s="294">
        <v>6489.3</v>
      </c>
      <c r="J317" s="667" t="s">
        <v>1774</v>
      </c>
      <c r="K317" s="668">
        <v>16848.208999999999</v>
      </c>
      <c r="L317" s="668">
        <v>243331.04199999999</v>
      </c>
      <c r="M317" s="668">
        <v>229196.87490000002</v>
      </c>
      <c r="N317" s="668">
        <v>102088.42899999996</v>
      </c>
      <c r="O317" s="668">
        <v>156500.565</v>
      </c>
    </row>
    <row r="318" spans="1:15">
      <c r="A318" s="34" t="s">
        <v>1515</v>
      </c>
      <c r="B318" s="293">
        <v>2015</v>
      </c>
      <c r="C318" s="294">
        <v>10938.5</v>
      </c>
      <c r="D318" s="294">
        <v>1452.5</v>
      </c>
      <c r="E318" s="295">
        <v>33110.5</v>
      </c>
      <c r="F318" s="294">
        <v>4808.5</v>
      </c>
      <c r="G318" s="294">
        <v>4817.7</v>
      </c>
      <c r="J318" s="667" t="s">
        <v>1775</v>
      </c>
      <c r="K318" s="668">
        <v>6349.4430000000002</v>
      </c>
      <c r="L318" s="668">
        <v>175688.03209999995</v>
      </c>
      <c r="M318" s="668">
        <v>209238.91990000007</v>
      </c>
      <c r="N318" s="668">
        <v>83851.098999999987</v>
      </c>
      <c r="O318" s="668">
        <v>163395.23810000008</v>
      </c>
    </row>
    <row r="319" spans="1:15">
      <c r="A319" s="34" t="s">
        <v>1515</v>
      </c>
      <c r="B319" s="293">
        <v>2014</v>
      </c>
      <c r="C319" s="294">
        <v>10226.4</v>
      </c>
      <c r="D319" s="294">
        <v>1515.9</v>
      </c>
      <c r="E319" s="295">
        <v>32059.8</v>
      </c>
      <c r="F319" s="294">
        <v>6670.2</v>
      </c>
      <c r="G319" s="294">
        <v>8854.7000000000007</v>
      </c>
      <c r="J319" s="667" t="s">
        <v>1776</v>
      </c>
      <c r="K319" s="668">
        <v>5629.52</v>
      </c>
      <c r="L319" s="668">
        <v>75700.233099999998</v>
      </c>
      <c r="M319" s="668">
        <v>74887.121000000014</v>
      </c>
      <c r="N319" s="668">
        <v>27755.795999999995</v>
      </c>
      <c r="O319" s="668">
        <v>56530.016000000011</v>
      </c>
    </row>
    <row r="320" spans="1:15">
      <c r="A320" s="34" t="s">
        <v>1515</v>
      </c>
      <c r="B320" s="293">
        <v>2013</v>
      </c>
      <c r="C320" s="294">
        <v>9442</v>
      </c>
      <c r="D320" s="294">
        <v>1405.8</v>
      </c>
      <c r="E320" s="295">
        <v>32268.1</v>
      </c>
      <c r="F320" s="294">
        <v>6189.9</v>
      </c>
      <c r="G320" s="294">
        <v>6204.5999999999995</v>
      </c>
      <c r="J320" s="667" t="s">
        <v>1777</v>
      </c>
      <c r="K320" s="668">
        <v>3705</v>
      </c>
      <c r="L320" s="668">
        <v>57837.439199999986</v>
      </c>
      <c r="M320" s="668">
        <v>83575.949000000008</v>
      </c>
      <c r="N320" s="668">
        <v>40942.926000000007</v>
      </c>
      <c r="O320" s="668">
        <v>60319.956999999995</v>
      </c>
    </row>
    <row r="321" spans="1:15">
      <c r="A321" s="34" t="s">
        <v>1515</v>
      </c>
      <c r="B321" s="293">
        <v>2012</v>
      </c>
      <c r="C321" s="294">
        <v>10595.4</v>
      </c>
      <c r="D321" s="294">
        <v>1388.5</v>
      </c>
      <c r="E321" s="295">
        <v>30817.4</v>
      </c>
      <c r="F321" s="294">
        <v>6114</v>
      </c>
      <c r="G321" s="294">
        <v>6130.8</v>
      </c>
      <c r="J321" s="667" t="s">
        <v>1778</v>
      </c>
      <c r="K321" s="668">
        <v>100807</v>
      </c>
      <c r="L321" s="668">
        <v>386667</v>
      </c>
      <c r="M321" s="668">
        <v>503435</v>
      </c>
      <c r="N321" s="668">
        <v>-21479</v>
      </c>
      <c r="O321" s="668">
        <v>285225</v>
      </c>
    </row>
    <row r="322" spans="1:15">
      <c r="A322" s="34" t="s">
        <v>1515</v>
      </c>
      <c r="B322" s="293">
        <v>2011</v>
      </c>
      <c r="C322" s="294">
        <v>9833</v>
      </c>
      <c r="D322" s="294">
        <v>1254.2</v>
      </c>
      <c r="E322" s="295">
        <v>34238.300000000003</v>
      </c>
      <c r="F322" s="294">
        <v>6010.4</v>
      </c>
      <c r="G322" s="294">
        <v>6044.5999999999995</v>
      </c>
      <c r="J322" s="667" t="s">
        <v>1779</v>
      </c>
      <c r="K322" s="668">
        <v>4714.9530000000013</v>
      </c>
      <c r="L322" s="668">
        <v>85636.29399999998</v>
      </c>
      <c r="M322" s="668">
        <v>128507.0561</v>
      </c>
      <c r="N322" s="668">
        <v>59348.829000000012</v>
      </c>
      <c r="O322" s="668">
        <v>93866.126000000018</v>
      </c>
    </row>
    <row r="323" spans="1:15">
      <c r="A323" s="34" t="s">
        <v>1515</v>
      </c>
      <c r="B323" s="293">
        <v>2010</v>
      </c>
      <c r="C323" s="294">
        <v>8927.7000000000007</v>
      </c>
      <c r="D323" s="294">
        <v>1211.4000000000001</v>
      </c>
      <c r="E323" s="295">
        <v>26862.2</v>
      </c>
      <c r="F323" s="294">
        <v>5478.9</v>
      </c>
      <c r="G323" s="294">
        <v>5518.7</v>
      </c>
      <c r="J323" s="667" t="s">
        <v>1780</v>
      </c>
      <c r="K323" s="668">
        <v>8133.262999999999</v>
      </c>
      <c r="L323" s="668">
        <v>83126.48980000001</v>
      </c>
      <c r="M323" s="668">
        <v>320166.81670000002</v>
      </c>
      <c r="N323" s="668">
        <v>97542.824800000002</v>
      </c>
      <c r="O323" s="668">
        <v>200746.95049999998</v>
      </c>
    </row>
    <row r="324" spans="1:15">
      <c r="A324" s="34" t="s">
        <v>1515</v>
      </c>
      <c r="B324" s="293">
        <v>2009</v>
      </c>
      <c r="C324" s="294">
        <v>8838.4</v>
      </c>
      <c r="D324" s="294">
        <v>1332.6</v>
      </c>
      <c r="E324" s="295">
        <v>25351.7</v>
      </c>
      <c r="F324" s="294">
        <v>5322.6</v>
      </c>
      <c r="G324" s="294">
        <v>6095.3</v>
      </c>
      <c r="J324" s="667" t="s">
        <v>1781</v>
      </c>
      <c r="K324" s="668">
        <v>25392</v>
      </c>
      <c r="L324" s="668">
        <v>320407.90060000005</v>
      </c>
      <c r="M324" s="668">
        <v>335673.6001000001</v>
      </c>
      <c r="N324" s="668">
        <v>113188.8998</v>
      </c>
      <c r="O324" s="668">
        <v>196678.99979999999</v>
      </c>
    </row>
    <row r="325" spans="1:15">
      <c r="A325" s="34" t="s">
        <v>1515</v>
      </c>
      <c r="B325" s="293">
        <v>2008</v>
      </c>
      <c r="C325" s="294">
        <v>8776.5</v>
      </c>
      <c r="D325" s="294">
        <v>1235.7</v>
      </c>
      <c r="E325" s="295">
        <v>23734.400000000001</v>
      </c>
      <c r="F325" s="294">
        <v>5087.2</v>
      </c>
      <c r="G325" s="294">
        <v>5142</v>
      </c>
      <c r="J325" s="667" t="s">
        <v>1782</v>
      </c>
      <c r="K325" s="668">
        <v>22809.565999999995</v>
      </c>
      <c r="L325" s="668">
        <v>178192.21120000002</v>
      </c>
      <c r="M325" s="668">
        <v>692292.28469999996</v>
      </c>
      <c r="N325" s="668">
        <v>180989.48689999999</v>
      </c>
      <c r="O325" s="668">
        <v>488875.81180000002</v>
      </c>
    </row>
    <row r="326" spans="1:15">
      <c r="A326" s="34" t="s">
        <v>1515</v>
      </c>
      <c r="B326" s="293">
        <v>2007</v>
      </c>
      <c r="C326" s="294">
        <v>7800</v>
      </c>
      <c r="D326" s="294">
        <v>1138.7</v>
      </c>
      <c r="E326" s="295">
        <v>26648.9</v>
      </c>
      <c r="F326" s="294">
        <v>5147.8999999999996</v>
      </c>
      <c r="G326" s="294">
        <v>5191.5999999999995</v>
      </c>
      <c r="J326" s="667" t="s">
        <v>1783</v>
      </c>
      <c r="K326" s="668">
        <v>-1348.317</v>
      </c>
      <c r="L326" s="668">
        <v>57827.998000000007</v>
      </c>
      <c r="M326" s="668">
        <v>114401.53699999995</v>
      </c>
      <c r="N326" s="668">
        <v>57767.872999999985</v>
      </c>
      <c r="O326" s="668">
        <v>92996.591</v>
      </c>
    </row>
    <row r="327" spans="1:15">
      <c r="A327" s="34" t="s">
        <v>1515</v>
      </c>
      <c r="B327" s="293">
        <v>2006</v>
      </c>
      <c r="C327" s="294">
        <v>6835.6</v>
      </c>
      <c r="D327" s="294">
        <v>1554</v>
      </c>
      <c r="E327" s="295">
        <v>27490.1</v>
      </c>
      <c r="F327" s="294">
        <v>6011.6</v>
      </c>
      <c r="G327" s="294">
        <v>6085.9000000000005</v>
      </c>
      <c r="J327" s="667" t="s">
        <v>1784</v>
      </c>
      <c r="K327" s="668">
        <v>37681</v>
      </c>
      <c r="L327" s="668">
        <v>1262369</v>
      </c>
      <c r="M327" s="668">
        <v>502355</v>
      </c>
      <c r="N327" s="668">
        <v>243967</v>
      </c>
      <c r="O327" s="668">
        <v>319858</v>
      </c>
    </row>
    <row r="328" spans="1:15">
      <c r="A328" s="34" t="s">
        <v>1515</v>
      </c>
      <c r="B328" s="293">
        <v>2005</v>
      </c>
      <c r="C328" s="294">
        <v>7983.7</v>
      </c>
      <c r="D328" s="294">
        <v>1055.4000000000001</v>
      </c>
      <c r="E328" s="295">
        <v>27615.4</v>
      </c>
      <c r="F328" s="294">
        <v>5783.9</v>
      </c>
      <c r="G328" s="294">
        <v>5859.9</v>
      </c>
      <c r="J328" s="667" t="s">
        <v>1785</v>
      </c>
      <c r="K328" s="668">
        <v>4649.0420000000031</v>
      </c>
      <c r="L328" s="668">
        <v>99907.376900000003</v>
      </c>
      <c r="M328" s="668">
        <v>111348.34999999999</v>
      </c>
      <c r="N328" s="668">
        <v>47182.395000000004</v>
      </c>
      <c r="O328" s="668">
        <v>79523.684999999998</v>
      </c>
    </row>
    <row r="329" spans="1:15">
      <c r="A329" s="34" t="s">
        <v>1515</v>
      </c>
      <c r="B329" s="293">
        <v>2004</v>
      </c>
      <c r="C329" s="294">
        <v>7754.9418999999998</v>
      </c>
      <c r="D329" s="294">
        <v>935.57</v>
      </c>
      <c r="E329" s="295">
        <v>21120.5605</v>
      </c>
      <c r="F329" s="294">
        <v>5417.6697999999997</v>
      </c>
      <c r="G329" s="294">
        <v>5493.8697999999995</v>
      </c>
      <c r="J329" s="667" t="s">
        <v>1786</v>
      </c>
      <c r="K329" s="668">
        <v>2890.0239999999994</v>
      </c>
      <c r="L329" s="668">
        <v>99769.491000000009</v>
      </c>
      <c r="M329" s="668">
        <v>82680.52900000001</v>
      </c>
      <c r="N329" s="668">
        <v>51817.602899999991</v>
      </c>
      <c r="O329" s="668">
        <v>60461.257899999997</v>
      </c>
    </row>
    <row r="330" spans="1:15">
      <c r="A330" s="34" t="s">
        <v>1515</v>
      </c>
      <c r="B330" s="293">
        <v>2003</v>
      </c>
      <c r="C330" s="294">
        <v>7147.0160999999998</v>
      </c>
      <c r="D330" s="294">
        <v>1018.15</v>
      </c>
      <c r="E330" s="295">
        <v>19833.669900000001</v>
      </c>
      <c r="F330" s="294">
        <v>5371.4741999999997</v>
      </c>
      <c r="G330" s="294">
        <v>5456.1481999999996</v>
      </c>
      <c r="J330" s="667" t="s">
        <v>1787</v>
      </c>
      <c r="K330" s="668">
        <v>4270.4755999999979</v>
      </c>
      <c r="L330" s="668">
        <v>61814.647999999994</v>
      </c>
      <c r="M330" s="668">
        <v>213132.0232</v>
      </c>
      <c r="N330" s="668">
        <v>110581.90389999999</v>
      </c>
      <c r="O330" s="668">
        <v>164678.60190000001</v>
      </c>
    </row>
    <row r="331" spans="1:15">
      <c r="A331" s="34" t="s">
        <v>1515</v>
      </c>
      <c r="B331" s="293">
        <v>2002</v>
      </c>
      <c r="C331" s="294">
        <v>7004.2629999999999</v>
      </c>
      <c r="D331" s="294">
        <v>1100.77</v>
      </c>
      <c r="E331" s="295">
        <v>18276.522000000001</v>
      </c>
      <c r="F331" s="294">
        <v>5114.2049999999999</v>
      </c>
      <c r="G331" s="294">
        <v>5204.8530000000001</v>
      </c>
      <c r="J331" s="667" t="s">
        <v>125</v>
      </c>
      <c r="K331" s="668">
        <v>10774</v>
      </c>
      <c r="L331" s="668">
        <v>85658</v>
      </c>
      <c r="M331" s="668">
        <v>249640</v>
      </c>
      <c r="N331" s="668">
        <v>97663</v>
      </c>
      <c r="O331" s="668">
        <v>108329</v>
      </c>
    </row>
    <row r="332" spans="1:15">
      <c r="A332" s="34" t="s">
        <v>1515</v>
      </c>
      <c r="B332" s="293">
        <v>2001</v>
      </c>
      <c r="C332" s="294">
        <v>6853.652</v>
      </c>
      <c r="D332" s="294">
        <v>924.72</v>
      </c>
      <c r="E332" s="295">
        <v>17889.09</v>
      </c>
      <c r="F332" s="294">
        <v>4700.9970000000003</v>
      </c>
      <c r="G332" s="294">
        <v>4811.2240000000002</v>
      </c>
      <c r="J332" s="667" t="s">
        <v>1788</v>
      </c>
      <c r="K332" s="668">
        <v>57463.902000000002</v>
      </c>
      <c r="L332" s="668">
        <v>287008.86320000008</v>
      </c>
      <c r="M332" s="668">
        <v>587029.92499999993</v>
      </c>
      <c r="N332" s="668">
        <v>356252.75709999999</v>
      </c>
      <c r="O332" s="668">
        <v>435757.86009999999</v>
      </c>
    </row>
    <row r="333" spans="1:15">
      <c r="A333" s="34" t="s">
        <v>1515</v>
      </c>
      <c r="B333" s="293">
        <v>2000</v>
      </c>
      <c r="C333" s="294">
        <v>6168.4321</v>
      </c>
      <c r="D333" s="294">
        <v>840.8</v>
      </c>
      <c r="E333" s="295">
        <v>16850.820299999999</v>
      </c>
      <c r="F333" s="294">
        <v>4582.8181999999997</v>
      </c>
      <c r="G333" s="294">
        <v>4736.3581999999997</v>
      </c>
      <c r="J333" s="667" t="s">
        <v>1789</v>
      </c>
      <c r="K333" s="668">
        <v>256.37900000000002</v>
      </c>
      <c r="L333" s="668">
        <v>14566.358</v>
      </c>
      <c r="M333" s="668">
        <v>33121.376000000004</v>
      </c>
      <c r="N333" s="668">
        <v>25881.147999999997</v>
      </c>
      <c r="O333" s="668">
        <v>29848.255000000001</v>
      </c>
    </row>
    <row r="334" spans="1:15">
      <c r="A334" s="34" t="s">
        <v>1515</v>
      </c>
      <c r="B334" s="293">
        <v>1999</v>
      </c>
      <c r="C334" s="294">
        <v>5540.1410999999998</v>
      </c>
      <c r="D334" s="294">
        <v>696.84</v>
      </c>
      <c r="E334" s="295">
        <v>12839.5527</v>
      </c>
      <c r="F334" s="294">
        <v>4007.9409999999998</v>
      </c>
      <c r="G334" s="294">
        <v>4220.6579999999994</v>
      </c>
      <c r="J334" s="667" t="s">
        <v>1790</v>
      </c>
      <c r="K334" s="668">
        <v>15589.526000000002</v>
      </c>
      <c r="L334" s="668">
        <v>144237.99790000002</v>
      </c>
      <c r="M334" s="668">
        <v>379636.68800000008</v>
      </c>
      <c r="N334" s="668">
        <v>159390.18399999998</v>
      </c>
      <c r="O334" s="668">
        <v>320287.26870000002</v>
      </c>
    </row>
    <row r="335" spans="1:15">
      <c r="A335" s="34" t="s">
        <v>1515</v>
      </c>
      <c r="B335" s="293">
        <v>1998</v>
      </c>
      <c r="C335" s="294">
        <v>4925.9560000000001</v>
      </c>
      <c r="D335" s="294">
        <v>608.26199999999994</v>
      </c>
      <c r="E335" s="295">
        <v>5242.8670000000002</v>
      </c>
      <c r="F335" s="294">
        <v>3439.4470000000001</v>
      </c>
      <c r="G335" s="294">
        <v>3871.3209999999999</v>
      </c>
      <c r="J335" s="667" t="s">
        <v>1791</v>
      </c>
      <c r="K335" s="668">
        <v>7540.2890999999981</v>
      </c>
      <c r="L335" s="668">
        <v>38014.570399999997</v>
      </c>
      <c r="M335" s="668">
        <v>65769.800999999992</v>
      </c>
      <c r="N335" s="668">
        <v>44312.668200000029</v>
      </c>
      <c r="O335" s="668">
        <v>50373.268200000006</v>
      </c>
    </row>
    <row r="336" spans="1:15">
      <c r="A336" s="34" t="s">
        <v>1515</v>
      </c>
      <c r="B336" s="293">
        <v>1997</v>
      </c>
      <c r="C336" s="294">
        <v>4112.1859999999997</v>
      </c>
      <c r="D336" s="294">
        <v>513.5</v>
      </c>
      <c r="E336" s="295">
        <v>4382.7719999999999</v>
      </c>
      <c r="F336" s="294">
        <v>2660.5650000000001</v>
      </c>
      <c r="G336" s="294">
        <v>3191.9859999999999</v>
      </c>
      <c r="J336" s="667" t="s">
        <v>1792</v>
      </c>
      <c r="K336" s="668">
        <v>4955.0989999999993</v>
      </c>
      <c r="L336" s="668">
        <v>87203.161999999982</v>
      </c>
      <c r="M336" s="668">
        <v>32566.010999999991</v>
      </c>
      <c r="N336" s="668">
        <v>21315.639000000003</v>
      </c>
      <c r="O336" s="668">
        <v>22001.674999999996</v>
      </c>
    </row>
    <row r="337" spans="1:15">
      <c r="A337" s="34" t="s">
        <v>1515</v>
      </c>
      <c r="B337" s="293">
        <v>1996</v>
      </c>
      <c r="C337" s="294">
        <v>3566.5969</v>
      </c>
      <c r="D337" s="294">
        <v>454.7</v>
      </c>
      <c r="E337" s="295">
        <v>3839.8850000000002</v>
      </c>
      <c r="F337" s="294">
        <v>2315.346</v>
      </c>
      <c r="G337" s="294">
        <v>2815.0419999999999</v>
      </c>
      <c r="J337" s="667" t="s">
        <v>1793</v>
      </c>
      <c r="K337" s="668">
        <v>7825.35</v>
      </c>
      <c r="L337" s="668">
        <v>105178.8691</v>
      </c>
      <c r="M337" s="668">
        <v>87807.087</v>
      </c>
      <c r="N337" s="668">
        <v>53891.310999999987</v>
      </c>
      <c r="O337" s="668">
        <v>62961.353000000003</v>
      </c>
    </row>
    <row r="338" spans="1:15">
      <c r="A338" s="34" t="s">
        <v>1515</v>
      </c>
      <c r="B338" s="293">
        <v>1995</v>
      </c>
      <c r="C338" s="294">
        <v>2893.7419</v>
      </c>
      <c r="D338" s="294">
        <v>394.83</v>
      </c>
      <c r="E338" s="295">
        <v>3201.0958999999998</v>
      </c>
      <c r="F338" s="294">
        <v>2096.6151</v>
      </c>
      <c r="G338" s="294">
        <v>2496.3481000000002</v>
      </c>
      <c r="J338" s="667" t="s">
        <v>1794</v>
      </c>
      <c r="K338" s="668">
        <v>3784.0239999999994</v>
      </c>
      <c r="L338" s="668">
        <v>22159.689000000006</v>
      </c>
      <c r="M338" s="668">
        <v>34511.101000000002</v>
      </c>
      <c r="N338" s="668">
        <v>22978.741000000009</v>
      </c>
      <c r="O338" s="668">
        <v>29370.300999999999</v>
      </c>
    </row>
    <row r="339" spans="1:15">
      <c r="A339" s="34" t="s">
        <v>1515</v>
      </c>
      <c r="B339" s="293">
        <v>1994</v>
      </c>
      <c r="C339" s="294">
        <v>2468.9661000000001</v>
      </c>
      <c r="D339" s="294">
        <v>329.32</v>
      </c>
      <c r="E339" s="295">
        <v>2705.5648999999999</v>
      </c>
      <c r="F339" s="294">
        <v>1691.251</v>
      </c>
      <c r="G339" s="294">
        <v>2066.4059999999999</v>
      </c>
      <c r="J339" s="667" t="s">
        <v>1795</v>
      </c>
      <c r="K339" s="668">
        <v>13787.8</v>
      </c>
      <c r="L339" s="668">
        <v>135299.90000000002</v>
      </c>
      <c r="M339" s="668">
        <v>135488.9</v>
      </c>
      <c r="N339" s="668">
        <v>51826</v>
      </c>
      <c r="O339" s="668">
        <v>78086.399999999994</v>
      </c>
    </row>
    <row r="340" spans="1:15">
      <c r="A340" s="34" t="s">
        <v>1515</v>
      </c>
      <c r="B340" s="293">
        <v>1993</v>
      </c>
      <c r="C340" s="294">
        <v>2223.3739999999998</v>
      </c>
      <c r="D340" s="294">
        <v>294.2</v>
      </c>
      <c r="E340" s="295">
        <v>2439.3998999999999</v>
      </c>
      <c r="F340" s="294">
        <v>1494.4559999999999</v>
      </c>
      <c r="G340" s="294">
        <v>1843.4849999999999</v>
      </c>
      <c r="J340" s="667" t="s">
        <v>1796</v>
      </c>
      <c r="K340" s="668">
        <v>2258.1549999999997</v>
      </c>
      <c r="L340" s="668">
        <v>28825.831000000002</v>
      </c>
      <c r="M340" s="668">
        <v>16354.236999999994</v>
      </c>
      <c r="N340" s="668">
        <v>8278.4803999999986</v>
      </c>
      <c r="O340" s="668">
        <v>8950.8563999999988</v>
      </c>
    </row>
    <row r="341" spans="1:15">
      <c r="A341" s="34" t="s">
        <v>1515</v>
      </c>
      <c r="B341" s="293">
        <v>1992</v>
      </c>
      <c r="C341" s="294">
        <v>1940.5709999999999</v>
      </c>
      <c r="D341" s="294">
        <v>256.18</v>
      </c>
      <c r="E341" s="295">
        <v>2169.3000000000002</v>
      </c>
      <c r="F341" s="294">
        <v>1296.7280000000001</v>
      </c>
      <c r="G341" s="294">
        <v>1638.2040000000002</v>
      </c>
      <c r="J341" s="667" t="s">
        <v>1797</v>
      </c>
      <c r="K341" s="668">
        <v>9082.1340000000018</v>
      </c>
      <c r="L341" s="668">
        <v>52379.698999999993</v>
      </c>
      <c r="M341" s="668">
        <v>131427.95799999998</v>
      </c>
      <c r="N341" s="668">
        <v>66514.441999999981</v>
      </c>
      <c r="O341" s="668">
        <v>109145.74400000001</v>
      </c>
    </row>
    <row r="342" spans="1:15">
      <c r="A342" s="34" t="s">
        <v>1515</v>
      </c>
      <c r="B342" s="293">
        <v>1991</v>
      </c>
      <c r="C342" s="294">
        <v>1771.751</v>
      </c>
      <c r="D342" s="294">
        <v>227.69</v>
      </c>
      <c r="E342" s="295">
        <v>1564.9301</v>
      </c>
      <c r="F342" s="294">
        <v>1052.6199999999999</v>
      </c>
      <c r="G342" s="294">
        <v>1117.2099999999998</v>
      </c>
      <c r="J342" s="667" t="s">
        <v>1798</v>
      </c>
      <c r="K342" s="668">
        <v>11931.999000000003</v>
      </c>
      <c r="L342" s="668">
        <v>165208.16700000002</v>
      </c>
      <c r="M342" s="668">
        <v>65581.657000000007</v>
      </c>
      <c r="N342" s="668">
        <v>31595.875000000004</v>
      </c>
      <c r="O342" s="668">
        <v>35255.106</v>
      </c>
    </row>
    <row r="343" spans="1:15">
      <c r="A343" s="34" t="s">
        <v>1515</v>
      </c>
      <c r="B343" s="293">
        <v>1990</v>
      </c>
      <c r="C343" s="294">
        <v>1714.0409999999999</v>
      </c>
      <c r="D343" s="294">
        <v>211.71</v>
      </c>
      <c r="E343" s="295">
        <v>1692.2628999999999</v>
      </c>
      <c r="F343" s="294">
        <v>1127.0250000000001</v>
      </c>
      <c r="G343" s="294">
        <v>1242.73</v>
      </c>
      <c r="J343" s="667" t="s">
        <v>1799</v>
      </c>
      <c r="K343" s="668">
        <v>10467.500000000002</v>
      </c>
      <c r="L343" s="668">
        <v>128661.10010000003</v>
      </c>
      <c r="M343" s="668">
        <v>287295.70029999985</v>
      </c>
      <c r="N343" s="668">
        <v>110686.30010000001</v>
      </c>
      <c r="O343" s="668">
        <v>215267.5001</v>
      </c>
    </row>
    <row r="344" spans="1:15">
      <c r="A344" s="34" t="s">
        <v>1515</v>
      </c>
      <c r="B344" s="293">
        <v>1989</v>
      </c>
      <c r="C344" s="294">
        <v>1677.6880000000001</v>
      </c>
      <c r="D344" s="294">
        <v>187.57</v>
      </c>
      <c r="E344" s="295">
        <v>1679.2750000000001</v>
      </c>
      <c r="F344" s="294">
        <v>949.50599999999997</v>
      </c>
      <c r="G344" s="294">
        <v>1231.778</v>
      </c>
      <c r="J344" s="667" t="s">
        <v>1800</v>
      </c>
      <c r="K344" s="668">
        <v>37254.447999999989</v>
      </c>
      <c r="L344" s="668">
        <v>579729.38099999994</v>
      </c>
      <c r="M344" s="668">
        <v>677042.04629999993</v>
      </c>
      <c r="N344" s="668">
        <v>270895.29580000002</v>
      </c>
      <c r="O344" s="668">
        <v>417327.4829</v>
      </c>
    </row>
    <row r="345" spans="1:15">
      <c r="A345" s="34" t="s">
        <v>1516</v>
      </c>
      <c r="B345" s="293">
        <v>2019</v>
      </c>
      <c r="C345" s="294">
        <v>5581.3</v>
      </c>
      <c r="D345" s="294">
        <v>268.39999999999998</v>
      </c>
      <c r="E345" s="295">
        <v>26494.799999999999</v>
      </c>
      <c r="F345" s="294">
        <v>1588.3</v>
      </c>
      <c r="G345" s="294">
        <v>24188.2</v>
      </c>
      <c r="J345" s="667" t="s">
        <v>1801</v>
      </c>
      <c r="K345" s="668">
        <v>26128.110999999997</v>
      </c>
      <c r="L345" s="668">
        <v>248055.73599999995</v>
      </c>
      <c r="M345" s="668">
        <v>169785.14</v>
      </c>
      <c r="N345" s="668">
        <v>59352.02900000001</v>
      </c>
      <c r="O345" s="668">
        <v>99806.987999999983</v>
      </c>
    </row>
    <row r="346" spans="1:15">
      <c r="A346" s="34" t="s">
        <v>1516</v>
      </c>
      <c r="B346" s="293">
        <v>2018</v>
      </c>
      <c r="C346" s="294">
        <v>5666.6</v>
      </c>
      <c r="D346" s="294">
        <v>963.1</v>
      </c>
      <c r="E346" s="295">
        <v>30387.7</v>
      </c>
      <c r="F346" s="294">
        <v>2332.1</v>
      </c>
      <c r="G346" s="294">
        <v>27502.9</v>
      </c>
      <c r="J346" s="667" t="s">
        <v>1802</v>
      </c>
      <c r="K346" s="668">
        <v>3282.2220000000002</v>
      </c>
      <c r="L346" s="668">
        <v>102617.1611</v>
      </c>
      <c r="M346" s="668">
        <v>129646.33599999998</v>
      </c>
      <c r="N346" s="668">
        <v>32787.002999999997</v>
      </c>
      <c r="O346" s="668">
        <v>90511.972000000023</v>
      </c>
    </row>
    <row r="347" spans="1:15">
      <c r="A347" s="34" t="s">
        <v>1516</v>
      </c>
      <c r="B347" s="293">
        <v>2017</v>
      </c>
      <c r="C347" s="294">
        <v>7719.4</v>
      </c>
      <c r="D347" s="294">
        <v>788.7</v>
      </c>
      <c r="E347" s="295">
        <v>30684.799999999999</v>
      </c>
      <c r="F347" s="294">
        <v>1855.3</v>
      </c>
      <c r="G347" s="294">
        <v>27673.100000000002</v>
      </c>
      <c r="J347" s="667" t="s">
        <v>1803</v>
      </c>
      <c r="K347" s="668">
        <v>15430.855999999994</v>
      </c>
      <c r="L347" s="668">
        <v>224024.25799999997</v>
      </c>
      <c r="M347" s="668">
        <v>169870.98989999999</v>
      </c>
      <c r="N347" s="668">
        <v>50865.714100000012</v>
      </c>
      <c r="O347" s="668">
        <v>103024.86610000001</v>
      </c>
    </row>
    <row r="348" spans="1:15">
      <c r="A348" s="34" t="s">
        <v>1516</v>
      </c>
      <c r="B348" s="293">
        <v>2016</v>
      </c>
      <c r="C348" s="294">
        <v>7138.1</v>
      </c>
      <c r="D348" s="294">
        <v>432.3</v>
      </c>
      <c r="E348" s="295">
        <v>25514.1</v>
      </c>
      <c r="F348" s="294">
        <v>1658.2</v>
      </c>
      <c r="G348" s="294">
        <v>22606.9</v>
      </c>
      <c r="J348" s="667" t="s">
        <v>1804</v>
      </c>
      <c r="K348" s="668">
        <v>7509.0090000000009</v>
      </c>
      <c r="L348" s="668">
        <v>85330.979899999977</v>
      </c>
      <c r="M348" s="668">
        <v>151704.87059999997</v>
      </c>
      <c r="N348" s="668">
        <v>80522.934899999978</v>
      </c>
      <c r="O348" s="668">
        <v>121298.6629</v>
      </c>
    </row>
    <row r="349" spans="1:15">
      <c r="A349" s="34" t="s">
        <v>1516</v>
      </c>
      <c r="B349" s="293">
        <v>2015</v>
      </c>
      <c r="C349" s="294">
        <v>6439.7</v>
      </c>
      <c r="D349" s="294">
        <v>551.5</v>
      </c>
      <c r="E349" s="295">
        <v>22349.9</v>
      </c>
      <c r="F349" s="294">
        <v>2177.4</v>
      </c>
      <c r="G349" s="294">
        <v>19283.400000000001</v>
      </c>
      <c r="J349" s="667" t="s">
        <v>1805</v>
      </c>
      <c r="K349" s="668">
        <v>45636.296999999999</v>
      </c>
      <c r="L349" s="668">
        <v>608652.41950000008</v>
      </c>
      <c r="M349" s="668">
        <v>981921.22299999988</v>
      </c>
      <c r="N349" s="668">
        <v>514378.16999999993</v>
      </c>
      <c r="O349" s="668">
        <v>734948.02499999979</v>
      </c>
    </row>
    <row r="350" spans="1:15">
      <c r="A350" s="34" t="s">
        <v>1516</v>
      </c>
      <c r="B350" s="293">
        <v>2014</v>
      </c>
      <c r="C350" s="294">
        <v>5302.9</v>
      </c>
      <c r="D350" s="294">
        <v>491.6</v>
      </c>
      <c r="E350" s="295">
        <v>20263.976999999999</v>
      </c>
      <c r="F350" s="294">
        <v>2631.9459999999999</v>
      </c>
      <c r="G350" s="294">
        <v>16806.648999999998</v>
      </c>
      <c r="J350" s="667" t="s">
        <v>1806</v>
      </c>
      <c r="K350" s="668">
        <v>6683.7429999999995</v>
      </c>
      <c r="L350" s="668">
        <v>73279.699099999983</v>
      </c>
      <c r="M350" s="668">
        <v>83726.442100000015</v>
      </c>
      <c r="N350" s="668">
        <v>42149.563000000002</v>
      </c>
      <c r="O350" s="668">
        <v>59636.604999999996</v>
      </c>
    </row>
    <row r="351" spans="1:15">
      <c r="A351" s="34" t="s">
        <v>1516</v>
      </c>
      <c r="B351" s="293">
        <v>2013</v>
      </c>
      <c r="C351" s="294">
        <v>4319.0630000000001</v>
      </c>
      <c r="D351" s="294">
        <v>496.17</v>
      </c>
      <c r="E351" s="295">
        <v>13244.257</v>
      </c>
      <c r="F351" s="294">
        <v>855.76099999999997</v>
      </c>
      <c r="G351" s="294">
        <v>11064.319000000001</v>
      </c>
      <c r="J351" s="667" t="s">
        <v>1807</v>
      </c>
      <c r="K351" s="668">
        <v>3833.3610000000008</v>
      </c>
      <c r="L351" s="668">
        <v>36479.403000000006</v>
      </c>
      <c r="M351" s="668">
        <v>73448.042000000001</v>
      </c>
      <c r="N351" s="668">
        <v>44712.08110000001</v>
      </c>
      <c r="O351" s="668">
        <v>46289.335100000018</v>
      </c>
    </row>
    <row r="352" spans="1:15">
      <c r="A352" s="34" t="s">
        <v>1516</v>
      </c>
      <c r="B352" s="293">
        <v>2012</v>
      </c>
      <c r="C352" s="294">
        <v>3641.39</v>
      </c>
      <c r="D352" s="294">
        <v>422.25599999999997</v>
      </c>
      <c r="E352" s="295">
        <v>12000.138999999999</v>
      </c>
      <c r="F352" s="294">
        <v>528.48699999999997</v>
      </c>
      <c r="G352" s="294">
        <v>3383.326</v>
      </c>
      <c r="J352" s="667" t="s">
        <v>1808</v>
      </c>
      <c r="K352" s="668">
        <v>47709.909</v>
      </c>
      <c r="L352" s="668">
        <v>416278.03709999996</v>
      </c>
      <c r="M352" s="668">
        <v>1533533.4589999998</v>
      </c>
      <c r="N352" s="668">
        <v>447949.79430000001</v>
      </c>
      <c r="O352" s="668">
        <v>1043003.2974</v>
      </c>
    </row>
    <row r="353" spans="1:15">
      <c r="A353" s="34" t="s">
        <v>1516</v>
      </c>
      <c r="B353" s="293">
        <v>2011</v>
      </c>
      <c r="C353" s="294">
        <v>3173.2869999999998</v>
      </c>
      <c r="D353" s="294">
        <v>315.286</v>
      </c>
      <c r="E353" s="295">
        <v>8980.2489999999998</v>
      </c>
      <c r="F353" s="294">
        <v>175.96600000000001</v>
      </c>
      <c r="G353" s="294">
        <v>2511.1859999999997</v>
      </c>
      <c r="J353" s="667" t="s">
        <v>1809</v>
      </c>
      <c r="K353" s="668">
        <v>21301</v>
      </c>
      <c r="L353" s="668">
        <v>212880</v>
      </c>
      <c r="M353" s="668">
        <v>723263</v>
      </c>
      <c r="N353" s="668">
        <v>209402</v>
      </c>
      <c r="O353" s="668">
        <v>442963</v>
      </c>
    </row>
    <row r="354" spans="1:15">
      <c r="A354" s="34" t="s">
        <v>1516</v>
      </c>
      <c r="B354" s="293">
        <v>2010</v>
      </c>
      <c r="C354" s="294">
        <v>2791.4209999999998</v>
      </c>
      <c r="D354" s="294">
        <v>193.73699999999999</v>
      </c>
      <c r="E354" s="295">
        <v>8272.152</v>
      </c>
      <c r="F354" s="294">
        <v>23.094000000000001</v>
      </c>
      <c r="G354" s="294">
        <v>1892.8660000000002</v>
      </c>
      <c r="J354" s="667" t="s">
        <v>1810</v>
      </c>
      <c r="K354" s="668">
        <v>2333.6660000000006</v>
      </c>
      <c r="L354" s="668">
        <v>31694.702999999998</v>
      </c>
      <c r="M354" s="668">
        <v>43089.165000000001</v>
      </c>
      <c r="N354" s="668">
        <v>25036.820000000003</v>
      </c>
      <c r="O354" s="668">
        <v>34719.972000000016</v>
      </c>
    </row>
    <row r="355" spans="1:15">
      <c r="A355" s="34" t="s">
        <v>1516</v>
      </c>
      <c r="B355" s="293">
        <v>2009</v>
      </c>
      <c r="C355" s="294">
        <v>1964.3409999999999</v>
      </c>
      <c r="D355" s="294">
        <v>143.73400000000001</v>
      </c>
      <c r="E355" s="295">
        <v>5225.6670000000004</v>
      </c>
      <c r="F355" s="294">
        <v>272.77600000000001</v>
      </c>
      <c r="G355" s="294">
        <v>2055.1279999999997</v>
      </c>
      <c r="J355" s="667" t="s">
        <v>1811</v>
      </c>
      <c r="K355" s="668">
        <v>16156</v>
      </c>
      <c r="L355" s="668">
        <v>195709</v>
      </c>
      <c r="M355" s="668">
        <v>146921</v>
      </c>
      <c r="N355" s="668">
        <v>47919</v>
      </c>
      <c r="O355" s="668">
        <v>97475</v>
      </c>
    </row>
    <row r="356" spans="1:15">
      <c r="A356" s="34" t="s">
        <v>1516</v>
      </c>
      <c r="B356" s="293">
        <v>2008</v>
      </c>
      <c r="C356" s="294">
        <v>2025.2539999999999</v>
      </c>
      <c r="D356" s="294">
        <v>206.40199999999999</v>
      </c>
      <c r="E356" s="295">
        <v>4341.9889999999996</v>
      </c>
      <c r="F356" s="294">
        <v>547.298</v>
      </c>
      <c r="G356" s="294">
        <v>2038.5730000000001</v>
      </c>
      <c r="J356" s="667" t="s">
        <v>1812</v>
      </c>
      <c r="K356" s="668">
        <v>13541.183199999999</v>
      </c>
      <c r="L356" s="668">
        <v>94276.1345</v>
      </c>
      <c r="M356" s="668">
        <v>210937.89310000002</v>
      </c>
      <c r="N356" s="668">
        <v>77688.275500000032</v>
      </c>
      <c r="O356" s="668">
        <v>176970.42219999997</v>
      </c>
    </row>
    <row r="357" spans="1:15">
      <c r="A357" s="34" t="s">
        <v>1516</v>
      </c>
      <c r="B357" s="293">
        <v>2007</v>
      </c>
      <c r="C357" s="294">
        <v>1962.1590000000001</v>
      </c>
      <c r="D357" s="294">
        <v>164.06100000000001</v>
      </c>
      <c r="E357" s="295">
        <v>4162.3950000000004</v>
      </c>
      <c r="F357" s="294">
        <v>1196.9659999999999</v>
      </c>
      <c r="G357" s="294">
        <v>2525.0160000000001</v>
      </c>
      <c r="J357" s="667" t="s">
        <v>1813</v>
      </c>
      <c r="K357" s="668">
        <v>11105.5</v>
      </c>
      <c r="L357" s="668">
        <v>173810.30010000002</v>
      </c>
      <c r="M357" s="668">
        <v>221024.20000000004</v>
      </c>
      <c r="N357" s="668">
        <v>92594.900000000009</v>
      </c>
      <c r="O357" s="668">
        <v>145195.1</v>
      </c>
    </row>
    <row r="358" spans="1:15">
      <c r="A358" s="34" t="s">
        <v>1516</v>
      </c>
      <c r="B358" s="293">
        <v>2006</v>
      </c>
      <c r="C358" s="294">
        <v>1998.742</v>
      </c>
      <c r="D358" s="294">
        <v>189.60499999999999</v>
      </c>
      <c r="E358" s="295">
        <v>3404.0149999999999</v>
      </c>
      <c r="F358" s="294">
        <v>1071.5329999999999</v>
      </c>
      <c r="G358" s="294">
        <v>1816.9099999999999</v>
      </c>
      <c r="J358" s="667" t="s">
        <v>1814</v>
      </c>
      <c r="K358" s="668">
        <v>5494.0379999999986</v>
      </c>
      <c r="L358" s="668">
        <v>32376.383000000005</v>
      </c>
      <c r="M358" s="668">
        <v>43348.739999999983</v>
      </c>
      <c r="N358" s="668">
        <v>36042.225100000003</v>
      </c>
      <c r="O358" s="668">
        <v>38067.588100000008</v>
      </c>
    </row>
    <row r="359" spans="1:15">
      <c r="A359" s="34" t="s">
        <v>1516</v>
      </c>
      <c r="B359" s="293">
        <v>2005</v>
      </c>
      <c r="C359" s="294">
        <v>1552.4369999999999</v>
      </c>
      <c r="D359" s="294">
        <v>138.745</v>
      </c>
      <c r="E359" s="295">
        <v>2926.0819999999999</v>
      </c>
      <c r="F359" s="294">
        <v>921.10699999999997</v>
      </c>
      <c r="G359" s="294">
        <v>1378.951</v>
      </c>
      <c r="J359" s="667" t="s">
        <v>1815</v>
      </c>
      <c r="K359" s="668">
        <v>22267.205000000002</v>
      </c>
      <c r="L359" s="668">
        <v>158987.98289999997</v>
      </c>
      <c r="M359" s="668">
        <v>245822.14119999998</v>
      </c>
      <c r="N359" s="668">
        <v>131344.59699999998</v>
      </c>
      <c r="O359" s="668">
        <v>187895.31599999993</v>
      </c>
    </row>
    <row r="360" spans="1:15">
      <c r="A360" s="34" t="s">
        <v>1516</v>
      </c>
      <c r="B360" s="293">
        <v>2004</v>
      </c>
      <c r="C360" s="294">
        <v>1257.4380000000001</v>
      </c>
      <c r="D360" s="294">
        <v>102.371</v>
      </c>
      <c r="E360" s="295">
        <v>2239.08</v>
      </c>
      <c r="F360" s="294">
        <v>870.52</v>
      </c>
      <c r="G360" s="294">
        <v>1308.0430000000001</v>
      </c>
      <c r="J360" s="667" t="s">
        <v>1816</v>
      </c>
      <c r="K360" s="668">
        <v>22124.512000000002</v>
      </c>
      <c r="L360" s="668">
        <v>900544.3254999998</v>
      </c>
      <c r="M360" s="668">
        <v>257568.13390000002</v>
      </c>
      <c r="N360" s="668">
        <v>79661.494000000006</v>
      </c>
      <c r="O360" s="668">
        <v>155783.08599999998</v>
      </c>
    </row>
    <row r="361" spans="1:15">
      <c r="A361" s="34" t="s">
        <v>1516</v>
      </c>
      <c r="B361" s="293">
        <v>2003</v>
      </c>
      <c r="C361" s="294">
        <v>1046.5438999999999</v>
      </c>
      <c r="D361" s="294">
        <v>67.298000000000002</v>
      </c>
      <c r="E361" s="295">
        <v>1867.424</v>
      </c>
      <c r="F361" s="294">
        <v>702.33100000000002</v>
      </c>
      <c r="G361" s="294">
        <v>1092.482</v>
      </c>
      <c r="J361" s="667" t="s">
        <v>1817</v>
      </c>
      <c r="K361" s="668">
        <v>248043</v>
      </c>
      <c r="L361" s="668">
        <v>2310442</v>
      </c>
      <c r="M361" s="668">
        <v>5693830</v>
      </c>
      <c r="N361" s="668">
        <v>2009089</v>
      </c>
      <c r="O361" s="668">
        <v>3640886</v>
      </c>
    </row>
    <row r="362" spans="1:15">
      <c r="A362" s="34" t="s">
        <v>1516</v>
      </c>
      <c r="B362" s="293">
        <v>2002</v>
      </c>
      <c r="C362" s="294">
        <v>866.58799999999997</v>
      </c>
      <c r="D362" s="294">
        <v>23.658999999999999</v>
      </c>
      <c r="E362" s="295">
        <v>1448.355</v>
      </c>
      <c r="F362" s="294">
        <v>542.55799999999999</v>
      </c>
      <c r="G362" s="294">
        <v>835.46900000000005</v>
      </c>
      <c r="J362" s="667" t="s">
        <v>1818</v>
      </c>
      <c r="K362" s="668">
        <v>11064.078</v>
      </c>
      <c r="L362" s="668">
        <v>121450.05410000001</v>
      </c>
      <c r="M362" s="668">
        <v>294199.47289999999</v>
      </c>
      <c r="N362" s="668">
        <v>145697.41909999997</v>
      </c>
      <c r="O362" s="668">
        <v>223389.24009999994</v>
      </c>
    </row>
    <row r="363" spans="1:15">
      <c r="A363" s="34" t="s">
        <v>1516</v>
      </c>
      <c r="B363" s="293">
        <v>2001</v>
      </c>
      <c r="C363" s="294">
        <v>777.351</v>
      </c>
      <c r="D363" s="294">
        <v>-11.472</v>
      </c>
      <c r="E363" s="295">
        <v>1477.2180000000001</v>
      </c>
      <c r="F363" s="294">
        <v>505.72800000000001</v>
      </c>
      <c r="G363" s="294">
        <v>816.15300000000002</v>
      </c>
      <c r="J363" s="667" t="s">
        <v>1819</v>
      </c>
      <c r="K363" s="668">
        <v>4538.6080000000011</v>
      </c>
      <c r="L363" s="668">
        <v>29626.511000000002</v>
      </c>
      <c r="M363" s="668">
        <v>93976.554999999993</v>
      </c>
      <c r="N363" s="668">
        <v>-5650.0989999999983</v>
      </c>
      <c r="O363" s="668">
        <v>82948.487999999968</v>
      </c>
    </row>
    <row r="364" spans="1:15">
      <c r="A364" s="34" t="s">
        <v>1516</v>
      </c>
      <c r="B364" s="293">
        <v>2000</v>
      </c>
      <c r="C364" s="294">
        <v>678.19500000000005</v>
      </c>
      <c r="D364" s="294">
        <v>-28.523</v>
      </c>
      <c r="E364" s="295">
        <v>1420.606</v>
      </c>
      <c r="F364" s="294">
        <v>362.39100000000002</v>
      </c>
      <c r="G364" s="294">
        <v>798.45100000000002</v>
      </c>
      <c r="J364" s="667" t="s">
        <v>1820</v>
      </c>
      <c r="K364" s="668">
        <v>17347</v>
      </c>
      <c r="L364" s="668">
        <v>189367</v>
      </c>
      <c r="M364" s="668">
        <v>289386</v>
      </c>
      <c r="N364" s="668">
        <v>139683</v>
      </c>
      <c r="O364" s="668">
        <v>192758</v>
      </c>
    </row>
    <row r="365" spans="1:15">
      <c r="A365" s="34" t="s">
        <v>1516</v>
      </c>
      <c r="B365" s="293">
        <v>1999</v>
      </c>
      <c r="C365" s="294">
        <v>583.08199999999999</v>
      </c>
      <c r="D365" s="294">
        <v>-33.218000000000004</v>
      </c>
      <c r="E365" s="295">
        <v>1301.2628999999999</v>
      </c>
      <c r="F365" s="294">
        <v>379.47199999999998</v>
      </c>
      <c r="G365" s="294">
        <v>814.60799999999995</v>
      </c>
      <c r="J365" s="667" t="s">
        <v>1821</v>
      </c>
      <c r="K365" s="668">
        <v>3829.6829999999995</v>
      </c>
      <c r="L365" s="668">
        <v>48623.187999999995</v>
      </c>
      <c r="M365" s="668">
        <v>80795.938100000028</v>
      </c>
      <c r="N365" s="668">
        <v>36477.073199999992</v>
      </c>
      <c r="O365" s="668">
        <v>60991.962</v>
      </c>
    </row>
    <row r="366" spans="1:15">
      <c r="A366" s="34" t="s">
        <v>1516</v>
      </c>
      <c r="B366" s="293">
        <v>1998</v>
      </c>
      <c r="C366" s="294">
        <v>410.91300000000001</v>
      </c>
      <c r="D366" s="294">
        <v>-17.992000000000001</v>
      </c>
      <c r="E366" s="295">
        <v>1010.117</v>
      </c>
      <c r="F366" s="294">
        <v>308.13900000000001</v>
      </c>
      <c r="G366" s="294">
        <v>788.12300000000005</v>
      </c>
      <c r="J366" s="667" t="s">
        <v>1822</v>
      </c>
      <c r="K366" s="668">
        <v>49183.6</v>
      </c>
      <c r="L366" s="668">
        <v>1417276</v>
      </c>
      <c r="M366" s="668">
        <v>861971</v>
      </c>
      <c r="N366" s="668">
        <v>287150</v>
      </c>
      <c r="O366" s="668">
        <v>588548</v>
      </c>
    </row>
    <row r="367" spans="1:15">
      <c r="A367" s="34" t="s">
        <v>143</v>
      </c>
      <c r="B367" s="293">
        <v>2019</v>
      </c>
      <c r="C367" s="294">
        <v>2569.8000000000002</v>
      </c>
      <c r="D367" s="294">
        <v>-80.8</v>
      </c>
      <c r="E367" s="295">
        <v>4729.2</v>
      </c>
      <c r="F367" s="294">
        <v>-210.9</v>
      </c>
      <c r="G367" s="294">
        <v>1876.7999999999997</v>
      </c>
      <c r="J367" s="667" t="s">
        <v>1823</v>
      </c>
      <c r="K367" s="668">
        <v>6707.9700000000021</v>
      </c>
      <c r="L367" s="668">
        <v>66902.999999999985</v>
      </c>
      <c r="M367" s="668">
        <v>76070.522000000012</v>
      </c>
      <c r="N367" s="668">
        <v>43809.168999999987</v>
      </c>
      <c r="O367" s="668">
        <v>59058.70600000002</v>
      </c>
    </row>
    <row r="368" spans="1:15">
      <c r="A368" s="34" t="s">
        <v>143</v>
      </c>
      <c r="B368" s="293">
        <v>2018</v>
      </c>
      <c r="C368" s="294">
        <v>2056.6</v>
      </c>
      <c r="D368" s="294">
        <v>-566.9</v>
      </c>
      <c r="E368" s="295">
        <v>4113.6000000000004</v>
      </c>
      <c r="F368" s="294">
        <v>-256</v>
      </c>
      <c r="G368" s="294">
        <v>1330</v>
      </c>
      <c r="J368" s="667" t="s">
        <v>1824</v>
      </c>
      <c r="K368" s="668">
        <v>28369.757700000009</v>
      </c>
      <c r="L368" s="668">
        <v>472423.85310000001</v>
      </c>
      <c r="M368" s="668">
        <v>173911.43159999992</v>
      </c>
      <c r="N368" s="668">
        <v>64451.483099999983</v>
      </c>
      <c r="O368" s="668">
        <v>89665.392100000012</v>
      </c>
    </row>
    <row r="369" spans="1:15">
      <c r="A369" s="34" t="s">
        <v>143</v>
      </c>
      <c r="B369" s="293">
        <v>2017</v>
      </c>
      <c r="C369" s="294">
        <v>2031</v>
      </c>
      <c r="D369" s="294">
        <v>-582.1</v>
      </c>
      <c r="E369" s="295">
        <v>4798.1000000000004</v>
      </c>
      <c r="F369" s="294">
        <v>733.6</v>
      </c>
      <c r="G369" s="294">
        <v>2224.3000000000002</v>
      </c>
      <c r="J369" s="667" t="s">
        <v>1825</v>
      </c>
      <c r="K369" s="668">
        <v>24312.003999999997</v>
      </c>
      <c r="L369" s="668">
        <v>239304.99519999998</v>
      </c>
      <c r="M369" s="668">
        <v>553463.07040000008</v>
      </c>
      <c r="N369" s="668">
        <v>298713.57889999991</v>
      </c>
      <c r="O369" s="668">
        <v>453512.4818999999</v>
      </c>
    </row>
    <row r="370" spans="1:15">
      <c r="A370" s="34" t="s">
        <v>143</v>
      </c>
      <c r="B370" s="293">
        <v>2016</v>
      </c>
      <c r="C370" s="294">
        <v>2504.1</v>
      </c>
      <c r="D370" s="294">
        <v>-330.5</v>
      </c>
      <c r="E370" s="295">
        <v>5515.3</v>
      </c>
      <c r="F370" s="294">
        <v>1619.6</v>
      </c>
      <c r="G370" s="294">
        <v>3107.3</v>
      </c>
      <c r="J370" s="667" t="s">
        <v>1826</v>
      </c>
      <c r="K370" s="668">
        <v>6975.4908000000005</v>
      </c>
      <c r="L370" s="668">
        <v>292127.79100000003</v>
      </c>
      <c r="M370" s="668">
        <v>541811.90899999999</v>
      </c>
      <c r="N370" s="668">
        <v>160284.33600000001</v>
      </c>
      <c r="O370" s="668">
        <v>407969.098</v>
      </c>
    </row>
    <row r="371" spans="1:15">
      <c r="A371" s="34" t="s">
        <v>143</v>
      </c>
      <c r="B371" s="293">
        <v>2015</v>
      </c>
      <c r="C371" s="294">
        <v>2512.1999999999998</v>
      </c>
      <c r="D371" s="294">
        <v>81.8</v>
      </c>
      <c r="E371" s="295">
        <v>4909.7</v>
      </c>
      <c r="F371" s="294">
        <v>2219.1999999999998</v>
      </c>
      <c r="G371" s="294">
        <v>2962.2999999999997</v>
      </c>
      <c r="J371" s="667" t="s">
        <v>1827</v>
      </c>
      <c r="K371" s="668">
        <v>10550.123999999998</v>
      </c>
      <c r="L371" s="668">
        <v>65432.057000000001</v>
      </c>
      <c r="M371" s="668">
        <v>57781.012000000017</v>
      </c>
      <c r="N371" s="668">
        <v>34489.145999999993</v>
      </c>
      <c r="O371" s="668">
        <v>41416.561000000002</v>
      </c>
    </row>
    <row r="372" spans="1:15">
      <c r="A372" s="34" t="s">
        <v>143</v>
      </c>
      <c r="B372" s="293">
        <v>2014</v>
      </c>
      <c r="C372" s="294">
        <v>2273.9</v>
      </c>
      <c r="D372" s="294">
        <v>228.8</v>
      </c>
      <c r="E372" s="295">
        <v>4595</v>
      </c>
      <c r="F372" s="294">
        <v>2261.5</v>
      </c>
      <c r="G372" s="294">
        <v>3007.9</v>
      </c>
      <c r="J372" s="667" t="s">
        <v>1828</v>
      </c>
      <c r="K372" s="668">
        <v>4498.3600000000006</v>
      </c>
      <c r="L372" s="668">
        <v>82814.826000000001</v>
      </c>
      <c r="M372" s="668">
        <v>34091.544999999998</v>
      </c>
      <c r="N372" s="668">
        <v>17816.944999999996</v>
      </c>
      <c r="O372" s="668">
        <v>22462.610000000004</v>
      </c>
    </row>
    <row r="373" spans="1:15">
      <c r="A373" s="34" t="s">
        <v>143</v>
      </c>
      <c r="B373" s="293">
        <v>2013</v>
      </c>
      <c r="C373" s="294">
        <v>2312.1999999999998</v>
      </c>
      <c r="D373" s="294">
        <v>247.4</v>
      </c>
      <c r="E373" s="295">
        <v>4308.3999999999996</v>
      </c>
      <c r="F373" s="294">
        <v>2043.2</v>
      </c>
      <c r="G373" s="294">
        <v>2788.8</v>
      </c>
      <c r="J373" s="667" t="s">
        <v>1829</v>
      </c>
      <c r="K373" s="668">
        <v>16359.932999999999</v>
      </c>
      <c r="L373" s="668">
        <v>645243.77789999999</v>
      </c>
      <c r="M373" s="668">
        <v>346567.67589999997</v>
      </c>
      <c r="N373" s="668">
        <v>144134.62390000006</v>
      </c>
      <c r="O373" s="668">
        <v>256510.72589999999</v>
      </c>
    </row>
    <row r="374" spans="1:15">
      <c r="A374" s="34" t="s">
        <v>143</v>
      </c>
      <c r="B374" s="293">
        <v>2012</v>
      </c>
      <c r="C374" s="294">
        <v>2215.6</v>
      </c>
      <c r="D374" s="294">
        <v>285.3</v>
      </c>
      <c r="E374" s="295">
        <v>3227.8</v>
      </c>
      <c r="F374" s="294">
        <v>1882.9</v>
      </c>
      <c r="G374" s="294">
        <v>1882.9</v>
      </c>
      <c r="J374" s="667" t="s">
        <v>1830</v>
      </c>
      <c r="K374" s="668">
        <v>18997.205000000002</v>
      </c>
      <c r="L374" s="668">
        <v>298377.40210000001</v>
      </c>
      <c r="M374" s="668">
        <v>371922.26280000008</v>
      </c>
      <c r="N374" s="668">
        <v>146727.90289999999</v>
      </c>
      <c r="O374" s="668">
        <v>227427.71590000001</v>
      </c>
    </row>
    <row r="375" spans="1:15">
      <c r="A375" s="34" t="s">
        <v>143</v>
      </c>
      <c r="B375" s="293">
        <v>2011</v>
      </c>
      <c r="C375" s="294">
        <v>1951.8</v>
      </c>
      <c r="D375" s="294">
        <v>212</v>
      </c>
      <c r="E375" s="295">
        <v>2787.6</v>
      </c>
      <c r="F375" s="294">
        <v>1609.3</v>
      </c>
      <c r="G375" s="294">
        <v>1609.3</v>
      </c>
      <c r="J375" s="667" t="s">
        <v>129</v>
      </c>
      <c r="K375" s="668">
        <v>522.66799999999989</v>
      </c>
      <c r="L375" s="668">
        <v>25529.013000000003</v>
      </c>
      <c r="M375" s="668">
        <v>30135.6931</v>
      </c>
      <c r="N375" s="668">
        <v>13776.766</v>
      </c>
      <c r="O375" s="668">
        <v>16786.217999999997</v>
      </c>
    </row>
    <row r="376" spans="1:15">
      <c r="A376" s="34" t="s">
        <v>143</v>
      </c>
      <c r="B376" s="293">
        <v>2010</v>
      </c>
      <c r="C376" s="294">
        <v>1713.7</v>
      </c>
      <c r="D376" s="294">
        <v>58</v>
      </c>
      <c r="E376" s="295">
        <v>2447.1999999999998</v>
      </c>
      <c r="F376" s="294">
        <v>1473.5</v>
      </c>
      <c r="G376" s="294">
        <v>1473.5</v>
      </c>
      <c r="J376" s="667" t="s">
        <v>1831</v>
      </c>
      <c r="K376" s="668">
        <v>118.62799999999999</v>
      </c>
      <c r="L376" s="668">
        <v>16183.776000000003</v>
      </c>
      <c r="M376" s="668">
        <v>54092.807000000001</v>
      </c>
      <c r="N376" s="668">
        <v>37364.237000000001</v>
      </c>
      <c r="O376" s="668">
        <v>50420.266000000003</v>
      </c>
    </row>
    <row r="377" spans="1:15">
      <c r="A377" s="34" t="s">
        <v>143</v>
      </c>
      <c r="B377" s="293">
        <v>2009</v>
      </c>
      <c r="C377" s="294">
        <v>2315.1999999999998</v>
      </c>
      <c r="D377" s="294">
        <v>183.6</v>
      </c>
      <c r="E377" s="295">
        <v>2420.6999999999998</v>
      </c>
      <c r="F377" s="294">
        <v>1310.7</v>
      </c>
      <c r="G377" s="294">
        <v>1362.8</v>
      </c>
      <c r="J377" s="667" t="s">
        <v>1832</v>
      </c>
      <c r="K377" s="668">
        <v>56846.55</v>
      </c>
      <c r="L377" s="668">
        <v>349744.89990000002</v>
      </c>
      <c r="M377" s="668">
        <v>410745.39990000002</v>
      </c>
      <c r="N377" s="668">
        <v>253875.9</v>
      </c>
      <c r="O377" s="668">
        <v>315682.09999999998</v>
      </c>
    </row>
    <row r="378" spans="1:15">
      <c r="A378" s="34" t="s">
        <v>143</v>
      </c>
      <c r="B378" s="293">
        <v>2008</v>
      </c>
      <c r="C378" s="294">
        <v>2171.9</v>
      </c>
      <c r="D378" s="294">
        <v>356.2</v>
      </c>
      <c r="E378" s="295">
        <v>2212.1999999999998</v>
      </c>
      <c r="F378" s="294">
        <v>1230.5</v>
      </c>
      <c r="G378" s="294">
        <v>1230.5</v>
      </c>
      <c r="J378" s="667" t="s">
        <v>1833</v>
      </c>
      <c r="K378" s="668">
        <v>13673.6</v>
      </c>
      <c r="L378" s="668">
        <v>326219.79979999998</v>
      </c>
      <c r="M378" s="668">
        <v>481760.40139999997</v>
      </c>
      <c r="N378" s="668">
        <v>108511.2</v>
      </c>
      <c r="O378" s="668">
        <v>306776.79979999992</v>
      </c>
    </row>
    <row r="379" spans="1:15">
      <c r="A379" s="34" t="s">
        <v>143</v>
      </c>
      <c r="B379" s="293">
        <v>2007</v>
      </c>
      <c r="C379" s="294">
        <v>1839.8</v>
      </c>
      <c r="D379" s="294">
        <v>289.7</v>
      </c>
      <c r="E379" s="295">
        <v>1797.5</v>
      </c>
      <c r="F379" s="294">
        <v>1115</v>
      </c>
      <c r="G379" s="294">
        <v>1115</v>
      </c>
      <c r="J379" s="667" t="s">
        <v>1834</v>
      </c>
      <c r="K379" s="668">
        <v>1308.1380000000001</v>
      </c>
      <c r="L379" s="668">
        <v>37246.719999999994</v>
      </c>
      <c r="M379" s="668">
        <v>28112.228999999996</v>
      </c>
      <c r="N379" s="668">
        <v>15648.594999999999</v>
      </c>
      <c r="O379" s="668">
        <v>20843.169000000002</v>
      </c>
    </row>
    <row r="380" spans="1:15">
      <c r="A380" s="34" t="s">
        <v>143</v>
      </c>
      <c r="B380" s="293">
        <v>2006</v>
      </c>
      <c r="C380" s="294">
        <v>1537.2</v>
      </c>
      <c r="D380" s="294">
        <v>333.6</v>
      </c>
      <c r="E380" s="295">
        <v>1360.8</v>
      </c>
      <c r="F380" s="294">
        <v>791.3</v>
      </c>
      <c r="G380" s="294">
        <v>791.3</v>
      </c>
      <c r="J380" s="667" t="s">
        <v>1835</v>
      </c>
      <c r="K380" s="668">
        <v>1308.1380000000001</v>
      </c>
      <c r="L380" s="668">
        <v>37246.719999999994</v>
      </c>
      <c r="M380" s="668">
        <v>28112.228999999996</v>
      </c>
      <c r="N380" s="668">
        <v>15648.594999999999</v>
      </c>
      <c r="O380" s="668">
        <v>20843.169000000002</v>
      </c>
    </row>
    <row r="381" spans="1:15">
      <c r="A381" s="34" t="s">
        <v>143</v>
      </c>
      <c r="B381" s="293">
        <v>2005</v>
      </c>
      <c r="C381" s="294">
        <v>1233.7670000000001</v>
      </c>
      <c r="D381" s="294">
        <v>221.50800000000001</v>
      </c>
      <c r="E381" s="295">
        <v>1142.204</v>
      </c>
      <c r="F381" s="294">
        <v>648.07799999999997</v>
      </c>
      <c r="G381" s="294">
        <v>648.07799999999997</v>
      </c>
      <c r="J381" s="667" t="s">
        <v>1836</v>
      </c>
      <c r="K381" s="668">
        <v>18299</v>
      </c>
      <c r="L381" s="668">
        <v>387868</v>
      </c>
      <c r="M381" s="668">
        <v>432287</v>
      </c>
      <c r="N381" s="668">
        <v>54515</v>
      </c>
      <c r="O381" s="668">
        <v>206541</v>
      </c>
    </row>
    <row r="382" spans="1:15">
      <c r="A382" s="34" t="s">
        <v>143</v>
      </c>
      <c r="B382" s="293">
        <v>2004</v>
      </c>
      <c r="C382" s="294">
        <v>951.64300000000003</v>
      </c>
      <c r="D382" s="294">
        <v>120.316</v>
      </c>
      <c r="E382" s="295">
        <v>1017.16</v>
      </c>
      <c r="F382" s="294">
        <v>621.64300000000003</v>
      </c>
      <c r="G382" s="294">
        <v>621.64300000000003</v>
      </c>
      <c r="J382" s="667" t="s">
        <v>1837</v>
      </c>
      <c r="K382" s="668">
        <v>8143.9800000000014</v>
      </c>
      <c r="L382" s="668">
        <v>131968.443</v>
      </c>
      <c r="M382" s="668">
        <v>132557.46299999999</v>
      </c>
      <c r="N382" s="668">
        <v>58524.463000000011</v>
      </c>
      <c r="O382" s="668">
        <v>107151.11299999998</v>
      </c>
    </row>
    <row r="383" spans="1:15">
      <c r="A383" s="34" t="s">
        <v>143</v>
      </c>
      <c r="B383" s="293">
        <v>2003</v>
      </c>
      <c r="C383" s="294">
        <v>824.94500000000005</v>
      </c>
      <c r="D383" s="294">
        <v>31.904</v>
      </c>
      <c r="E383" s="295">
        <v>883.65</v>
      </c>
      <c r="F383" s="294">
        <v>569.20799999999997</v>
      </c>
      <c r="G383" s="294">
        <v>569.20799999999997</v>
      </c>
      <c r="J383" s="667" t="s">
        <v>1838</v>
      </c>
      <c r="K383" s="668">
        <v>2854.9020000000005</v>
      </c>
      <c r="L383" s="668">
        <v>37788.059000000001</v>
      </c>
      <c r="M383" s="668">
        <v>19898.123000000003</v>
      </c>
      <c r="N383" s="668">
        <v>11738.483</v>
      </c>
      <c r="O383" s="668">
        <v>12025.001999999999</v>
      </c>
    </row>
    <row r="384" spans="1:15">
      <c r="A384" s="34" t="s">
        <v>143</v>
      </c>
      <c r="B384" s="293">
        <v>2002</v>
      </c>
      <c r="C384" s="294">
        <v>947.49099999999999</v>
      </c>
      <c r="D384" s="294">
        <v>90.313000000000002</v>
      </c>
      <c r="E384" s="295">
        <v>902.44399999999996</v>
      </c>
      <c r="F384" s="294">
        <v>529.31399999999996</v>
      </c>
      <c r="G384" s="294">
        <v>529.31399999999996</v>
      </c>
      <c r="J384" s="667" t="s">
        <v>1839</v>
      </c>
      <c r="K384" s="668">
        <v>105408.11199999999</v>
      </c>
      <c r="L384" s="668">
        <v>2143870.2180000003</v>
      </c>
      <c r="M384" s="668">
        <v>1466154.4536000001</v>
      </c>
      <c r="N384" s="668">
        <v>543377.93399999989</v>
      </c>
      <c r="O384" s="668">
        <v>856935.75000000012</v>
      </c>
    </row>
    <row r="385" spans="1:15">
      <c r="A385" s="34" t="s">
        <v>143</v>
      </c>
      <c r="B385" s="293">
        <v>2001</v>
      </c>
      <c r="C385" s="294">
        <v>936.32399999999996</v>
      </c>
      <c r="D385" s="294">
        <v>93.233000000000004</v>
      </c>
      <c r="E385" s="295">
        <v>807.75900000000001</v>
      </c>
      <c r="F385" s="294">
        <v>472.63799999999998</v>
      </c>
      <c r="G385" s="294">
        <v>472.63799999999998</v>
      </c>
      <c r="J385" s="667" t="s">
        <v>1840</v>
      </c>
      <c r="K385" s="668">
        <v>70778</v>
      </c>
      <c r="L385" s="668">
        <v>439501</v>
      </c>
      <c r="M385" s="668">
        <v>1107636</v>
      </c>
      <c r="N385" s="668">
        <v>404852</v>
      </c>
      <c r="O385" s="668">
        <v>694724</v>
      </c>
    </row>
    <row r="386" spans="1:15">
      <c r="A386" s="34" t="s">
        <v>143</v>
      </c>
      <c r="B386" s="293">
        <v>2000</v>
      </c>
      <c r="C386" s="294">
        <v>848.05100000000004</v>
      </c>
      <c r="D386" s="294">
        <v>9.8079999999999998</v>
      </c>
      <c r="E386" s="295">
        <v>902.94600000000003</v>
      </c>
      <c r="F386" s="294">
        <v>602.29899999999998</v>
      </c>
      <c r="G386" s="294">
        <v>602.29899999999998</v>
      </c>
      <c r="J386" s="667" t="s">
        <v>1841</v>
      </c>
      <c r="K386" s="668">
        <v>71657</v>
      </c>
      <c r="L386" s="668">
        <v>1118001</v>
      </c>
      <c r="M386" s="668">
        <v>800167</v>
      </c>
      <c r="N386" s="668">
        <v>198277</v>
      </c>
      <c r="O386" s="668">
        <v>432649</v>
      </c>
    </row>
    <row r="387" spans="1:15">
      <c r="A387" s="34" t="s">
        <v>143</v>
      </c>
      <c r="B387" s="293">
        <v>1999</v>
      </c>
      <c r="C387" s="294">
        <v>871.87900000000002</v>
      </c>
      <c r="D387" s="294">
        <v>97.132000000000005</v>
      </c>
      <c r="E387" s="295">
        <v>823.26</v>
      </c>
      <c r="F387" s="294">
        <v>537.327</v>
      </c>
      <c r="G387" s="294">
        <v>537.327</v>
      </c>
      <c r="J387" s="667" t="s">
        <v>1842</v>
      </c>
      <c r="K387" s="668">
        <v>5319.2500000000009</v>
      </c>
      <c r="L387" s="668">
        <v>89763.439000000013</v>
      </c>
      <c r="M387" s="668">
        <v>175592.55800000002</v>
      </c>
      <c r="N387" s="668">
        <v>32742.936399999999</v>
      </c>
      <c r="O387" s="668">
        <v>143537.55619999999</v>
      </c>
    </row>
    <row r="388" spans="1:15">
      <c r="A388" s="34" t="s">
        <v>143</v>
      </c>
      <c r="B388" s="293">
        <v>1998</v>
      </c>
      <c r="C388" s="294">
        <v>617.12599999999998</v>
      </c>
      <c r="D388" s="294">
        <v>45.170999999999999</v>
      </c>
      <c r="E388" s="295">
        <v>563.49</v>
      </c>
      <c r="F388" s="294">
        <v>332.93900000000002</v>
      </c>
      <c r="G388" s="294">
        <v>332.93900000000002</v>
      </c>
      <c r="J388" s="667" t="s">
        <v>1843</v>
      </c>
      <c r="K388" s="668">
        <v>63112.466</v>
      </c>
      <c r="L388" s="668">
        <v>162771.92199999999</v>
      </c>
      <c r="M388" s="668">
        <v>571369.03499999992</v>
      </c>
      <c r="N388" s="668">
        <v>343195.93699999998</v>
      </c>
      <c r="O388" s="668">
        <v>411124.83600000001</v>
      </c>
    </row>
    <row r="389" spans="1:15">
      <c r="A389" s="34" t="s">
        <v>143</v>
      </c>
      <c r="B389" s="293">
        <v>1997</v>
      </c>
      <c r="C389" s="294">
        <v>496.69299999999998</v>
      </c>
      <c r="D389" s="294">
        <v>41.570999999999998</v>
      </c>
      <c r="E389" s="295">
        <v>492.233</v>
      </c>
      <c r="F389" s="294">
        <v>243.614</v>
      </c>
      <c r="G389" s="294">
        <v>243.614</v>
      </c>
      <c r="J389" s="667" t="s">
        <v>1844</v>
      </c>
      <c r="K389" s="668">
        <v>5963.8210000000017</v>
      </c>
      <c r="L389" s="668">
        <v>54741.245899999994</v>
      </c>
      <c r="M389" s="668">
        <v>56115.680100000005</v>
      </c>
      <c r="N389" s="668">
        <v>27331.065000000006</v>
      </c>
      <c r="O389" s="668">
        <v>32146.556000000004</v>
      </c>
    </row>
    <row r="390" spans="1:15">
      <c r="A390" s="34" t="s">
        <v>143</v>
      </c>
      <c r="B390" s="293">
        <v>1996</v>
      </c>
      <c r="C390" s="294">
        <v>534.16700000000003</v>
      </c>
      <c r="D390" s="294">
        <v>87.787999999999997</v>
      </c>
      <c r="E390" s="295">
        <v>517.92899999999997</v>
      </c>
      <c r="F390" s="294">
        <v>342.32799999999997</v>
      </c>
      <c r="G390" s="294">
        <v>342.32799999999997</v>
      </c>
      <c r="J390" s="667" t="s">
        <v>1845</v>
      </c>
      <c r="K390" s="668">
        <v>14967.669</v>
      </c>
      <c r="L390" s="668">
        <v>202373.80489999996</v>
      </c>
      <c r="M390" s="668">
        <v>164170.23369999998</v>
      </c>
      <c r="N390" s="668">
        <v>85438.413900000014</v>
      </c>
      <c r="O390" s="668">
        <v>120604.7749</v>
      </c>
    </row>
    <row r="391" spans="1:15">
      <c r="A391" s="34" t="s">
        <v>143</v>
      </c>
      <c r="B391" s="293">
        <v>1995</v>
      </c>
      <c r="C391" s="294">
        <v>454.61200000000002</v>
      </c>
      <c r="D391" s="294">
        <v>56.606000000000002</v>
      </c>
      <c r="E391" s="295">
        <v>482.07600000000002</v>
      </c>
      <c r="F391" s="294">
        <v>323.48399999999998</v>
      </c>
      <c r="G391" s="294">
        <v>323.48399999999998</v>
      </c>
      <c r="J391" s="667" t="s">
        <v>1846</v>
      </c>
      <c r="K391" s="668">
        <v>25585.3</v>
      </c>
      <c r="L391" s="668">
        <v>198890.39929999996</v>
      </c>
      <c r="M391" s="668">
        <v>356678.6</v>
      </c>
      <c r="N391" s="668">
        <v>124918.9005</v>
      </c>
      <c r="O391" s="668">
        <v>256128.1005</v>
      </c>
    </row>
    <row r="392" spans="1:15">
      <c r="A392" s="34" t="s">
        <v>143</v>
      </c>
      <c r="B392" s="293">
        <v>1994</v>
      </c>
      <c r="C392" s="294">
        <v>418.72</v>
      </c>
      <c r="D392" s="294">
        <v>62.165999999999997</v>
      </c>
      <c r="E392" s="295">
        <v>404.87400000000002</v>
      </c>
      <c r="F392" s="294">
        <v>296.87900000000002</v>
      </c>
      <c r="G392" s="294">
        <v>296.87900000000002</v>
      </c>
      <c r="J392" s="667" t="s">
        <v>1847</v>
      </c>
      <c r="K392" s="668">
        <v>40615.594000000005</v>
      </c>
      <c r="L392" s="668">
        <v>1669013.0774000003</v>
      </c>
      <c r="M392" s="668">
        <v>723872.11410000001</v>
      </c>
      <c r="N392" s="668">
        <v>312018.12689999997</v>
      </c>
      <c r="O392" s="668">
        <v>445095.30589999998</v>
      </c>
    </row>
    <row r="393" spans="1:15">
      <c r="A393" s="34" t="s">
        <v>143</v>
      </c>
      <c r="B393" s="293">
        <v>1993</v>
      </c>
      <c r="C393" s="294">
        <v>367.721</v>
      </c>
      <c r="D393" s="294">
        <v>43.792999999999999</v>
      </c>
      <c r="E393" s="295">
        <v>358.28300000000002</v>
      </c>
      <c r="F393" s="294">
        <v>267.83300000000003</v>
      </c>
      <c r="G393" s="294">
        <v>267.83300000000003</v>
      </c>
      <c r="J393" s="667" t="s">
        <v>1848</v>
      </c>
      <c r="K393" s="668">
        <v>6459.1180000000031</v>
      </c>
      <c r="L393" s="668">
        <v>79085.970099999991</v>
      </c>
      <c r="M393" s="668">
        <v>153558.1827</v>
      </c>
      <c r="N393" s="668">
        <v>78262.094899999996</v>
      </c>
      <c r="O393" s="668">
        <v>121213.90390000003</v>
      </c>
    </row>
    <row r="394" spans="1:15">
      <c r="A394" s="34" t="s">
        <v>143</v>
      </c>
      <c r="B394" s="293">
        <v>1992</v>
      </c>
      <c r="C394" s="294">
        <v>284.90300000000002</v>
      </c>
      <c r="D394" s="294">
        <v>57.793999999999997</v>
      </c>
      <c r="E394" s="295">
        <v>328.02600000000001</v>
      </c>
      <c r="F394" s="294">
        <v>267.30500000000001</v>
      </c>
      <c r="G394" s="294">
        <v>267.30500000000001</v>
      </c>
      <c r="J394" s="667" t="s">
        <v>1849</v>
      </c>
      <c r="K394" s="668">
        <v>4740.5479999999989</v>
      </c>
      <c r="L394" s="668">
        <v>20390.536</v>
      </c>
      <c r="M394" s="668">
        <v>41924.883999999998</v>
      </c>
      <c r="N394" s="668">
        <v>9435.098</v>
      </c>
      <c r="O394" s="668">
        <v>31921.523999999998</v>
      </c>
    </row>
    <row r="395" spans="1:15">
      <c r="A395" s="34" t="s">
        <v>143</v>
      </c>
      <c r="B395" s="293">
        <v>1991</v>
      </c>
      <c r="C395" s="294">
        <v>237.85</v>
      </c>
      <c r="D395" s="294">
        <v>56.755000000000003</v>
      </c>
      <c r="E395" s="295">
        <v>265.23399999999998</v>
      </c>
      <c r="F395" s="294">
        <v>218.285</v>
      </c>
      <c r="G395" s="294">
        <v>218.643</v>
      </c>
      <c r="J395" s="667" t="s">
        <v>1850</v>
      </c>
      <c r="K395" s="668">
        <v>-16360.117199999999</v>
      </c>
      <c r="L395" s="668">
        <v>20705.857</v>
      </c>
      <c r="M395" s="668">
        <v>72639.040599999978</v>
      </c>
      <c r="N395" s="668">
        <v>30104.324100000002</v>
      </c>
      <c r="O395" s="668">
        <v>47144.730100000001</v>
      </c>
    </row>
    <row r="396" spans="1:15">
      <c r="A396" s="34" t="s">
        <v>143</v>
      </c>
      <c r="B396" s="293">
        <v>1990</v>
      </c>
      <c r="C396" s="294">
        <v>178.59100000000001</v>
      </c>
      <c r="D396" s="294">
        <v>46.378</v>
      </c>
      <c r="E396" s="295">
        <v>194.31399999999999</v>
      </c>
      <c r="F396" s="294">
        <v>159.12100000000001</v>
      </c>
      <c r="G396" s="294">
        <v>159.73100000000002</v>
      </c>
      <c r="J396" s="667" t="s">
        <v>1851</v>
      </c>
      <c r="K396" s="668">
        <v>-1816.9379999999996</v>
      </c>
      <c r="L396" s="668">
        <v>18940.723999999995</v>
      </c>
      <c r="M396" s="668">
        <v>44971.673999999999</v>
      </c>
      <c r="N396" s="668">
        <v>25175.78</v>
      </c>
      <c r="O396" s="668">
        <v>31378.213</v>
      </c>
    </row>
    <row r="397" spans="1:15">
      <c r="A397" s="34" t="s">
        <v>143</v>
      </c>
      <c r="B397" s="293">
        <v>1989</v>
      </c>
      <c r="C397" s="294">
        <v>117.30200000000001</v>
      </c>
      <c r="D397" s="294">
        <v>32.695</v>
      </c>
      <c r="E397" s="295">
        <v>169.893</v>
      </c>
      <c r="F397" s="294">
        <v>147.73400000000001</v>
      </c>
      <c r="G397" s="294">
        <v>148.18</v>
      </c>
      <c r="J397" s="667" t="s">
        <v>137</v>
      </c>
      <c r="K397" s="668">
        <v>203442.29989999998</v>
      </c>
      <c r="L397" s="668">
        <v>2259775.0000000005</v>
      </c>
      <c r="M397" s="668">
        <v>4756427.4024</v>
      </c>
      <c r="N397" s="668">
        <v>1373440.8029</v>
      </c>
      <c r="O397" s="668">
        <v>2974994.9046</v>
      </c>
    </row>
    <row r="398" spans="1:15">
      <c r="A398" s="34" t="s">
        <v>1517</v>
      </c>
      <c r="B398" s="293">
        <v>2019</v>
      </c>
      <c r="C398" s="294">
        <v>5910</v>
      </c>
      <c r="D398" s="294">
        <v>828</v>
      </c>
      <c r="E398" s="295">
        <v>28933</v>
      </c>
      <c r="F398" s="294">
        <v>8201</v>
      </c>
      <c r="G398" s="294">
        <v>18034</v>
      </c>
      <c r="J398" s="667" t="s">
        <v>1852</v>
      </c>
      <c r="K398" s="668">
        <v>3646.3830000000003</v>
      </c>
      <c r="L398" s="668">
        <v>48683.065999999999</v>
      </c>
      <c r="M398" s="668">
        <v>69522.113000000012</v>
      </c>
      <c r="N398" s="668">
        <v>31209.757999999998</v>
      </c>
      <c r="O398" s="668">
        <v>51220.086000000003</v>
      </c>
    </row>
    <row r="399" spans="1:15">
      <c r="A399" s="34" t="s">
        <v>1517</v>
      </c>
      <c r="B399" s="293">
        <v>2018</v>
      </c>
      <c r="C399" s="294">
        <v>6291</v>
      </c>
      <c r="D399" s="294">
        <v>815</v>
      </c>
      <c r="E399" s="295">
        <v>27215</v>
      </c>
      <c r="F399" s="294">
        <v>7773</v>
      </c>
      <c r="G399" s="294">
        <v>16809</v>
      </c>
      <c r="J399" s="667" t="s">
        <v>1853</v>
      </c>
      <c r="K399" s="668">
        <v>6693.6260000000002</v>
      </c>
      <c r="L399" s="668">
        <v>34989.362000000001</v>
      </c>
      <c r="M399" s="668">
        <v>52570.967999999986</v>
      </c>
      <c r="N399" s="668">
        <v>21709.855000000003</v>
      </c>
      <c r="O399" s="668">
        <v>41624.914000000012</v>
      </c>
    </row>
    <row r="400" spans="1:15">
      <c r="A400" s="34" t="s">
        <v>1517</v>
      </c>
      <c r="B400" s="293">
        <v>2017</v>
      </c>
      <c r="C400" s="294">
        <v>6174</v>
      </c>
      <c r="D400" s="294">
        <v>523</v>
      </c>
      <c r="E400" s="295">
        <v>25945</v>
      </c>
      <c r="F400" s="294">
        <v>7326</v>
      </c>
      <c r="G400" s="294">
        <v>15745</v>
      </c>
      <c r="J400" s="667" t="s">
        <v>1854</v>
      </c>
      <c r="K400" s="668">
        <v>51034.602999999974</v>
      </c>
      <c r="L400" s="668">
        <v>1489371.9537</v>
      </c>
      <c r="M400" s="668">
        <v>687952.44280000008</v>
      </c>
      <c r="N400" s="668">
        <v>336190.09910000005</v>
      </c>
      <c r="O400" s="668">
        <v>439176.74909999996</v>
      </c>
    </row>
    <row r="401" spans="1:15">
      <c r="A401" s="34" t="s">
        <v>1517</v>
      </c>
      <c r="B401" s="293">
        <v>2016</v>
      </c>
      <c r="C401" s="294">
        <v>6076</v>
      </c>
      <c r="D401" s="294">
        <v>653</v>
      </c>
      <c r="E401" s="295">
        <v>24699</v>
      </c>
      <c r="F401" s="294">
        <v>7245</v>
      </c>
      <c r="G401" s="294">
        <v>15079</v>
      </c>
      <c r="J401" s="667" t="s">
        <v>1855</v>
      </c>
      <c r="K401" s="668">
        <v>10552.333999999999</v>
      </c>
      <c r="L401" s="668">
        <v>209246.75409999999</v>
      </c>
      <c r="M401" s="668">
        <v>222374.58090000003</v>
      </c>
      <c r="N401" s="668">
        <v>101230.23700000002</v>
      </c>
      <c r="O401" s="668">
        <v>166673.30599999998</v>
      </c>
    </row>
    <row r="402" spans="1:15">
      <c r="A402" s="34" t="s">
        <v>1517</v>
      </c>
      <c r="B402" s="293">
        <v>2015</v>
      </c>
      <c r="C402" s="294">
        <v>6098</v>
      </c>
      <c r="D402" s="294">
        <v>630</v>
      </c>
      <c r="E402" s="295">
        <v>23640</v>
      </c>
      <c r="F402" s="294">
        <v>7088</v>
      </c>
      <c r="G402" s="294">
        <v>14664</v>
      </c>
      <c r="J402" s="667" t="s">
        <v>1856</v>
      </c>
      <c r="K402" s="668">
        <v>12289</v>
      </c>
      <c r="L402" s="668">
        <v>115381.69009999999</v>
      </c>
      <c r="M402" s="668">
        <v>378981.3823</v>
      </c>
      <c r="N402" s="668">
        <v>112773.2871</v>
      </c>
      <c r="O402" s="668">
        <v>255592.43910000002</v>
      </c>
    </row>
    <row r="403" spans="1:15">
      <c r="A403" s="34" t="s">
        <v>1517</v>
      </c>
      <c r="B403" s="293">
        <v>2014</v>
      </c>
      <c r="C403" s="294">
        <v>6053</v>
      </c>
      <c r="D403" s="294">
        <v>586</v>
      </c>
      <c r="E403" s="295">
        <v>22289</v>
      </c>
      <c r="F403" s="294">
        <v>6855</v>
      </c>
      <c r="G403" s="294">
        <v>13774</v>
      </c>
      <c r="J403" s="667" t="s">
        <v>1857</v>
      </c>
      <c r="K403" s="668">
        <v>10829.2</v>
      </c>
      <c r="L403" s="668">
        <v>431965.60009999998</v>
      </c>
      <c r="M403" s="668">
        <v>353434.5</v>
      </c>
      <c r="N403" s="668">
        <v>92424.8</v>
      </c>
      <c r="O403" s="668">
        <v>177196.79999999999</v>
      </c>
    </row>
    <row r="404" spans="1:15">
      <c r="A404" s="34" t="s">
        <v>1517</v>
      </c>
      <c r="B404" s="293">
        <v>2013</v>
      </c>
      <c r="C404" s="294">
        <v>5838</v>
      </c>
      <c r="D404" s="294">
        <v>289</v>
      </c>
      <c r="E404" s="295">
        <v>21042</v>
      </c>
      <c r="F404" s="294">
        <v>6686</v>
      </c>
      <c r="G404" s="294">
        <v>13092</v>
      </c>
      <c r="J404" s="667" t="s">
        <v>131</v>
      </c>
      <c r="K404" s="668">
        <v>17934.047999999999</v>
      </c>
      <c r="L404" s="668">
        <v>302412.674</v>
      </c>
      <c r="M404" s="668">
        <v>483011.00899999996</v>
      </c>
      <c r="N404" s="668">
        <v>134094.959</v>
      </c>
      <c r="O404" s="668">
        <v>346173.50400000007</v>
      </c>
    </row>
    <row r="405" spans="1:15">
      <c r="A405" s="34" t="s">
        <v>1517</v>
      </c>
      <c r="B405" s="293">
        <v>2012</v>
      </c>
      <c r="C405" s="294">
        <v>5781</v>
      </c>
      <c r="D405" s="294">
        <v>-974</v>
      </c>
      <c r="E405" s="295">
        <v>22230</v>
      </c>
      <c r="F405" s="294">
        <v>6767</v>
      </c>
      <c r="G405" s="294">
        <v>12924</v>
      </c>
      <c r="J405" s="667" t="s">
        <v>1858</v>
      </c>
      <c r="K405" s="668">
        <v>9965.0999999999985</v>
      </c>
      <c r="L405" s="668">
        <v>220247.19980000003</v>
      </c>
      <c r="M405" s="668">
        <v>781306.19869999995</v>
      </c>
      <c r="N405" s="668">
        <v>225757.70000000004</v>
      </c>
      <c r="O405" s="668">
        <v>540353.59990000003</v>
      </c>
    </row>
    <row r="406" spans="1:15">
      <c r="A406" s="34" t="s">
        <v>1517</v>
      </c>
      <c r="B406" s="293">
        <v>2011</v>
      </c>
      <c r="C406" s="294">
        <v>7531</v>
      </c>
      <c r="D406" s="294">
        <v>519</v>
      </c>
      <c r="E406" s="295">
        <v>23645</v>
      </c>
      <c r="F406" s="294">
        <v>8068</v>
      </c>
      <c r="G406" s="294">
        <v>15072</v>
      </c>
      <c r="J406" s="667" t="s">
        <v>138</v>
      </c>
      <c r="K406" s="668">
        <v>260530.69199999998</v>
      </c>
      <c r="L406" s="668">
        <v>8263694.4942000005</v>
      </c>
      <c r="M406" s="668">
        <v>3440425.3077000002</v>
      </c>
      <c r="N406" s="668">
        <v>1405680.3219000001</v>
      </c>
      <c r="O406" s="668">
        <v>2265924.7286999999</v>
      </c>
    </row>
    <row r="407" spans="1:15">
      <c r="A407" s="34" t="s">
        <v>1517</v>
      </c>
      <c r="B407" s="293">
        <v>2010</v>
      </c>
      <c r="C407" s="294">
        <v>7638</v>
      </c>
      <c r="D407" s="294">
        <v>139</v>
      </c>
      <c r="E407" s="295">
        <v>23511</v>
      </c>
      <c r="F407" s="294">
        <v>7884</v>
      </c>
      <c r="G407" s="294">
        <v>15621</v>
      </c>
      <c r="J407" s="667" t="s">
        <v>1859</v>
      </c>
      <c r="K407" s="668">
        <v>6212.1749999999993</v>
      </c>
      <c r="L407" s="668">
        <v>138411.30410000001</v>
      </c>
      <c r="M407" s="668">
        <v>197911.04199999996</v>
      </c>
      <c r="N407" s="668">
        <v>79388.483999999982</v>
      </c>
      <c r="O407" s="668">
        <v>137573.13</v>
      </c>
    </row>
    <row r="408" spans="1:15">
      <c r="A408" s="34" t="s">
        <v>1517</v>
      </c>
      <c r="B408" s="293">
        <v>2009</v>
      </c>
      <c r="C408" s="294">
        <v>7135</v>
      </c>
      <c r="D408" s="294">
        <v>612</v>
      </c>
      <c r="E408" s="295">
        <v>23702</v>
      </c>
      <c r="F408" s="294">
        <v>8060</v>
      </c>
      <c r="G408" s="294">
        <v>16225</v>
      </c>
      <c r="J408" s="667" t="s">
        <v>132</v>
      </c>
      <c r="K408" s="668">
        <v>12414.2</v>
      </c>
      <c r="L408" s="668">
        <v>82082.5</v>
      </c>
      <c r="M408" s="668">
        <v>124305.59999999998</v>
      </c>
      <c r="N408" s="668">
        <v>11117.2</v>
      </c>
      <c r="O408" s="668">
        <v>58878.1</v>
      </c>
    </row>
    <row r="409" spans="1:15">
      <c r="A409" s="34" t="s">
        <v>1517</v>
      </c>
      <c r="B409" s="293">
        <v>2008</v>
      </c>
      <c r="C409" s="294">
        <v>7839</v>
      </c>
      <c r="D409" s="294">
        <v>605</v>
      </c>
      <c r="E409" s="295">
        <v>22671</v>
      </c>
      <c r="F409" s="294">
        <v>7179</v>
      </c>
      <c r="G409" s="294">
        <v>15287</v>
      </c>
      <c r="J409" s="667" t="s">
        <v>1860</v>
      </c>
      <c r="K409" s="668">
        <v>5340.2720000000018</v>
      </c>
      <c r="L409" s="668">
        <v>64482.690999999992</v>
      </c>
      <c r="M409" s="668">
        <v>136762.76500000001</v>
      </c>
      <c r="N409" s="668">
        <v>23711.733999999993</v>
      </c>
      <c r="O409" s="668">
        <v>117615.33899999999</v>
      </c>
    </row>
    <row r="410" spans="1:15">
      <c r="A410" s="34" t="s">
        <v>1517</v>
      </c>
      <c r="B410" s="293">
        <v>2007</v>
      </c>
      <c r="C410" s="294">
        <v>7562</v>
      </c>
      <c r="D410" s="294">
        <v>618</v>
      </c>
      <c r="E410" s="295">
        <v>20728</v>
      </c>
      <c r="F410" s="294">
        <v>6969</v>
      </c>
      <c r="G410" s="294">
        <v>14369</v>
      </c>
      <c r="J410" s="667" t="s">
        <v>1861</v>
      </c>
      <c r="K410" s="668">
        <v>16171.629000000003</v>
      </c>
      <c r="L410" s="668">
        <v>238242.19340000002</v>
      </c>
      <c r="M410" s="668">
        <v>689782.24359999981</v>
      </c>
      <c r="N410" s="668">
        <v>193089.55209999994</v>
      </c>
      <c r="O410" s="668">
        <v>451053.88529999997</v>
      </c>
    </row>
    <row r="411" spans="1:15">
      <c r="A411" s="34" t="s">
        <v>1517</v>
      </c>
      <c r="B411" s="293">
        <v>2006</v>
      </c>
      <c r="C411" s="294">
        <v>6880</v>
      </c>
      <c r="D411" s="294">
        <v>536</v>
      </c>
      <c r="E411" s="295">
        <v>19635</v>
      </c>
      <c r="F411" s="294">
        <v>6794</v>
      </c>
      <c r="G411" s="294">
        <v>13164</v>
      </c>
      <c r="J411" s="667" t="s">
        <v>1862</v>
      </c>
      <c r="K411" s="668">
        <v>9193.1869999999999</v>
      </c>
      <c r="L411" s="668">
        <v>41997.528899999998</v>
      </c>
      <c r="M411" s="668">
        <v>78695.125000000015</v>
      </c>
      <c r="N411" s="668">
        <v>49762.604999999989</v>
      </c>
      <c r="O411" s="668">
        <v>65115.263000000014</v>
      </c>
    </row>
    <row r="412" spans="1:15">
      <c r="A412" s="34" t="s">
        <v>1517</v>
      </c>
      <c r="B412" s="293">
        <v>2005</v>
      </c>
      <c r="C412" s="294">
        <v>6780</v>
      </c>
      <c r="D412" s="294">
        <v>606</v>
      </c>
      <c r="E412" s="295">
        <v>18171</v>
      </c>
      <c r="F412" s="294">
        <v>6576</v>
      </c>
      <c r="G412" s="294">
        <v>12238</v>
      </c>
      <c r="J412" s="667" t="s">
        <v>1863</v>
      </c>
      <c r="K412" s="668">
        <v>599673</v>
      </c>
      <c r="L412" s="668">
        <v>7176425</v>
      </c>
      <c r="M412" s="668">
        <v>6415639</v>
      </c>
      <c r="N412" s="668">
        <v>3294432</v>
      </c>
      <c r="O412" s="668">
        <v>3849142</v>
      </c>
    </row>
    <row r="413" spans="1:15">
      <c r="A413" s="34" t="s">
        <v>1517</v>
      </c>
      <c r="B413" s="293">
        <v>2004</v>
      </c>
      <c r="C413" s="294">
        <v>5135</v>
      </c>
      <c r="D413" s="294">
        <v>530</v>
      </c>
      <c r="E413" s="295">
        <v>17450</v>
      </c>
      <c r="F413" s="294">
        <v>6009</v>
      </c>
      <c r="G413" s="294">
        <v>11890</v>
      </c>
      <c r="J413" s="667" t="s">
        <v>1864</v>
      </c>
      <c r="K413" s="668">
        <v>2159.0090000000009</v>
      </c>
      <c r="L413" s="668">
        <v>53688.008999999998</v>
      </c>
      <c r="M413" s="668">
        <v>94765.375000000015</v>
      </c>
      <c r="N413" s="668">
        <v>53043.597399999991</v>
      </c>
      <c r="O413" s="668">
        <v>74078.302400000015</v>
      </c>
    </row>
    <row r="414" spans="1:15">
      <c r="A414" s="34" t="s">
        <v>1517</v>
      </c>
      <c r="B414" s="293">
        <v>2003</v>
      </c>
      <c r="C414" s="294">
        <v>4608</v>
      </c>
      <c r="D414" s="294">
        <v>524</v>
      </c>
      <c r="E414" s="295">
        <v>14236</v>
      </c>
      <c r="F414" s="294">
        <v>4558</v>
      </c>
      <c r="G414" s="294">
        <v>9308</v>
      </c>
      <c r="J414" s="667" t="s">
        <v>1865</v>
      </c>
      <c r="K414" s="668">
        <v>16042</v>
      </c>
      <c r="L414" s="668">
        <v>505742</v>
      </c>
      <c r="M414" s="668">
        <v>813832</v>
      </c>
      <c r="N414" s="668">
        <v>212586</v>
      </c>
      <c r="O414" s="668">
        <v>524195</v>
      </c>
    </row>
    <row r="415" spans="1:15">
      <c r="A415" s="34" t="s">
        <v>1517</v>
      </c>
      <c r="B415" s="293">
        <v>2002</v>
      </c>
      <c r="C415" s="294">
        <v>3841</v>
      </c>
      <c r="D415" s="294">
        <v>382</v>
      </c>
      <c r="E415" s="295">
        <v>12151</v>
      </c>
      <c r="F415" s="294">
        <v>4050</v>
      </c>
      <c r="G415" s="294">
        <v>8093</v>
      </c>
      <c r="J415" s="667" t="s">
        <v>1866</v>
      </c>
      <c r="K415" s="668">
        <v>3351</v>
      </c>
      <c r="L415" s="668">
        <v>41136</v>
      </c>
      <c r="M415" s="668">
        <v>55466</v>
      </c>
      <c r="N415" s="668">
        <v>23551</v>
      </c>
      <c r="O415" s="668">
        <v>39203</v>
      </c>
    </row>
    <row r="416" spans="1:15">
      <c r="A416" s="34" t="s">
        <v>1517</v>
      </c>
      <c r="B416" s="293">
        <v>2001</v>
      </c>
      <c r="C416" s="294">
        <v>3858</v>
      </c>
      <c r="D416" s="294">
        <v>469</v>
      </c>
      <c r="E416" s="295">
        <v>10401</v>
      </c>
      <c r="F416" s="294">
        <v>3588</v>
      </c>
      <c r="G416" s="294">
        <v>7203</v>
      </c>
      <c r="J416" s="667" t="s">
        <v>146</v>
      </c>
      <c r="K416" s="668">
        <v>21470</v>
      </c>
      <c r="L416" s="668">
        <v>224309</v>
      </c>
      <c r="M416" s="668">
        <v>156738</v>
      </c>
      <c r="N416" s="668">
        <v>-3586</v>
      </c>
      <c r="O416" s="668">
        <v>93390</v>
      </c>
    </row>
    <row r="417" spans="1:15">
      <c r="A417" s="34" t="s">
        <v>1517</v>
      </c>
      <c r="B417" s="293">
        <v>2000</v>
      </c>
      <c r="C417" s="294">
        <v>3856</v>
      </c>
      <c r="D417" s="294">
        <v>457</v>
      </c>
      <c r="E417" s="295">
        <v>9714.4336000000003</v>
      </c>
      <c r="F417" s="294">
        <v>3435.808</v>
      </c>
      <c r="G417" s="294">
        <v>6428.5801000000001</v>
      </c>
      <c r="J417" s="667" t="s">
        <v>1867</v>
      </c>
      <c r="K417" s="668">
        <v>12160.299999999996</v>
      </c>
      <c r="L417" s="668">
        <v>88132.9</v>
      </c>
      <c r="M417" s="668">
        <v>220403.59999999998</v>
      </c>
      <c r="N417" s="668">
        <v>119518.0999</v>
      </c>
      <c r="O417" s="668">
        <v>181959.19989999998</v>
      </c>
    </row>
    <row r="418" spans="1:15">
      <c r="A418" s="34" t="s">
        <v>1517</v>
      </c>
      <c r="B418" s="293">
        <v>1999</v>
      </c>
      <c r="C418" s="294">
        <v>3523.6311000000001</v>
      </c>
      <c r="D418" s="294">
        <v>385.09500000000003</v>
      </c>
      <c r="E418" s="295">
        <v>9177.6142999999993</v>
      </c>
      <c r="F418" s="294">
        <v>3328.9081000000001</v>
      </c>
      <c r="G418" s="294">
        <v>5986.3881000000001</v>
      </c>
      <c r="J418" s="667" t="s">
        <v>1868</v>
      </c>
      <c r="K418" s="668">
        <v>2240.6759999999995</v>
      </c>
      <c r="L418" s="668">
        <v>33595.934000000016</v>
      </c>
      <c r="M418" s="668">
        <v>41580.029999999992</v>
      </c>
      <c r="N418" s="668">
        <v>18237.473699999995</v>
      </c>
      <c r="O418" s="668">
        <v>32300.779700000003</v>
      </c>
    </row>
    <row r="419" spans="1:15">
      <c r="A419" s="34" t="s">
        <v>1517</v>
      </c>
      <c r="B419" s="293">
        <v>1998</v>
      </c>
      <c r="C419" s="294">
        <v>3318.2080000000001</v>
      </c>
      <c r="D419" s="294">
        <v>386.49700000000001</v>
      </c>
      <c r="E419" s="295">
        <v>8847.4395000000004</v>
      </c>
      <c r="F419" s="294">
        <v>3294.8510000000001</v>
      </c>
      <c r="G419" s="294">
        <v>5844.5161000000007</v>
      </c>
      <c r="J419" s="667" t="s">
        <v>1869</v>
      </c>
      <c r="K419" s="668">
        <v>6830</v>
      </c>
      <c r="L419" s="668">
        <v>48542</v>
      </c>
      <c r="M419" s="668">
        <v>76873</v>
      </c>
      <c r="N419" s="668">
        <v>22689</v>
      </c>
      <c r="O419" s="668">
        <v>59232</v>
      </c>
    </row>
    <row r="420" spans="1:15">
      <c r="A420" s="34" t="s">
        <v>1517</v>
      </c>
      <c r="B420" s="293">
        <v>1997</v>
      </c>
      <c r="C420" s="294">
        <v>3326.5430000000001</v>
      </c>
      <c r="D420" s="294">
        <v>334.71600000000001</v>
      </c>
      <c r="E420" s="295">
        <v>8827.5468999999994</v>
      </c>
      <c r="F420" s="294">
        <v>3257.6990000000001</v>
      </c>
      <c r="G420" s="294">
        <v>5902.2741000000005</v>
      </c>
    </row>
    <row r="421" spans="1:15">
      <c r="A421" s="34" t="s">
        <v>1517</v>
      </c>
      <c r="B421" s="293">
        <v>1996</v>
      </c>
      <c r="C421" s="294">
        <v>3328.4209000000001</v>
      </c>
      <c r="D421" s="294">
        <v>371.68400000000003</v>
      </c>
      <c r="E421" s="295">
        <v>8932.5673999999999</v>
      </c>
      <c r="F421" s="294">
        <v>3319.05</v>
      </c>
      <c r="G421" s="294">
        <v>5869.9821000000002</v>
      </c>
    </row>
    <row r="422" spans="1:15">
      <c r="A422" s="34" t="s">
        <v>1518</v>
      </c>
      <c r="B422" s="293">
        <v>2019</v>
      </c>
      <c r="C422" s="294">
        <v>15561.4</v>
      </c>
      <c r="D422" s="294">
        <v>1921.1</v>
      </c>
      <c r="E422" s="295">
        <v>75892.3</v>
      </c>
      <c r="F422" s="294">
        <v>20021.8</v>
      </c>
      <c r="G422" s="294">
        <v>50554.3</v>
      </c>
    </row>
    <row r="423" spans="1:15">
      <c r="A423" s="34" t="s">
        <v>1518</v>
      </c>
      <c r="B423" s="293">
        <v>2018</v>
      </c>
      <c r="C423" s="294">
        <v>16195.7</v>
      </c>
      <c r="D423" s="294">
        <v>1923.8</v>
      </c>
      <c r="E423" s="295">
        <v>68802.8</v>
      </c>
      <c r="F423" s="294">
        <v>19168.2</v>
      </c>
      <c r="G423" s="294">
        <v>44424.9</v>
      </c>
    </row>
    <row r="424" spans="1:15">
      <c r="A424" s="34" t="s">
        <v>1518</v>
      </c>
      <c r="B424" s="293">
        <v>2017</v>
      </c>
      <c r="C424" s="294">
        <v>15424.9</v>
      </c>
      <c r="D424" s="294">
        <v>1912.6</v>
      </c>
      <c r="E424" s="295">
        <v>64729.1</v>
      </c>
      <c r="F424" s="294">
        <v>18325.5</v>
      </c>
      <c r="G424" s="294">
        <v>41137.399999999994</v>
      </c>
    </row>
    <row r="425" spans="1:15">
      <c r="A425" s="34" t="s">
        <v>1518</v>
      </c>
      <c r="B425" s="293">
        <v>2016</v>
      </c>
      <c r="C425" s="294">
        <v>16380.1</v>
      </c>
      <c r="D425" s="294">
        <v>610.9</v>
      </c>
      <c r="E425" s="295">
        <v>63467.7</v>
      </c>
      <c r="F425" s="294">
        <v>17420.099999999999</v>
      </c>
      <c r="G425" s="294">
        <v>39389.5</v>
      </c>
    </row>
    <row r="426" spans="1:15">
      <c r="A426" s="34" t="s">
        <v>1518</v>
      </c>
      <c r="B426" s="293">
        <v>2015</v>
      </c>
      <c r="C426" s="294">
        <v>16453.2</v>
      </c>
      <c r="D426" s="294">
        <v>2047.1</v>
      </c>
      <c r="E426" s="295">
        <v>61683.1</v>
      </c>
      <c r="F426" s="294">
        <v>17904.900000000001</v>
      </c>
      <c r="G426" s="294">
        <v>38277.600000000006</v>
      </c>
    </row>
    <row r="427" spans="1:15">
      <c r="A427" s="34" t="s">
        <v>1518</v>
      </c>
      <c r="B427" s="293">
        <v>2014</v>
      </c>
      <c r="C427" s="294">
        <v>16378.6</v>
      </c>
      <c r="D427" s="294">
        <v>1633.8</v>
      </c>
      <c r="E427" s="295">
        <v>59544.6</v>
      </c>
      <c r="F427" s="294">
        <v>16824.5</v>
      </c>
      <c r="G427" s="294">
        <v>36682.9</v>
      </c>
    </row>
    <row r="428" spans="1:15">
      <c r="A428" s="34" t="s">
        <v>1518</v>
      </c>
      <c r="B428" s="293">
        <v>2013</v>
      </c>
      <c r="C428" s="294">
        <v>15357</v>
      </c>
      <c r="D428" s="294">
        <v>1480</v>
      </c>
      <c r="E428" s="295">
        <v>56414</v>
      </c>
      <c r="F428" s="294">
        <v>16086</v>
      </c>
      <c r="G428" s="294">
        <v>35220</v>
      </c>
    </row>
    <row r="429" spans="1:15">
      <c r="A429" s="34" t="s">
        <v>1518</v>
      </c>
      <c r="B429" s="293">
        <v>2012</v>
      </c>
      <c r="C429" s="294">
        <v>14945</v>
      </c>
      <c r="D429" s="294">
        <v>1259</v>
      </c>
      <c r="E429" s="295">
        <v>54367</v>
      </c>
      <c r="F429" s="294">
        <v>15237</v>
      </c>
      <c r="G429" s="294">
        <v>33975</v>
      </c>
    </row>
    <row r="430" spans="1:15">
      <c r="A430" s="34" t="s">
        <v>1518</v>
      </c>
      <c r="B430" s="293">
        <v>2011</v>
      </c>
      <c r="C430" s="294">
        <v>15116</v>
      </c>
      <c r="D430" s="294">
        <v>1941</v>
      </c>
      <c r="E430" s="295">
        <v>52223</v>
      </c>
      <c r="F430" s="294">
        <v>14665</v>
      </c>
      <c r="G430" s="294">
        <v>32831</v>
      </c>
    </row>
    <row r="431" spans="1:15">
      <c r="A431" s="34" t="s">
        <v>1518</v>
      </c>
      <c r="B431" s="293">
        <v>2010</v>
      </c>
      <c r="C431" s="294">
        <v>14427</v>
      </c>
      <c r="D431" s="294">
        <v>1211</v>
      </c>
      <c r="E431" s="295">
        <v>50455</v>
      </c>
      <c r="F431" s="294">
        <v>13682</v>
      </c>
      <c r="G431" s="294">
        <v>31839</v>
      </c>
    </row>
    <row r="432" spans="1:15">
      <c r="A432" s="34" t="s">
        <v>1518</v>
      </c>
      <c r="B432" s="293">
        <v>2009</v>
      </c>
      <c r="C432" s="294">
        <v>13489</v>
      </c>
      <c r="D432" s="294">
        <v>1357</v>
      </c>
      <c r="E432" s="295">
        <v>48348</v>
      </c>
      <c r="F432" s="294">
        <v>13201</v>
      </c>
      <c r="G432" s="294">
        <v>30825</v>
      </c>
    </row>
    <row r="433" spans="1:7">
      <c r="A433" s="34" t="s">
        <v>1518</v>
      </c>
      <c r="B433" s="293">
        <v>2008</v>
      </c>
      <c r="C433" s="294">
        <v>14440</v>
      </c>
      <c r="D433" s="294">
        <v>1377</v>
      </c>
      <c r="E433" s="295">
        <v>45155</v>
      </c>
      <c r="F433" s="294">
        <v>10771</v>
      </c>
      <c r="G433" s="294">
        <v>28730</v>
      </c>
    </row>
    <row r="434" spans="1:7">
      <c r="A434" s="34" t="s">
        <v>1518</v>
      </c>
      <c r="B434" s="293">
        <v>2007</v>
      </c>
      <c r="C434" s="294">
        <v>13380</v>
      </c>
      <c r="D434" s="294">
        <v>1089</v>
      </c>
      <c r="E434" s="295">
        <v>40319</v>
      </c>
      <c r="F434" s="294">
        <v>10140</v>
      </c>
      <c r="G434" s="294">
        <v>25794</v>
      </c>
    </row>
    <row r="435" spans="1:7">
      <c r="A435" s="34" t="s">
        <v>1518</v>
      </c>
      <c r="B435" s="293">
        <v>2006</v>
      </c>
      <c r="C435" s="294">
        <v>12622</v>
      </c>
      <c r="D435" s="294">
        <v>1002</v>
      </c>
      <c r="E435" s="295">
        <v>37987</v>
      </c>
      <c r="F435" s="294">
        <v>9473</v>
      </c>
      <c r="G435" s="294">
        <v>23189</v>
      </c>
    </row>
    <row r="436" spans="1:7">
      <c r="A436" s="34" t="s">
        <v>1518</v>
      </c>
      <c r="B436" s="293">
        <v>2005</v>
      </c>
      <c r="C436" s="294">
        <v>12111</v>
      </c>
      <c r="D436" s="294">
        <v>814</v>
      </c>
      <c r="E436" s="295">
        <v>36172</v>
      </c>
      <c r="F436" s="294">
        <v>9149</v>
      </c>
      <c r="G436" s="294">
        <v>21385</v>
      </c>
    </row>
    <row r="437" spans="1:7">
      <c r="A437" s="34" t="s">
        <v>1518</v>
      </c>
      <c r="B437" s="293">
        <v>2004</v>
      </c>
      <c r="C437" s="294">
        <v>14245</v>
      </c>
      <c r="D437" s="294">
        <v>1089</v>
      </c>
      <c r="E437" s="295">
        <v>34636</v>
      </c>
      <c r="F437" s="294">
        <v>8576</v>
      </c>
      <c r="G437" s="294">
        <v>20952</v>
      </c>
    </row>
    <row r="438" spans="1:7">
      <c r="A438" s="34" t="s">
        <v>1518</v>
      </c>
      <c r="B438" s="293">
        <v>2003</v>
      </c>
      <c r="C438" s="294">
        <v>14667</v>
      </c>
      <c r="D438" s="294">
        <v>110</v>
      </c>
      <c r="E438" s="295">
        <v>36781</v>
      </c>
      <c r="F438" s="294">
        <v>7935</v>
      </c>
      <c r="G438" s="294">
        <v>22438</v>
      </c>
    </row>
    <row r="439" spans="1:7">
      <c r="A439" s="34" t="s">
        <v>1518</v>
      </c>
      <c r="B439" s="293">
        <v>2002</v>
      </c>
      <c r="C439" s="294">
        <v>13308</v>
      </c>
      <c r="D439" s="294">
        <v>-519</v>
      </c>
      <c r="E439" s="295">
        <v>35890</v>
      </c>
      <c r="F439" s="294">
        <v>7968</v>
      </c>
      <c r="G439" s="294">
        <v>21218</v>
      </c>
    </row>
    <row r="440" spans="1:7">
      <c r="A440" s="34" t="s">
        <v>1518</v>
      </c>
      <c r="B440" s="293">
        <v>2001</v>
      </c>
      <c r="C440" s="294">
        <v>12753</v>
      </c>
      <c r="D440" s="294">
        <v>971</v>
      </c>
      <c r="E440" s="295">
        <v>39297</v>
      </c>
      <c r="F440" s="294">
        <v>9456</v>
      </c>
      <c r="G440" s="294">
        <v>22972</v>
      </c>
    </row>
    <row r="441" spans="1:7">
      <c r="A441" s="34" t="s">
        <v>1518</v>
      </c>
      <c r="B441" s="293">
        <v>2000</v>
      </c>
      <c r="C441" s="294">
        <v>11113</v>
      </c>
      <c r="D441" s="294">
        <v>267</v>
      </c>
      <c r="E441" s="295">
        <v>53350</v>
      </c>
      <c r="F441" s="294">
        <v>8549</v>
      </c>
      <c r="G441" s="294">
        <v>23636</v>
      </c>
    </row>
    <row r="442" spans="1:7">
      <c r="A442" s="34" t="s">
        <v>1518</v>
      </c>
      <c r="B442" s="293">
        <v>1999</v>
      </c>
      <c r="C442" s="294">
        <v>12407</v>
      </c>
      <c r="D442" s="294">
        <v>972</v>
      </c>
      <c r="E442" s="295">
        <v>35719</v>
      </c>
      <c r="F442" s="294">
        <v>9190</v>
      </c>
      <c r="G442" s="294">
        <v>23817</v>
      </c>
    </row>
    <row r="443" spans="1:7">
      <c r="A443" s="34" t="s">
        <v>1518</v>
      </c>
      <c r="B443" s="293">
        <v>1998</v>
      </c>
      <c r="C443" s="294">
        <v>6397</v>
      </c>
      <c r="D443" s="294">
        <v>536</v>
      </c>
      <c r="E443" s="295">
        <v>19483</v>
      </c>
      <c r="F443" s="294">
        <v>5016</v>
      </c>
      <c r="G443" s="294">
        <v>12721</v>
      </c>
    </row>
    <row r="444" spans="1:7">
      <c r="A444" s="34" t="s">
        <v>1518</v>
      </c>
      <c r="B444" s="293">
        <v>1997</v>
      </c>
      <c r="C444" s="294">
        <v>6161.3681999999999</v>
      </c>
      <c r="D444" s="294">
        <v>510.9631</v>
      </c>
      <c r="E444" s="295">
        <v>16615.346000000001</v>
      </c>
      <c r="F444" s="294">
        <v>4851.5630000000001</v>
      </c>
      <c r="G444" s="294">
        <v>10931.643900000001</v>
      </c>
    </row>
    <row r="445" spans="1:7">
      <c r="A445" s="34" t="s">
        <v>1518</v>
      </c>
      <c r="B445" s="293">
        <v>1996</v>
      </c>
      <c r="C445" s="294">
        <v>5849.2339000000002</v>
      </c>
      <c r="D445" s="294">
        <v>587.42999999999995</v>
      </c>
      <c r="E445" s="295">
        <v>15885.546899999999</v>
      </c>
      <c r="F445" s="294">
        <v>5145.55</v>
      </c>
      <c r="G445" s="294">
        <v>10438.508099999999</v>
      </c>
    </row>
    <row r="446" spans="1:7">
      <c r="A446" s="34" t="s">
        <v>1518</v>
      </c>
      <c r="B446" s="293">
        <v>1995</v>
      </c>
      <c r="C446" s="294">
        <v>5670.3301000000001</v>
      </c>
      <c r="D446" s="294">
        <v>529.90300000000002</v>
      </c>
      <c r="E446" s="295">
        <v>15902.300800000001</v>
      </c>
      <c r="F446" s="294">
        <v>5010.7709000000004</v>
      </c>
      <c r="G446" s="294">
        <v>10522.864000000001</v>
      </c>
    </row>
    <row r="447" spans="1:7">
      <c r="A447" s="34" t="s">
        <v>1518</v>
      </c>
      <c r="B447" s="293">
        <v>1994</v>
      </c>
      <c r="C447" s="294">
        <v>5504.6698999999999</v>
      </c>
      <c r="D447" s="294">
        <v>500.012</v>
      </c>
      <c r="E447" s="295">
        <v>15712.699199999999</v>
      </c>
      <c r="F447" s="294">
        <v>5053.1701000000003</v>
      </c>
      <c r="G447" s="294">
        <v>10443.726000000001</v>
      </c>
    </row>
    <row r="448" spans="1:7">
      <c r="A448" s="34" t="s">
        <v>1518</v>
      </c>
      <c r="B448" s="293">
        <v>1993</v>
      </c>
      <c r="C448" s="294">
        <v>5268.8418000000001</v>
      </c>
      <c r="D448" s="294">
        <v>353.76900000000001</v>
      </c>
      <c r="E448" s="295">
        <v>15341.401400000001</v>
      </c>
      <c r="F448" s="294">
        <v>4921.0178999999998</v>
      </c>
      <c r="G448" s="294">
        <v>10257.41</v>
      </c>
    </row>
    <row r="449" spans="1:7">
      <c r="A449" s="34" t="s">
        <v>1518</v>
      </c>
      <c r="B449" s="293">
        <v>1992</v>
      </c>
      <c r="C449" s="294">
        <v>5044.7920000000004</v>
      </c>
      <c r="D449" s="294">
        <v>468.303</v>
      </c>
      <c r="E449" s="295">
        <v>14215.459000000001</v>
      </c>
      <c r="F449" s="294">
        <v>5011.4939999999997</v>
      </c>
      <c r="G449" s="294">
        <v>10575.5622</v>
      </c>
    </row>
    <row r="450" spans="1:7">
      <c r="A450" s="34" t="s">
        <v>1518</v>
      </c>
      <c r="B450" s="293">
        <v>1991</v>
      </c>
      <c r="C450" s="294">
        <v>5046.6108000000004</v>
      </c>
      <c r="D450" s="294">
        <v>497.935</v>
      </c>
      <c r="E450" s="295">
        <v>14125.343800000001</v>
      </c>
      <c r="F450" s="294">
        <v>4897.9381000000003</v>
      </c>
      <c r="G450" s="294">
        <v>10403.5353</v>
      </c>
    </row>
    <row r="451" spans="1:7">
      <c r="A451" s="34" t="s">
        <v>1518</v>
      </c>
      <c r="B451" s="293">
        <v>1990</v>
      </c>
      <c r="C451" s="294">
        <v>5167.4961000000003</v>
      </c>
      <c r="D451" s="294">
        <v>496.41399999999999</v>
      </c>
      <c r="E451" s="295">
        <v>13989.088900000001</v>
      </c>
      <c r="F451" s="294">
        <v>4846.9719999999998</v>
      </c>
      <c r="G451" s="294">
        <v>10068.191800000001</v>
      </c>
    </row>
    <row r="452" spans="1:7">
      <c r="A452" s="34" t="s">
        <v>1518</v>
      </c>
      <c r="B452" s="293">
        <v>1989</v>
      </c>
      <c r="C452" s="294">
        <v>5140.3921</v>
      </c>
      <c r="D452" s="294">
        <v>628.91700000000003</v>
      </c>
      <c r="E452" s="295">
        <v>14745.832</v>
      </c>
      <c r="F452" s="294">
        <v>5115.7649000000001</v>
      </c>
      <c r="G452" s="294">
        <v>10473.580900000001</v>
      </c>
    </row>
    <row r="453" spans="1:7">
      <c r="A453" s="34" t="s">
        <v>1519</v>
      </c>
      <c r="B453" s="293">
        <v>2019</v>
      </c>
      <c r="C453" s="294">
        <v>10189</v>
      </c>
      <c r="D453" s="294">
        <v>303</v>
      </c>
      <c r="E453" s="295">
        <v>33648</v>
      </c>
      <c r="F453" s="294">
        <v>6117</v>
      </c>
      <c r="G453" s="294">
        <v>26637</v>
      </c>
    </row>
    <row r="454" spans="1:7">
      <c r="A454" s="34" t="s">
        <v>1519</v>
      </c>
      <c r="B454" s="293">
        <v>2018</v>
      </c>
      <c r="C454" s="294">
        <v>10736</v>
      </c>
      <c r="D454" s="294">
        <v>1203</v>
      </c>
      <c r="E454" s="295">
        <v>32521</v>
      </c>
      <c r="F454" s="294">
        <v>6483</v>
      </c>
      <c r="G454" s="294">
        <v>25778</v>
      </c>
    </row>
    <row r="455" spans="1:7">
      <c r="A455" s="34" t="s">
        <v>1519</v>
      </c>
      <c r="B455" s="293">
        <v>2017</v>
      </c>
      <c r="C455" s="294">
        <v>10530</v>
      </c>
      <c r="D455" s="294">
        <v>-1161</v>
      </c>
      <c r="E455" s="295">
        <v>33112</v>
      </c>
      <c r="F455" s="294">
        <v>5682</v>
      </c>
      <c r="G455" s="294">
        <v>25647</v>
      </c>
    </row>
    <row r="456" spans="1:7">
      <c r="A456" s="34" t="s">
        <v>1519</v>
      </c>
      <c r="B456" s="293">
        <v>2016</v>
      </c>
      <c r="C456" s="294">
        <v>10281</v>
      </c>
      <c r="D456" s="294">
        <v>-1130</v>
      </c>
      <c r="E456" s="295">
        <v>36124</v>
      </c>
      <c r="F456" s="294">
        <v>6482</v>
      </c>
      <c r="G456" s="294">
        <v>25936</v>
      </c>
    </row>
    <row r="457" spans="1:7">
      <c r="A457" s="34" t="s">
        <v>1519</v>
      </c>
      <c r="B457" s="293">
        <v>2015</v>
      </c>
      <c r="C457" s="294">
        <v>11260</v>
      </c>
      <c r="D457" s="294">
        <v>306</v>
      </c>
      <c r="E457" s="295">
        <v>36470</v>
      </c>
      <c r="F457" s="294">
        <v>6709</v>
      </c>
      <c r="G457" s="294">
        <v>26790</v>
      </c>
    </row>
    <row r="458" spans="1:7">
      <c r="A458" s="34" t="s">
        <v>1519</v>
      </c>
      <c r="B458" s="293">
        <v>2014</v>
      </c>
      <c r="C458" s="294">
        <v>16124</v>
      </c>
      <c r="D458" s="294">
        <v>769</v>
      </c>
      <c r="E458" s="295">
        <v>38966</v>
      </c>
      <c r="F458" s="294">
        <v>7403</v>
      </c>
      <c r="G458" s="294">
        <v>28261</v>
      </c>
    </row>
    <row r="459" spans="1:7">
      <c r="A459" s="34" t="s">
        <v>1519</v>
      </c>
      <c r="B459" s="293">
        <v>2013</v>
      </c>
      <c r="C459" s="294">
        <v>15891</v>
      </c>
      <c r="D459" s="294">
        <v>114</v>
      </c>
      <c r="E459" s="295">
        <v>40411</v>
      </c>
      <c r="F459" s="294">
        <v>7729</v>
      </c>
      <c r="G459" s="294">
        <v>28778</v>
      </c>
    </row>
    <row r="460" spans="1:7">
      <c r="A460" s="34" t="s">
        <v>1519</v>
      </c>
      <c r="B460" s="293">
        <v>2012</v>
      </c>
      <c r="C460" s="294">
        <v>17164</v>
      </c>
      <c r="D460" s="294">
        <v>-912</v>
      </c>
      <c r="E460" s="295">
        <v>41830</v>
      </c>
      <c r="F460" s="294">
        <v>7592</v>
      </c>
      <c r="G460" s="294">
        <v>28313</v>
      </c>
    </row>
    <row r="461" spans="1:7">
      <c r="A461" s="34" t="s">
        <v>1519</v>
      </c>
      <c r="B461" s="293">
        <v>2011</v>
      </c>
      <c r="C461" s="294">
        <v>16923</v>
      </c>
      <c r="D461" s="294">
        <v>58</v>
      </c>
      <c r="E461" s="295">
        <v>45346</v>
      </c>
      <c r="F461" s="294">
        <v>9807</v>
      </c>
      <c r="G461" s="294">
        <v>31827</v>
      </c>
    </row>
    <row r="462" spans="1:7">
      <c r="A462" s="34" t="s">
        <v>1519</v>
      </c>
      <c r="B462" s="293">
        <v>2010</v>
      </c>
      <c r="C462" s="294">
        <v>15828</v>
      </c>
      <c r="D462" s="294">
        <v>9</v>
      </c>
      <c r="E462" s="295">
        <v>40511</v>
      </c>
      <c r="F462" s="294">
        <v>10473</v>
      </c>
      <c r="G462" s="294">
        <v>29261</v>
      </c>
    </row>
    <row r="463" spans="1:7">
      <c r="A463" s="34" t="s">
        <v>1519</v>
      </c>
      <c r="B463" s="293">
        <v>2009</v>
      </c>
      <c r="C463" s="294">
        <v>13954</v>
      </c>
      <c r="D463" s="294">
        <v>658</v>
      </c>
      <c r="E463" s="295">
        <v>39535</v>
      </c>
      <c r="F463" s="294">
        <v>8940</v>
      </c>
      <c r="G463" s="294">
        <v>28477</v>
      </c>
    </row>
    <row r="464" spans="1:7">
      <c r="A464" s="34" t="s">
        <v>1519</v>
      </c>
      <c r="B464" s="293">
        <v>2008</v>
      </c>
      <c r="C464" s="294">
        <v>15358</v>
      </c>
      <c r="D464" s="294">
        <v>1234</v>
      </c>
      <c r="E464" s="295">
        <v>34806</v>
      </c>
      <c r="F464" s="294">
        <v>7027</v>
      </c>
      <c r="G464" s="294">
        <v>24717</v>
      </c>
    </row>
    <row r="465" spans="1:7">
      <c r="A465" s="34" t="s">
        <v>1519</v>
      </c>
      <c r="B465" s="293">
        <v>2007</v>
      </c>
      <c r="C465" s="294">
        <v>13516</v>
      </c>
      <c r="D465" s="294">
        <v>-95</v>
      </c>
      <c r="E465" s="295">
        <v>34453</v>
      </c>
      <c r="F465" s="294">
        <v>6405</v>
      </c>
      <c r="G465" s="294">
        <v>24395</v>
      </c>
    </row>
    <row r="466" spans="1:7">
      <c r="A466" s="34" t="s">
        <v>1519</v>
      </c>
      <c r="B466" s="293">
        <v>2006</v>
      </c>
      <c r="C466" s="294">
        <v>11576</v>
      </c>
      <c r="D466" s="294">
        <v>247</v>
      </c>
      <c r="E466" s="295">
        <v>31274</v>
      </c>
      <c r="F466" s="294">
        <v>5906</v>
      </c>
      <c r="G466" s="294">
        <v>21938</v>
      </c>
    </row>
    <row r="467" spans="1:7">
      <c r="A467" s="34" t="s">
        <v>1519</v>
      </c>
      <c r="B467" s="293">
        <v>2005</v>
      </c>
      <c r="C467" s="294">
        <v>11021</v>
      </c>
      <c r="D467" s="294">
        <v>605</v>
      </c>
      <c r="E467" s="295">
        <v>28960</v>
      </c>
      <c r="F467" s="294">
        <v>3252</v>
      </c>
      <c r="G467" s="294">
        <v>20219</v>
      </c>
    </row>
    <row r="468" spans="1:7">
      <c r="A468" s="34" t="s">
        <v>1519</v>
      </c>
      <c r="B468" s="293">
        <v>2004</v>
      </c>
      <c r="C468" s="294">
        <v>9463</v>
      </c>
      <c r="D468" s="294">
        <v>298</v>
      </c>
      <c r="E468" s="295">
        <v>28923</v>
      </c>
      <c r="F468" s="294">
        <v>2261</v>
      </c>
      <c r="G468" s="294">
        <v>20849</v>
      </c>
    </row>
    <row r="469" spans="1:7">
      <c r="A469" s="34" t="s">
        <v>1519</v>
      </c>
      <c r="B469" s="293">
        <v>2003</v>
      </c>
      <c r="C469" s="294">
        <v>8415</v>
      </c>
      <c r="D469" s="294">
        <v>-403</v>
      </c>
      <c r="E469" s="295">
        <v>29904</v>
      </c>
      <c r="F469" s="294">
        <v>1450</v>
      </c>
      <c r="G469" s="294">
        <v>21088</v>
      </c>
    </row>
    <row r="470" spans="1:7">
      <c r="A470" s="34" t="s">
        <v>1519</v>
      </c>
      <c r="B470" s="293">
        <v>2002</v>
      </c>
      <c r="C470" s="294">
        <v>7380</v>
      </c>
      <c r="D470" s="294">
        <v>-3509</v>
      </c>
      <c r="E470" s="295">
        <v>34607</v>
      </c>
      <c r="F470" s="294">
        <v>316</v>
      </c>
      <c r="G470" s="294">
        <v>20418</v>
      </c>
    </row>
    <row r="471" spans="1:7">
      <c r="A471" s="34" t="s">
        <v>1519</v>
      </c>
      <c r="B471" s="293">
        <v>2001</v>
      </c>
      <c r="C471" s="294">
        <v>6299</v>
      </c>
      <c r="D471" s="294">
        <v>273</v>
      </c>
      <c r="E471" s="295">
        <v>36812</v>
      </c>
      <c r="F471" s="294">
        <v>8047</v>
      </c>
      <c r="G471" s="294">
        <v>26924</v>
      </c>
    </row>
    <row r="472" spans="1:7">
      <c r="A472" s="34" t="s">
        <v>1519</v>
      </c>
      <c r="B472" s="293">
        <v>2000</v>
      </c>
      <c r="C472" s="294">
        <v>6206</v>
      </c>
      <c r="D472" s="294">
        <v>795</v>
      </c>
      <c r="E472" s="295">
        <v>33038</v>
      </c>
      <c r="F472" s="294">
        <v>8212</v>
      </c>
      <c r="G472" s="294">
        <v>27004</v>
      </c>
    </row>
    <row r="473" spans="1:7">
      <c r="A473" s="34" t="s">
        <v>1519</v>
      </c>
      <c r="B473" s="293">
        <v>1999</v>
      </c>
      <c r="C473" s="294">
        <v>3253</v>
      </c>
      <c r="D473" s="294">
        <v>228</v>
      </c>
      <c r="E473" s="295">
        <v>20880</v>
      </c>
      <c r="F473" s="294">
        <v>5103</v>
      </c>
      <c r="G473" s="294">
        <v>17137</v>
      </c>
    </row>
    <row r="474" spans="1:7">
      <c r="A474" s="34" t="s">
        <v>1519</v>
      </c>
      <c r="B474" s="293">
        <v>1998</v>
      </c>
      <c r="C474" s="294">
        <v>2398</v>
      </c>
      <c r="D474" s="294">
        <v>311</v>
      </c>
      <c r="E474" s="295">
        <v>10781</v>
      </c>
      <c r="F474" s="294">
        <v>3076</v>
      </c>
      <c r="G474" s="294">
        <v>9730</v>
      </c>
    </row>
    <row r="475" spans="1:7">
      <c r="A475" s="34" t="s">
        <v>1519</v>
      </c>
      <c r="B475" s="293">
        <v>1997</v>
      </c>
      <c r="C475" s="294">
        <v>1411</v>
      </c>
      <c r="D475" s="294">
        <v>185</v>
      </c>
      <c r="E475" s="295">
        <v>8909</v>
      </c>
      <c r="F475" s="294">
        <v>2556</v>
      </c>
      <c r="G475" s="294">
        <v>7737</v>
      </c>
    </row>
    <row r="476" spans="1:7">
      <c r="A476" s="34" t="s">
        <v>1519</v>
      </c>
      <c r="B476" s="293">
        <v>1996</v>
      </c>
      <c r="C476" s="294">
        <v>835</v>
      </c>
      <c r="D476" s="294">
        <v>125</v>
      </c>
      <c r="E476" s="295">
        <v>3622</v>
      </c>
      <c r="F476" s="294">
        <v>934</v>
      </c>
      <c r="G476" s="294">
        <v>3140</v>
      </c>
    </row>
    <row r="477" spans="1:7">
      <c r="A477" s="34" t="s">
        <v>1519</v>
      </c>
      <c r="B477" s="293">
        <v>1995</v>
      </c>
      <c r="C477" s="294">
        <v>685</v>
      </c>
      <c r="D477" s="294">
        <v>107</v>
      </c>
      <c r="E477" s="295">
        <v>2320</v>
      </c>
      <c r="F477" s="294">
        <v>707</v>
      </c>
      <c r="G477" s="294">
        <v>2064</v>
      </c>
    </row>
    <row r="478" spans="1:7">
      <c r="A478" s="34" t="s">
        <v>1519</v>
      </c>
      <c r="B478" s="293">
        <v>1994</v>
      </c>
      <c r="C478" s="294">
        <v>532.70000000000005</v>
      </c>
      <c r="D478" s="294">
        <v>100.1</v>
      </c>
      <c r="E478" s="295">
        <v>1914.9</v>
      </c>
      <c r="F478" s="294">
        <v>421.5</v>
      </c>
      <c r="G478" s="294">
        <v>1626.3999999999999</v>
      </c>
    </row>
    <row r="479" spans="1:7">
      <c r="A479" s="34" t="s">
        <v>1519</v>
      </c>
      <c r="B479" s="293">
        <v>1993</v>
      </c>
      <c r="C479" s="294">
        <v>518.71100000000001</v>
      </c>
      <c r="D479" s="294">
        <v>71.265000000000001</v>
      </c>
      <c r="E479" s="295">
        <v>1687.338</v>
      </c>
      <c r="F479" s="294">
        <v>320.49200000000002</v>
      </c>
      <c r="G479" s="294">
        <v>1599.0819999999999</v>
      </c>
    </row>
    <row r="480" spans="1:7">
      <c r="A480" s="34" t="s">
        <v>1519</v>
      </c>
      <c r="B480" s="293">
        <v>1992</v>
      </c>
      <c r="C480" s="294">
        <v>400.99299999999999</v>
      </c>
      <c r="D480" s="294">
        <v>55.808999999999997</v>
      </c>
      <c r="E480" s="295">
        <v>1551.7650000000001</v>
      </c>
      <c r="F480" s="294">
        <v>189.04</v>
      </c>
      <c r="G480" s="294">
        <v>1456.069</v>
      </c>
    </row>
    <row r="481" spans="1:7">
      <c r="A481" s="34" t="s">
        <v>1519</v>
      </c>
      <c r="B481" s="293">
        <v>1991</v>
      </c>
      <c r="C481" s="294">
        <v>333.50700000000001</v>
      </c>
      <c r="D481" s="294">
        <v>42.625999999999998</v>
      </c>
      <c r="E481" s="295">
        <v>1366.4690000000001</v>
      </c>
      <c r="F481" s="294">
        <v>153.37100000000001</v>
      </c>
      <c r="G481" s="294">
        <v>1305.1021000000001</v>
      </c>
    </row>
    <row r="482" spans="1:7">
      <c r="A482" s="34" t="s">
        <v>1519</v>
      </c>
      <c r="B482" s="293">
        <v>1990</v>
      </c>
      <c r="C482" s="294">
        <v>190.20599999999999</v>
      </c>
      <c r="D482" s="294">
        <v>15.526</v>
      </c>
      <c r="E482" s="295">
        <v>1127.8130000000001</v>
      </c>
      <c r="F482" s="294">
        <v>46.177</v>
      </c>
      <c r="G482" s="294">
        <v>1086.7269999999999</v>
      </c>
    </row>
    <row r="483" spans="1:7">
      <c r="A483" s="34" t="s">
        <v>1520</v>
      </c>
      <c r="B483" s="293">
        <v>2019</v>
      </c>
      <c r="C483" s="294">
        <v>16088.9</v>
      </c>
      <c r="D483" s="294">
        <v>-5271</v>
      </c>
      <c r="E483" s="295">
        <v>94699.1</v>
      </c>
      <c r="F483" s="294">
        <v>58196.4</v>
      </c>
      <c r="G483" s="294">
        <v>81415.899999999994</v>
      </c>
    </row>
    <row r="484" spans="1:7">
      <c r="A484" s="34" t="s">
        <v>1520</v>
      </c>
      <c r="B484" s="293">
        <v>2018</v>
      </c>
      <c r="C484" s="294">
        <v>15787.4</v>
      </c>
      <c r="D484" s="294">
        <v>-5142.8</v>
      </c>
      <c r="E484" s="295">
        <v>101787.6</v>
      </c>
      <c r="F484" s="294">
        <v>65131</v>
      </c>
      <c r="G484" s="294">
        <v>88928.7</v>
      </c>
    </row>
    <row r="485" spans="1:7">
      <c r="A485" s="34" t="s">
        <v>1520</v>
      </c>
      <c r="B485" s="293">
        <v>2017</v>
      </c>
      <c r="C485" s="294">
        <v>15940.7</v>
      </c>
      <c r="D485" s="294">
        <v>-4403.8999999999996</v>
      </c>
      <c r="E485" s="295">
        <v>118341.9</v>
      </c>
      <c r="F485" s="294">
        <v>73837.100000000006</v>
      </c>
      <c r="G485" s="294">
        <v>103912.40000000001</v>
      </c>
    </row>
    <row r="486" spans="1:7">
      <c r="A486" s="34" t="s">
        <v>1520</v>
      </c>
      <c r="B486" s="293">
        <v>2016</v>
      </c>
      <c r="C486" s="294">
        <v>14570.6</v>
      </c>
      <c r="D486" s="294">
        <v>14695</v>
      </c>
      <c r="E486" s="295">
        <v>128986.3</v>
      </c>
      <c r="F486" s="294">
        <v>76200.5</v>
      </c>
      <c r="G486" s="294">
        <v>108969.2</v>
      </c>
    </row>
    <row r="487" spans="1:7">
      <c r="A487" s="34" t="s">
        <v>1520</v>
      </c>
      <c r="B487" s="293">
        <v>2015</v>
      </c>
      <c r="C487" s="294">
        <v>12688.1</v>
      </c>
      <c r="D487" s="294">
        <v>3683.2</v>
      </c>
      <c r="E487" s="295">
        <v>135583.29999999999</v>
      </c>
      <c r="F487" s="294">
        <v>76589.3</v>
      </c>
      <c r="G487" s="294">
        <v>119119.70000000001</v>
      </c>
    </row>
    <row r="488" spans="1:7">
      <c r="A488" s="34" t="s">
        <v>1520</v>
      </c>
      <c r="B488" s="293">
        <v>2014</v>
      </c>
      <c r="C488" s="294">
        <v>4676.5</v>
      </c>
      <c r="D488" s="294">
        <v>-1630.5</v>
      </c>
      <c r="E488" s="295">
        <v>52758</v>
      </c>
      <c r="F488" s="294">
        <v>28335.5</v>
      </c>
      <c r="G488" s="294">
        <v>43866.6</v>
      </c>
    </row>
    <row r="489" spans="1:7">
      <c r="A489" s="34" t="s">
        <v>1520</v>
      </c>
      <c r="B489" s="293">
        <v>2013</v>
      </c>
      <c r="C489" s="294">
        <v>2602.5</v>
      </c>
      <c r="D489" s="294">
        <v>-750.4</v>
      </c>
      <c r="E489" s="295">
        <v>22725.9</v>
      </c>
      <c r="F489" s="294">
        <v>9537.1</v>
      </c>
      <c r="G489" s="294">
        <v>18589.099999999999</v>
      </c>
    </row>
    <row r="490" spans="1:7">
      <c r="A490" s="34" t="s">
        <v>1520</v>
      </c>
      <c r="B490" s="293">
        <v>2012</v>
      </c>
      <c r="C490" s="294">
        <v>5914.9</v>
      </c>
      <c r="D490" s="294">
        <v>97.3</v>
      </c>
      <c r="E490" s="295">
        <v>14114.8</v>
      </c>
      <c r="F490" s="294">
        <v>3856.4</v>
      </c>
      <c r="G490" s="294">
        <v>10289.700000000001</v>
      </c>
    </row>
    <row r="491" spans="1:7">
      <c r="A491" s="34" t="s">
        <v>1520</v>
      </c>
      <c r="B491" s="293">
        <v>2011</v>
      </c>
      <c r="C491" s="294">
        <v>4584.3999999999996</v>
      </c>
      <c r="D491" s="294">
        <v>260.89999999999998</v>
      </c>
      <c r="E491" s="295">
        <v>6698.3</v>
      </c>
      <c r="F491" s="294">
        <v>3562.5</v>
      </c>
      <c r="G491" s="294">
        <v>4595.5</v>
      </c>
    </row>
    <row r="492" spans="1:7">
      <c r="A492" s="34" t="s">
        <v>1520</v>
      </c>
      <c r="B492" s="293">
        <v>2010</v>
      </c>
      <c r="C492" s="294">
        <v>3566.9</v>
      </c>
      <c r="D492" s="294">
        <v>184.4</v>
      </c>
      <c r="E492" s="295">
        <v>5827.3</v>
      </c>
      <c r="F492" s="294">
        <v>3282.6</v>
      </c>
      <c r="G492" s="294">
        <v>4298.7</v>
      </c>
    </row>
    <row r="493" spans="1:7">
      <c r="A493" s="34" t="s">
        <v>1520</v>
      </c>
      <c r="B493" s="293">
        <v>2009</v>
      </c>
      <c r="C493" s="294">
        <v>2793</v>
      </c>
      <c r="D493" s="294">
        <v>222</v>
      </c>
      <c r="E493" s="295">
        <v>5992.2</v>
      </c>
      <c r="F493" s="294">
        <v>3023.1</v>
      </c>
      <c r="G493" s="294">
        <v>4480.8999999999996</v>
      </c>
    </row>
    <row r="494" spans="1:7">
      <c r="A494" s="34" t="s">
        <v>1520</v>
      </c>
      <c r="B494" s="293">
        <v>2008</v>
      </c>
      <c r="C494" s="294">
        <v>2535.5010000000002</v>
      </c>
      <c r="D494" s="294">
        <v>238.37899999999999</v>
      </c>
      <c r="E494" s="295">
        <v>3677.8870000000002</v>
      </c>
      <c r="F494" s="294">
        <v>2108.585</v>
      </c>
      <c r="G494" s="294">
        <v>2986.4780000000001</v>
      </c>
    </row>
    <row r="495" spans="1:7">
      <c r="A495" s="34" t="s">
        <v>1520</v>
      </c>
      <c r="B495" s="293">
        <v>2007</v>
      </c>
      <c r="C495" s="294">
        <v>2496.6509999999998</v>
      </c>
      <c r="D495" s="294">
        <v>141.03</v>
      </c>
      <c r="E495" s="295">
        <v>3472.027</v>
      </c>
      <c r="F495" s="294">
        <v>1849.4649999999999</v>
      </c>
      <c r="G495" s="294">
        <v>2755.114</v>
      </c>
    </row>
    <row r="496" spans="1:7">
      <c r="A496" s="34" t="s">
        <v>1520</v>
      </c>
      <c r="B496" s="293">
        <v>2006</v>
      </c>
      <c r="C496" s="294">
        <v>1979.2439999999999</v>
      </c>
      <c r="D496" s="294">
        <v>-445.005</v>
      </c>
      <c r="E496" s="295">
        <v>3760.5770000000002</v>
      </c>
      <c r="F496" s="294">
        <v>1680.3879999999999</v>
      </c>
      <c r="G496" s="294">
        <v>2911.5919999999996</v>
      </c>
    </row>
    <row r="497" spans="1:7">
      <c r="A497" s="34" t="s">
        <v>1520</v>
      </c>
      <c r="B497" s="293">
        <v>2005</v>
      </c>
      <c r="C497" s="294">
        <v>1646.203</v>
      </c>
      <c r="D497" s="294">
        <v>138.55699999999999</v>
      </c>
      <c r="E497" s="295">
        <v>3077.1869999999999</v>
      </c>
      <c r="F497" s="294">
        <v>2100.4690000000001</v>
      </c>
      <c r="G497" s="294">
        <v>2688.404</v>
      </c>
    </row>
    <row r="498" spans="1:7">
      <c r="A498" s="34" t="s">
        <v>1520</v>
      </c>
      <c r="B498" s="293">
        <v>2004</v>
      </c>
      <c r="C498" s="294">
        <v>1640.5509999999999</v>
      </c>
      <c r="D498" s="294">
        <v>151.333</v>
      </c>
      <c r="E498" s="295">
        <v>3243.683</v>
      </c>
      <c r="F498" s="294">
        <v>2243.1489999999999</v>
      </c>
      <c r="G498" s="294">
        <v>2830.8019999999997</v>
      </c>
    </row>
    <row r="499" spans="1:7">
      <c r="A499" s="34" t="s">
        <v>1520</v>
      </c>
      <c r="B499" s="293">
        <v>2003</v>
      </c>
      <c r="C499" s="294">
        <v>1457.722</v>
      </c>
      <c r="D499" s="294">
        <v>202.864</v>
      </c>
      <c r="E499" s="295">
        <v>3282.6001000000001</v>
      </c>
      <c r="F499" s="294">
        <v>2057.3461000000002</v>
      </c>
      <c r="G499" s="294">
        <v>2779.8811000000001</v>
      </c>
    </row>
    <row r="500" spans="1:7">
      <c r="A500" s="34" t="s">
        <v>1520</v>
      </c>
      <c r="B500" s="293">
        <v>2002</v>
      </c>
      <c r="C500" s="294">
        <v>1223.1980000000001</v>
      </c>
      <c r="D500" s="294">
        <v>175.79599999999999</v>
      </c>
      <c r="E500" s="295">
        <v>2663.4641000000001</v>
      </c>
      <c r="F500" s="294">
        <v>1798.2840000000001</v>
      </c>
      <c r="G500" s="294">
        <v>2213.5210000000002</v>
      </c>
    </row>
    <row r="501" spans="1:7">
      <c r="A501" s="34" t="s">
        <v>1520</v>
      </c>
      <c r="B501" s="293">
        <v>2001</v>
      </c>
      <c r="C501" s="294">
        <v>1160.6759999999999</v>
      </c>
      <c r="D501" s="294">
        <v>116.361</v>
      </c>
      <c r="E501" s="295">
        <v>2528.3339999999998</v>
      </c>
      <c r="F501" s="294">
        <v>1672.05</v>
      </c>
      <c r="G501" s="294">
        <v>2155.855</v>
      </c>
    </row>
    <row r="502" spans="1:7">
      <c r="A502" s="34" t="s">
        <v>1520</v>
      </c>
      <c r="B502" s="293">
        <v>2000</v>
      </c>
      <c r="C502" s="294">
        <v>811.524</v>
      </c>
      <c r="D502" s="294">
        <v>157.495</v>
      </c>
      <c r="E502" s="295">
        <v>2579.8980000000001</v>
      </c>
      <c r="F502" s="294">
        <v>1547.9690000000001</v>
      </c>
      <c r="G502" s="294">
        <v>2084.123</v>
      </c>
    </row>
    <row r="503" spans="1:7">
      <c r="A503" s="34" t="s">
        <v>1520</v>
      </c>
      <c r="B503" s="293">
        <v>1999</v>
      </c>
      <c r="C503" s="294">
        <v>704.89</v>
      </c>
      <c r="D503" s="294">
        <v>182.661</v>
      </c>
      <c r="E503" s="295">
        <v>1465.5809999999999</v>
      </c>
      <c r="F503" s="294">
        <v>1058.9079999999999</v>
      </c>
      <c r="G503" s="294">
        <v>1211.3869999999999</v>
      </c>
    </row>
    <row r="504" spans="1:7">
      <c r="A504" s="34" t="s">
        <v>1520</v>
      </c>
      <c r="B504" s="293">
        <v>1998</v>
      </c>
      <c r="C504" s="294">
        <v>596.19299999999998</v>
      </c>
      <c r="D504" s="294">
        <v>118.682</v>
      </c>
      <c r="E504" s="295">
        <v>1131.3430000000001</v>
      </c>
      <c r="F504" s="294">
        <v>799.755</v>
      </c>
      <c r="G504" s="294">
        <v>952.68100000000004</v>
      </c>
    </row>
    <row r="505" spans="1:7">
      <c r="A505" s="34" t="s">
        <v>1520</v>
      </c>
      <c r="B505" s="293">
        <v>1997</v>
      </c>
      <c r="C505" s="294">
        <v>376.47</v>
      </c>
      <c r="D505" s="294">
        <v>95.65</v>
      </c>
      <c r="E505" s="295">
        <v>755.005</v>
      </c>
      <c r="F505" s="294">
        <v>565.89300000000003</v>
      </c>
      <c r="G505" s="294">
        <v>569.14200000000005</v>
      </c>
    </row>
    <row r="506" spans="1:7">
      <c r="A506" s="34" t="s">
        <v>1520</v>
      </c>
      <c r="B506" s="293">
        <v>1996</v>
      </c>
      <c r="C506" s="294">
        <v>250.80099999999999</v>
      </c>
      <c r="D506" s="294">
        <v>78.561999999999998</v>
      </c>
      <c r="E506" s="295">
        <v>472.85399999999998</v>
      </c>
      <c r="F506" s="294">
        <v>423.50900000000001</v>
      </c>
      <c r="G506" s="294">
        <v>428.39800000000002</v>
      </c>
    </row>
    <row r="507" spans="1:7">
      <c r="A507" s="34" t="s">
        <v>1520</v>
      </c>
      <c r="B507" s="293">
        <v>1995</v>
      </c>
      <c r="C507" s="294">
        <v>152.935</v>
      </c>
      <c r="D507" s="294">
        <v>47.89</v>
      </c>
      <c r="E507" s="295">
        <v>322.12099999999998</v>
      </c>
      <c r="F507" s="294">
        <v>289.03500000000003</v>
      </c>
      <c r="G507" s="294">
        <v>293.23400000000004</v>
      </c>
    </row>
    <row r="508" spans="1:7">
      <c r="A508" s="34" t="s">
        <v>1520</v>
      </c>
      <c r="B508" s="293">
        <v>1994</v>
      </c>
      <c r="C508" s="294">
        <v>94.858000000000004</v>
      </c>
      <c r="D508" s="294">
        <v>36.545000000000002</v>
      </c>
      <c r="E508" s="295">
        <v>262.31599999999997</v>
      </c>
      <c r="F508" s="294">
        <v>223.37</v>
      </c>
      <c r="G508" s="294">
        <v>229.06900000000002</v>
      </c>
    </row>
    <row r="509" spans="1:7">
      <c r="A509" s="34" t="s">
        <v>1520</v>
      </c>
      <c r="B509" s="293">
        <v>1993</v>
      </c>
      <c r="C509" s="294">
        <v>67.546999999999997</v>
      </c>
      <c r="D509" s="294">
        <v>12.221</v>
      </c>
      <c r="E509" s="295">
        <v>104.78100000000001</v>
      </c>
      <c r="F509" s="294">
        <v>91.248999999999995</v>
      </c>
      <c r="G509" s="294">
        <v>93.963999999999999</v>
      </c>
    </row>
    <row r="510" spans="1:7">
      <c r="A510" s="34" t="s">
        <v>1520</v>
      </c>
      <c r="B510" s="293">
        <v>1992</v>
      </c>
      <c r="C510" s="294">
        <v>34.683700000000002</v>
      </c>
      <c r="D510" s="294">
        <v>3.5943000000000001</v>
      </c>
      <c r="E510" s="295">
        <v>31.214400000000001</v>
      </c>
      <c r="F510" s="294">
        <v>19.7592</v>
      </c>
      <c r="G510" s="294">
        <v>25.14</v>
      </c>
    </row>
    <row r="511" spans="1:7">
      <c r="A511" s="34" t="s">
        <v>1520</v>
      </c>
      <c r="B511" s="293">
        <v>1991</v>
      </c>
      <c r="C511" s="294">
        <v>29.48</v>
      </c>
      <c r="D511" s="294">
        <v>1.5731000000000002</v>
      </c>
      <c r="E511" s="295">
        <v>23.905000000000001</v>
      </c>
      <c r="F511" s="294">
        <v>15.9679</v>
      </c>
      <c r="G511" s="294">
        <v>19.355800000000002</v>
      </c>
    </row>
    <row r="512" spans="1:7">
      <c r="A512" s="34" t="s">
        <v>1521</v>
      </c>
      <c r="B512" s="293">
        <v>2019</v>
      </c>
      <c r="C512" s="294">
        <v>2893.6170000000002</v>
      </c>
      <c r="D512" s="294">
        <v>478.03500000000003</v>
      </c>
      <c r="E512" s="295">
        <v>7006.8860000000004</v>
      </c>
      <c r="F512" s="294">
        <v>3657.9580000000001</v>
      </c>
      <c r="G512" s="294">
        <v>6329.393</v>
      </c>
    </row>
    <row r="513" spans="1:7">
      <c r="A513" s="34" t="s">
        <v>1521</v>
      </c>
      <c r="B513" s="293">
        <v>2018</v>
      </c>
      <c r="C513" s="294">
        <v>2714.4740000000002</v>
      </c>
      <c r="D513" s="294">
        <v>298.37299999999999</v>
      </c>
      <c r="E513" s="295">
        <v>5461.77</v>
      </c>
      <c r="F513" s="294">
        <v>3191.86</v>
      </c>
      <c r="G513" s="294">
        <v>4752.4920000000002</v>
      </c>
    </row>
    <row r="514" spans="1:7">
      <c r="A514" s="34" t="s">
        <v>1521</v>
      </c>
      <c r="B514" s="293">
        <v>2017</v>
      </c>
      <c r="C514" s="294">
        <v>2489.0349999999999</v>
      </c>
      <c r="D514" s="294">
        <v>222.76599999999999</v>
      </c>
      <c r="E514" s="295">
        <v>4648.9160000000002</v>
      </c>
      <c r="F514" s="294">
        <v>3362.4690000000001</v>
      </c>
      <c r="G514" s="294">
        <v>4025.3820000000001</v>
      </c>
    </row>
    <row r="515" spans="1:7">
      <c r="A515" s="34" t="s">
        <v>1521</v>
      </c>
      <c r="B515" s="293">
        <v>2016</v>
      </c>
      <c r="C515" s="294">
        <v>2340.049</v>
      </c>
      <c r="D515" s="294">
        <v>316.13200000000001</v>
      </c>
      <c r="E515" s="295">
        <v>4373.1459999999997</v>
      </c>
      <c r="F515" s="294">
        <v>3224.37</v>
      </c>
      <c r="G515" s="294">
        <v>3864.4569999999999</v>
      </c>
    </row>
    <row r="516" spans="1:7">
      <c r="A516" s="34" t="s">
        <v>1521</v>
      </c>
      <c r="B516" s="293">
        <v>2015</v>
      </c>
      <c r="C516" s="294">
        <v>2197.4479999999999</v>
      </c>
      <c r="D516" s="294">
        <v>321.40600000000001</v>
      </c>
      <c r="E516" s="295">
        <v>4181.6840000000002</v>
      </c>
      <c r="F516" s="294">
        <v>3120.8780000000002</v>
      </c>
      <c r="G516" s="294">
        <v>3738.9250000000002</v>
      </c>
    </row>
    <row r="517" spans="1:7">
      <c r="A517" s="34" t="s">
        <v>1521</v>
      </c>
      <c r="B517" s="293">
        <v>2014</v>
      </c>
      <c r="C517" s="294">
        <v>1963.874</v>
      </c>
      <c r="D517" s="294">
        <v>333.94799999999998</v>
      </c>
      <c r="E517" s="295">
        <v>4001.5459999999998</v>
      </c>
      <c r="F517" s="294">
        <v>2945.335</v>
      </c>
      <c r="G517" s="294">
        <v>3550.1860000000001</v>
      </c>
    </row>
    <row r="518" spans="1:7">
      <c r="A518" s="34" t="s">
        <v>1521</v>
      </c>
      <c r="B518" s="293">
        <v>2013</v>
      </c>
      <c r="C518" s="294">
        <v>1577.922</v>
      </c>
      <c r="D518" s="294">
        <v>293.48700000000002</v>
      </c>
      <c r="E518" s="295">
        <v>2957.6849999999999</v>
      </c>
      <c r="F518" s="294">
        <v>2629.431</v>
      </c>
      <c r="G518" s="294">
        <v>2629.431</v>
      </c>
    </row>
    <row r="519" spans="1:7">
      <c r="A519" s="34" t="s">
        <v>1521</v>
      </c>
      <c r="B519" s="293">
        <v>2012</v>
      </c>
      <c r="C519" s="294">
        <v>1373.9469999999999</v>
      </c>
      <c r="D519" s="294">
        <v>203.989</v>
      </c>
      <c r="E519" s="295">
        <v>2600.627</v>
      </c>
      <c r="F519" s="294">
        <v>2345.7539999999999</v>
      </c>
      <c r="G519" s="294">
        <v>2345.7539999999999</v>
      </c>
    </row>
    <row r="520" spans="1:7">
      <c r="A520" s="34" t="s">
        <v>1521</v>
      </c>
      <c r="B520" s="293">
        <v>2011</v>
      </c>
      <c r="C520" s="294">
        <v>1158.538</v>
      </c>
      <c r="D520" s="294">
        <v>200.904</v>
      </c>
      <c r="E520" s="295">
        <v>2345.5010000000002</v>
      </c>
      <c r="F520" s="294">
        <v>2156.25</v>
      </c>
      <c r="G520" s="294">
        <v>2156.25</v>
      </c>
    </row>
    <row r="521" spans="1:7">
      <c r="A521" s="34" t="s">
        <v>1521</v>
      </c>
      <c r="B521" s="293">
        <v>2010</v>
      </c>
      <c r="C521" s="294">
        <v>1023.586</v>
      </c>
      <c r="D521" s="294">
        <v>171.22</v>
      </c>
      <c r="E521" s="295">
        <v>2352.6759999999999</v>
      </c>
      <c r="F521" s="294">
        <v>2177.605</v>
      </c>
      <c r="G521" s="294">
        <v>2177.605</v>
      </c>
    </row>
    <row r="522" spans="1:7">
      <c r="A522" s="34" t="s">
        <v>1521</v>
      </c>
      <c r="B522" s="293">
        <v>2009</v>
      </c>
      <c r="C522" s="294">
        <v>859.77300000000002</v>
      </c>
      <c r="D522" s="294">
        <v>145.91300000000001</v>
      </c>
      <c r="E522" s="295">
        <v>2087.5100000000002</v>
      </c>
      <c r="F522" s="294">
        <v>1738.722</v>
      </c>
      <c r="G522" s="294">
        <v>1938.4769999999999</v>
      </c>
    </row>
    <row r="523" spans="1:7">
      <c r="A523" s="34" t="s">
        <v>1521</v>
      </c>
      <c r="B523" s="293">
        <v>2008</v>
      </c>
      <c r="C523" s="294">
        <v>790.92399999999998</v>
      </c>
      <c r="D523" s="294">
        <v>145.13800000000001</v>
      </c>
      <c r="E523" s="295">
        <v>1880.951</v>
      </c>
      <c r="F523" s="294">
        <v>1568.77</v>
      </c>
      <c r="G523" s="294">
        <v>1768.625</v>
      </c>
    </row>
    <row r="524" spans="1:7">
      <c r="A524" s="34" t="s">
        <v>1521</v>
      </c>
      <c r="B524" s="293">
        <v>2007</v>
      </c>
      <c r="C524" s="294">
        <v>636.40599999999995</v>
      </c>
      <c r="D524" s="294">
        <v>100.967</v>
      </c>
      <c r="E524" s="295">
        <v>1656.047</v>
      </c>
      <c r="F524" s="294">
        <v>1358.5519999999999</v>
      </c>
      <c r="G524" s="294">
        <v>1558.4069999999999</v>
      </c>
    </row>
    <row r="525" spans="1:7">
      <c r="A525" s="34" t="s">
        <v>1521</v>
      </c>
      <c r="B525" s="293">
        <v>2006</v>
      </c>
      <c r="C525" s="294">
        <v>428.67200000000003</v>
      </c>
      <c r="D525" s="294">
        <v>57.401000000000003</v>
      </c>
      <c r="E525" s="295">
        <v>1247.932</v>
      </c>
      <c r="F525" s="294">
        <v>954.69299999999998</v>
      </c>
      <c r="G525" s="294">
        <v>1154.693</v>
      </c>
    </row>
    <row r="526" spans="1:7">
      <c r="A526" s="34" t="s">
        <v>1521</v>
      </c>
      <c r="B526" s="293">
        <v>2005</v>
      </c>
      <c r="C526" s="294">
        <v>283.11500000000001</v>
      </c>
      <c r="D526" s="294">
        <v>327.99799999999999</v>
      </c>
      <c r="E526" s="295">
        <v>891.49900000000002</v>
      </c>
      <c r="F526" s="294">
        <v>624.21400000000006</v>
      </c>
      <c r="G526" s="294">
        <v>824.21400000000006</v>
      </c>
    </row>
    <row r="527" spans="1:7">
      <c r="A527" s="34" t="s">
        <v>1521</v>
      </c>
      <c r="B527" s="293">
        <v>2004</v>
      </c>
      <c r="C527" s="294">
        <v>210.01499999999999</v>
      </c>
      <c r="D527" s="294">
        <v>34.363999999999997</v>
      </c>
      <c r="E527" s="295">
        <v>182.74299999999999</v>
      </c>
      <c r="F527" s="294">
        <v>-125.931</v>
      </c>
      <c r="G527" s="294">
        <v>130.91500000000002</v>
      </c>
    </row>
    <row r="528" spans="1:7">
      <c r="A528" s="34" t="s">
        <v>1521</v>
      </c>
      <c r="B528" s="293">
        <v>2003</v>
      </c>
      <c r="C528" s="294">
        <v>161.25899999999999</v>
      </c>
      <c r="D528" s="294">
        <v>-29.280999999999999</v>
      </c>
      <c r="E528" s="295">
        <v>278.94099999999997</v>
      </c>
      <c r="F528" s="294">
        <v>-175.35400000000001</v>
      </c>
      <c r="G528" s="294">
        <v>226.42099999999996</v>
      </c>
    </row>
    <row r="529" spans="1:7">
      <c r="A529" s="34" t="s">
        <v>1521</v>
      </c>
      <c r="B529" s="293">
        <v>2002</v>
      </c>
      <c r="C529" s="294">
        <v>144.976</v>
      </c>
      <c r="D529" s="294">
        <v>-204.43700000000001</v>
      </c>
      <c r="E529" s="295">
        <v>229.863</v>
      </c>
      <c r="F529" s="294">
        <v>-168.0898</v>
      </c>
      <c r="G529" s="294">
        <v>134.12319999999997</v>
      </c>
    </row>
    <row r="530" spans="1:7">
      <c r="A530" s="34" t="s">
        <v>1521</v>
      </c>
      <c r="B530" s="293">
        <v>2001</v>
      </c>
      <c r="C530" s="294">
        <v>163.214</v>
      </c>
      <c r="D530" s="294">
        <v>-2435.5120000000002</v>
      </c>
      <c r="E530" s="295">
        <v>421.47800000000001</v>
      </c>
      <c r="F530" s="294">
        <v>17.233899999999998</v>
      </c>
      <c r="G530" s="294">
        <v>317.75189999999998</v>
      </c>
    </row>
    <row r="531" spans="1:7">
      <c r="A531" s="34" t="s">
        <v>1521</v>
      </c>
      <c r="B531" s="293">
        <v>2000</v>
      </c>
      <c r="C531" s="294">
        <v>89.766000000000005</v>
      </c>
      <c r="D531" s="294">
        <v>-885.78499999999997</v>
      </c>
      <c r="E531" s="295">
        <v>2790.7770999999998</v>
      </c>
      <c r="F531" s="294">
        <v>2404.3989999999999</v>
      </c>
      <c r="G531" s="294">
        <v>2705.8999999999996</v>
      </c>
    </row>
    <row r="532" spans="1:7">
      <c r="A532" s="34" t="s">
        <v>1521</v>
      </c>
      <c r="B532" s="293">
        <v>1999</v>
      </c>
      <c r="C532" s="294">
        <v>3.9859999999999998</v>
      </c>
      <c r="D532" s="294">
        <v>-59.8</v>
      </c>
      <c r="E532" s="295">
        <v>300.815</v>
      </c>
      <c r="F532" s="294">
        <v>281.44499999999999</v>
      </c>
      <c r="G532" s="294">
        <v>285.43299999999999</v>
      </c>
    </row>
    <row r="533" spans="1:7">
      <c r="A533" s="34" t="s">
        <v>1521</v>
      </c>
      <c r="B533" s="293">
        <v>1998</v>
      </c>
      <c r="C533" s="294">
        <v>0</v>
      </c>
      <c r="D533" s="294">
        <v>-0.89</v>
      </c>
      <c r="E533" s="295">
        <v>8.8656000000000006</v>
      </c>
      <c r="F533" s="294">
        <v>8.1354000000000006</v>
      </c>
      <c r="G533" s="294">
        <v>8.1727000000000007</v>
      </c>
    </row>
    <row r="534" spans="1:7">
      <c r="A534" s="34" t="s">
        <v>1522</v>
      </c>
      <c r="B534" s="293">
        <v>2019</v>
      </c>
      <c r="C534" s="294">
        <v>3589.4270000000001</v>
      </c>
      <c r="D534" s="294">
        <v>533.22799999999995</v>
      </c>
      <c r="E534" s="295">
        <v>9860.8629999999994</v>
      </c>
      <c r="F534" s="294">
        <v>4093.58</v>
      </c>
      <c r="G534" s="294">
        <v>7834.82</v>
      </c>
    </row>
    <row r="535" spans="1:7">
      <c r="A535" s="34" t="s">
        <v>1522</v>
      </c>
      <c r="B535" s="293">
        <v>2018</v>
      </c>
      <c r="C535" s="294">
        <v>3374.95</v>
      </c>
      <c r="D535" s="294">
        <v>693.56200000000001</v>
      </c>
      <c r="E535" s="295">
        <v>7581.674</v>
      </c>
      <c r="F535" s="294">
        <v>3759.1080000000002</v>
      </c>
      <c r="G535" s="294">
        <v>5721.6409999999996</v>
      </c>
    </row>
    <row r="536" spans="1:7">
      <c r="A536" s="34" t="s">
        <v>1522</v>
      </c>
      <c r="B536" s="293">
        <v>2017</v>
      </c>
      <c r="C536" s="294">
        <v>3071.9760000000001</v>
      </c>
      <c r="D536" s="294">
        <v>54.85</v>
      </c>
      <c r="E536" s="295">
        <v>7750.7719999999999</v>
      </c>
      <c r="F536" s="294">
        <v>3817.6959999999999</v>
      </c>
      <c r="G536" s="294">
        <v>5918.4039999999995</v>
      </c>
    </row>
    <row r="537" spans="1:7">
      <c r="A537" s="34" t="s">
        <v>1522</v>
      </c>
      <c r="B537" s="293">
        <v>2016</v>
      </c>
      <c r="C537" s="294">
        <v>2677.203</v>
      </c>
      <c r="D537" s="294">
        <v>643.67499999999995</v>
      </c>
      <c r="E537" s="295">
        <v>8161.2070000000003</v>
      </c>
      <c r="F537" s="294">
        <v>3942.6039999999998</v>
      </c>
      <c r="G537" s="294">
        <v>6441.8519999999999</v>
      </c>
    </row>
    <row r="538" spans="1:7">
      <c r="A538" s="34" t="s">
        <v>1522</v>
      </c>
      <c r="B538" s="293">
        <v>2015</v>
      </c>
      <c r="C538" s="294">
        <v>2826.4290000000001</v>
      </c>
      <c r="D538" s="294">
        <v>334.90600000000001</v>
      </c>
      <c r="E538" s="295">
        <v>9597.9539999999997</v>
      </c>
      <c r="F538" s="294">
        <v>3401.3130000000001</v>
      </c>
      <c r="G538" s="294">
        <v>7358.7129999999997</v>
      </c>
    </row>
    <row r="539" spans="1:7">
      <c r="A539" s="34" t="s">
        <v>1522</v>
      </c>
      <c r="B539" s="293">
        <v>2014</v>
      </c>
      <c r="C539" s="294">
        <v>2445.5479999999998</v>
      </c>
      <c r="D539" s="294">
        <v>133.316</v>
      </c>
      <c r="E539" s="295">
        <v>5223.1030000000001</v>
      </c>
      <c r="F539" s="294">
        <v>1488.635</v>
      </c>
      <c r="G539" s="294">
        <v>4422.7659999999996</v>
      </c>
    </row>
    <row r="540" spans="1:7">
      <c r="A540" s="34" t="s">
        <v>1522</v>
      </c>
      <c r="B540" s="293">
        <v>2013</v>
      </c>
      <c r="C540" s="294">
        <v>2394.27</v>
      </c>
      <c r="D540" s="294">
        <v>413.17099999999999</v>
      </c>
      <c r="E540" s="295">
        <v>3584.797</v>
      </c>
      <c r="F540" s="294">
        <v>1742.7760000000001</v>
      </c>
      <c r="G540" s="294">
        <v>2821.6400000000003</v>
      </c>
    </row>
    <row r="541" spans="1:7">
      <c r="A541" s="34" t="s">
        <v>1522</v>
      </c>
      <c r="B541" s="293">
        <v>2012</v>
      </c>
      <c r="C541" s="294">
        <v>2519.154</v>
      </c>
      <c r="D541" s="294">
        <v>311.536</v>
      </c>
      <c r="E541" s="295">
        <v>3437.2910000000002</v>
      </c>
      <c r="F541" s="294">
        <v>1932.008</v>
      </c>
      <c r="G541" s="294">
        <v>2631.2960000000003</v>
      </c>
    </row>
    <row r="542" spans="1:7">
      <c r="A542" s="34" t="s">
        <v>1522</v>
      </c>
      <c r="B542" s="293">
        <v>2011</v>
      </c>
      <c r="C542" s="294">
        <v>2869.0050000000001</v>
      </c>
      <c r="D542" s="294">
        <v>392.11399999999998</v>
      </c>
      <c r="E542" s="295">
        <v>3203.8240000000001</v>
      </c>
      <c r="F542" s="294">
        <v>1678.827</v>
      </c>
      <c r="G542" s="294">
        <v>2442.5</v>
      </c>
    </row>
    <row r="543" spans="1:7">
      <c r="A543" s="34" t="s">
        <v>1522</v>
      </c>
      <c r="B543" s="293">
        <v>2010</v>
      </c>
      <c r="C543" s="294">
        <v>2362.7640000000001</v>
      </c>
      <c r="D543" s="294">
        <v>323.72000000000003</v>
      </c>
      <c r="E543" s="295">
        <v>3068.0810000000001</v>
      </c>
      <c r="F543" s="294">
        <v>1475.7460000000001</v>
      </c>
      <c r="G543" s="294">
        <v>2336.6559999999999</v>
      </c>
    </row>
    <row r="544" spans="1:7">
      <c r="A544" s="34" t="s">
        <v>1522</v>
      </c>
      <c r="B544" s="293">
        <v>2009</v>
      </c>
      <c r="C544" s="294">
        <v>2005.394</v>
      </c>
      <c r="D544" s="294">
        <v>178.36799999999999</v>
      </c>
      <c r="E544" s="295">
        <v>2771.5569999999998</v>
      </c>
      <c r="F544" s="294">
        <v>1253.318</v>
      </c>
      <c r="G544" s="294">
        <v>2066.0309999999999</v>
      </c>
    </row>
    <row r="545" spans="1:7">
      <c r="A545" s="34" t="s">
        <v>1522</v>
      </c>
      <c r="B545" s="293">
        <v>2008</v>
      </c>
      <c r="C545" s="294">
        <v>2467.1149999999998</v>
      </c>
      <c r="D545" s="294">
        <v>194.202</v>
      </c>
      <c r="E545" s="295">
        <v>2872.7170000000001</v>
      </c>
      <c r="F545" s="294">
        <v>1116.4829999999999</v>
      </c>
      <c r="G545" s="294">
        <v>2048.7469999999998</v>
      </c>
    </row>
    <row r="546" spans="1:7">
      <c r="A546" s="34" t="s">
        <v>1522</v>
      </c>
      <c r="B546" s="293">
        <v>2007</v>
      </c>
      <c r="C546" s="294">
        <v>2336.1869999999999</v>
      </c>
      <c r="D546" s="294">
        <v>229.69</v>
      </c>
      <c r="E546" s="295">
        <v>2841.018</v>
      </c>
      <c r="F546" s="294">
        <v>1278.3050000000001</v>
      </c>
      <c r="G546" s="294">
        <v>2002.2429999999999</v>
      </c>
    </row>
    <row r="547" spans="1:7">
      <c r="A547" s="34" t="s">
        <v>1522</v>
      </c>
      <c r="B547" s="293">
        <v>2006</v>
      </c>
      <c r="C547" s="294">
        <v>2368.5059999999999</v>
      </c>
      <c r="D547" s="294">
        <v>142.96899999999999</v>
      </c>
      <c r="E547" s="295">
        <v>2530.3679999999999</v>
      </c>
      <c r="F547" s="294">
        <v>1028.098</v>
      </c>
      <c r="G547" s="294">
        <v>1760.6880000000001</v>
      </c>
    </row>
    <row r="548" spans="1:7">
      <c r="A548" s="34" t="s">
        <v>1522</v>
      </c>
      <c r="B548" s="293">
        <v>2005</v>
      </c>
      <c r="C548" s="294">
        <v>2107.4989999999998</v>
      </c>
      <c r="D548" s="294">
        <v>114.867</v>
      </c>
      <c r="E548" s="295">
        <v>2555.6179999999999</v>
      </c>
      <c r="F548" s="294">
        <v>930.27499999999998</v>
      </c>
      <c r="G548" s="294">
        <v>1763.7280000000001</v>
      </c>
    </row>
    <row r="549" spans="1:7">
      <c r="A549" s="34" t="s">
        <v>1522</v>
      </c>
      <c r="B549" s="293">
        <v>2004</v>
      </c>
      <c r="C549" s="294">
        <v>1513.7370000000001</v>
      </c>
      <c r="D549" s="294">
        <v>54.838999999999999</v>
      </c>
      <c r="E549" s="295">
        <v>2442.7449999999999</v>
      </c>
      <c r="F549" s="294">
        <v>711.375</v>
      </c>
      <c r="G549" s="294">
        <v>1656.0059999999999</v>
      </c>
    </row>
    <row r="550" spans="1:7">
      <c r="A550" s="34" t="s">
        <v>1522</v>
      </c>
      <c r="B550" s="293">
        <v>2003</v>
      </c>
      <c r="C550" s="294">
        <v>1110.2370000000001</v>
      </c>
      <c r="D550" s="294">
        <v>71.944999999999993</v>
      </c>
      <c r="E550" s="295">
        <v>1387.2909999999999</v>
      </c>
      <c r="F550" s="294">
        <v>636.221</v>
      </c>
      <c r="G550" s="294">
        <v>864.8</v>
      </c>
    </row>
    <row r="551" spans="1:7">
      <c r="A551" s="34" t="s">
        <v>1522</v>
      </c>
      <c r="B551" s="293">
        <v>2002</v>
      </c>
      <c r="C551" s="294">
        <v>1007.918</v>
      </c>
      <c r="D551" s="294">
        <v>73.021000000000001</v>
      </c>
      <c r="E551" s="295">
        <v>1200.3979999999999</v>
      </c>
      <c r="F551" s="294">
        <v>574.33699999999999</v>
      </c>
      <c r="G551" s="294">
        <v>764.96499999999992</v>
      </c>
    </row>
    <row r="552" spans="1:7">
      <c r="A552" s="34" t="s">
        <v>1522</v>
      </c>
      <c r="B552" s="293">
        <v>2001</v>
      </c>
      <c r="C552" s="294">
        <v>916.899</v>
      </c>
      <c r="D552" s="294">
        <v>68.167000000000002</v>
      </c>
      <c r="E552" s="295">
        <v>1138.2719999999999</v>
      </c>
      <c r="F552" s="294">
        <v>593.30200000000002</v>
      </c>
      <c r="G552" s="294">
        <v>763.51700000000005</v>
      </c>
    </row>
    <row r="553" spans="1:7">
      <c r="A553" s="34" t="s">
        <v>1522</v>
      </c>
      <c r="B553" s="293">
        <v>2000</v>
      </c>
      <c r="C553" s="294">
        <v>917.54899999999998</v>
      </c>
      <c r="D553" s="294">
        <v>101.776</v>
      </c>
      <c r="E553" s="295">
        <v>981.803</v>
      </c>
      <c r="F553" s="294">
        <v>558.90700000000004</v>
      </c>
      <c r="G553" s="294">
        <v>656.88700000000006</v>
      </c>
    </row>
    <row r="554" spans="1:7">
      <c r="A554" s="34" t="s">
        <v>1522</v>
      </c>
      <c r="B554" s="293">
        <v>1999</v>
      </c>
      <c r="C554" s="294">
        <v>845.92499999999995</v>
      </c>
      <c r="D554" s="294">
        <v>88.828999999999994</v>
      </c>
      <c r="E554" s="295">
        <v>954.09400000000005</v>
      </c>
      <c r="F554" s="294">
        <v>490.56400000000002</v>
      </c>
      <c r="G554" s="294">
        <v>650.32400000000007</v>
      </c>
    </row>
    <row r="555" spans="1:7">
      <c r="A555" s="34" t="s">
        <v>1522</v>
      </c>
      <c r="B555" s="293">
        <v>1998</v>
      </c>
      <c r="C555" s="294">
        <v>820.86199999999997</v>
      </c>
      <c r="D555" s="294">
        <v>84.731999999999999</v>
      </c>
      <c r="E555" s="295">
        <v>937.79700000000003</v>
      </c>
      <c r="F555" s="294">
        <v>451.66699999999997</v>
      </c>
      <c r="G555" s="294">
        <v>644.60500000000002</v>
      </c>
    </row>
    <row r="556" spans="1:7">
      <c r="A556" s="34" t="s">
        <v>1522</v>
      </c>
      <c r="B556" s="293">
        <v>1997</v>
      </c>
      <c r="C556" s="294">
        <v>829.85</v>
      </c>
      <c r="D556" s="294">
        <v>79.981999999999999</v>
      </c>
      <c r="E556" s="295">
        <v>888.18100000000004</v>
      </c>
      <c r="F556" s="294">
        <v>517.33600000000001</v>
      </c>
      <c r="G556" s="294">
        <v>609.12900000000002</v>
      </c>
    </row>
    <row r="557" spans="1:7">
      <c r="A557" s="34" t="s">
        <v>1522</v>
      </c>
      <c r="B557" s="293">
        <v>1996</v>
      </c>
      <c r="C557" s="294">
        <v>854.48099999999999</v>
      </c>
      <c r="D557" s="294">
        <v>156.059</v>
      </c>
      <c r="E557" s="295">
        <v>846.26099999999997</v>
      </c>
      <c r="F557" s="294">
        <v>505.19799999999998</v>
      </c>
      <c r="G557" s="294">
        <v>537.06099999999992</v>
      </c>
    </row>
    <row r="558" spans="1:7">
      <c r="A558" s="34" t="s">
        <v>1522</v>
      </c>
      <c r="B558" s="293">
        <v>1995</v>
      </c>
      <c r="C558" s="294">
        <v>1244.222</v>
      </c>
      <c r="D558" s="294">
        <v>78.23</v>
      </c>
      <c r="E558" s="295">
        <v>1204.491</v>
      </c>
      <c r="F558" s="294">
        <v>622.56600000000003</v>
      </c>
      <c r="G558" s="294">
        <v>839.67800000000011</v>
      </c>
    </row>
    <row r="559" spans="1:7">
      <c r="A559" s="34" t="s">
        <v>1522</v>
      </c>
      <c r="B559" s="293">
        <v>1994</v>
      </c>
      <c r="C559" s="294">
        <v>1080.922</v>
      </c>
      <c r="D559" s="294">
        <v>51.277999999999999</v>
      </c>
      <c r="E559" s="295">
        <v>1139.1899000000001</v>
      </c>
      <c r="F559" s="294">
        <v>545.00900000000001</v>
      </c>
      <c r="G559" s="294">
        <v>801.471</v>
      </c>
    </row>
    <row r="560" spans="1:7">
      <c r="A560" s="34" t="s">
        <v>1522</v>
      </c>
      <c r="B560" s="293">
        <v>1993</v>
      </c>
      <c r="C560" s="294">
        <v>903.41800000000001</v>
      </c>
      <c r="D560" s="294">
        <v>21.81</v>
      </c>
      <c r="E560" s="295">
        <v>1084.96</v>
      </c>
      <c r="F560" s="294">
        <v>700.23299999999995</v>
      </c>
      <c r="G560" s="294">
        <v>795.68</v>
      </c>
    </row>
    <row r="561" spans="1:7">
      <c r="A561" s="34" t="s">
        <v>1522</v>
      </c>
      <c r="B561" s="293">
        <v>1992</v>
      </c>
      <c r="C561" s="294">
        <v>818.22299999999996</v>
      </c>
      <c r="D561" s="294">
        <v>39.826999999999998</v>
      </c>
      <c r="E561" s="295">
        <v>937.524</v>
      </c>
      <c r="F561" s="294">
        <v>589.79100000000005</v>
      </c>
      <c r="G561" s="294">
        <v>704.72800000000007</v>
      </c>
    </row>
    <row r="562" spans="1:7">
      <c r="A562" s="34" t="s">
        <v>1522</v>
      </c>
      <c r="B562" s="293">
        <v>1991</v>
      </c>
      <c r="C562" s="294">
        <v>790.98800000000006</v>
      </c>
      <c r="D562" s="294">
        <v>52.558</v>
      </c>
      <c r="E562" s="295">
        <v>893.33699999999999</v>
      </c>
      <c r="F562" s="294">
        <v>525.69100000000003</v>
      </c>
      <c r="G562" s="294">
        <v>659.43000000000006</v>
      </c>
    </row>
    <row r="563" spans="1:7">
      <c r="A563" s="34" t="s">
        <v>1523</v>
      </c>
      <c r="B563" s="293">
        <v>2019</v>
      </c>
      <c r="C563" s="294">
        <v>2406.7959999999998</v>
      </c>
      <c r="D563" s="294">
        <v>442.77600000000001</v>
      </c>
      <c r="E563" s="295">
        <v>2500.7020000000002</v>
      </c>
      <c r="F563" s="294">
        <v>1346.1690000000001</v>
      </c>
      <c r="G563" s="294">
        <v>1405.3690000000001</v>
      </c>
    </row>
    <row r="564" spans="1:7">
      <c r="A564" s="34" t="s">
        <v>1523</v>
      </c>
      <c r="B564" s="293">
        <v>2018</v>
      </c>
      <c r="C564" s="294">
        <v>1966.492</v>
      </c>
      <c r="D564" s="294">
        <v>400.23500000000001</v>
      </c>
      <c r="E564" s="295">
        <v>2052.4580000000001</v>
      </c>
      <c r="F564" s="294">
        <v>1252.8910000000001</v>
      </c>
      <c r="G564" s="294">
        <v>1252.8910000000001</v>
      </c>
    </row>
    <row r="565" spans="1:7">
      <c r="A565" s="34" t="s">
        <v>1523</v>
      </c>
      <c r="B565" s="293">
        <v>2017</v>
      </c>
      <c r="C565" s="294">
        <v>1473.413</v>
      </c>
      <c r="D565" s="294">
        <v>231.41800000000001</v>
      </c>
      <c r="E565" s="295">
        <v>1784.009</v>
      </c>
      <c r="F565" s="294">
        <v>1154.288</v>
      </c>
      <c r="G565" s="294">
        <v>1154.288</v>
      </c>
    </row>
    <row r="566" spans="1:7">
      <c r="A566" s="34" t="s">
        <v>1523</v>
      </c>
      <c r="B566" s="293">
        <v>2016</v>
      </c>
      <c r="C566" s="294">
        <v>1079.874</v>
      </c>
      <c r="D566" s="294">
        <v>189.68199999999999</v>
      </c>
      <c r="E566" s="295">
        <v>1396.1510000000001</v>
      </c>
      <c r="F566" s="294">
        <v>995.38900000000001</v>
      </c>
      <c r="G566" s="294">
        <v>995.38900000000001</v>
      </c>
    </row>
    <row r="567" spans="1:7">
      <c r="A567" s="34" t="s">
        <v>1523</v>
      </c>
      <c r="B567" s="293">
        <v>2015</v>
      </c>
      <c r="C567" s="294">
        <v>845.48599999999999</v>
      </c>
      <c r="D567" s="294">
        <v>144.02000000000001</v>
      </c>
      <c r="E567" s="295">
        <v>1158.633</v>
      </c>
      <c r="F567" s="294">
        <v>847.92600000000004</v>
      </c>
      <c r="G567" s="294">
        <v>847.92600000000004</v>
      </c>
    </row>
    <row r="568" spans="1:7">
      <c r="A568" s="34" t="s">
        <v>1523</v>
      </c>
      <c r="B568" s="293">
        <v>2014</v>
      </c>
      <c r="C568" s="294">
        <v>761.65300000000002</v>
      </c>
      <c r="D568" s="294">
        <v>145.83199999999999</v>
      </c>
      <c r="E568" s="295">
        <v>987.99699999999996</v>
      </c>
      <c r="F568" s="294">
        <v>752.77099999999996</v>
      </c>
      <c r="G568" s="294">
        <v>752.77099999999996</v>
      </c>
    </row>
    <row r="569" spans="1:7">
      <c r="A569" s="34" t="s">
        <v>1523</v>
      </c>
      <c r="B569" s="293">
        <v>2013</v>
      </c>
      <c r="C569" s="294">
        <v>660.20600000000002</v>
      </c>
      <c r="D569" s="294">
        <v>64.295000000000002</v>
      </c>
      <c r="E569" s="295">
        <v>832.14700000000005</v>
      </c>
      <c r="F569" s="294">
        <v>633.97</v>
      </c>
      <c r="G569" s="294">
        <v>633.97</v>
      </c>
    </row>
    <row r="570" spans="1:7">
      <c r="A570" s="34" t="s">
        <v>1523</v>
      </c>
      <c r="B570" s="293">
        <v>2012</v>
      </c>
      <c r="C570" s="294">
        <v>560.04100000000005</v>
      </c>
      <c r="D570" s="294">
        <v>58.691000000000003</v>
      </c>
      <c r="E570" s="295">
        <v>756.31200000000001</v>
      </c>
      <c r="F570" s="294">
        <v>581.31700000000001</v>
      </c>
      <c r="G570" s="294">
        <v>581.31700000000001</v>
      </c>
    </row>
    <row r="571" spans="1:7">
      <c r="A571" s="34" t="s">
        <v>1523</v>
      </c>
      <c r="B571" s="293">
        <v>2011</v>
      </c>
      <c r="C571" s="294">
        <v>479.74099999999999</v>
      </c>
      <c r="D571" s="294">
        <v>66.715999999999994</v>
      </c>
      <c r="E571" s="295">
        <v>649.26400000000001</v>
      </c>
      <c r="F571" s="294">
        <v>490.78100000000001</v>
      </c>
      <c r="G571" s="294">
        <v>490.78100000000001</v>
      </c>
    </row>
    <row r="572" spans="1:7">
      <c r="A572" s="34" t="s">
        <v>1523</v>
      </c>
      <c r="B572" s="293">
        <v>2010</v>
      </c>
      <c r="C572" s="294">
        <v>387.12599999999998</v>
      </c>
      <c r="D572" s="294">
        <v>74.253</v>
      </c>
      <c r="E572" s="295">
        <v>476.94299999999998</v>
      </c>
      <c r="F572" s="294">
        <v>377.74700000000001</v>
      </c>
      <c r="G572" s="294">
        <v>377.74700000000001</v>
      </c>
    </row>
    <row r="573" spans="1:7">
      <c r="A573" s="34" t="s">
        <v>1523</v>
      </c>
      <c r="B573" s="293">
        <v>2009</v>
      </c>
      <c r="C573" s="294">
        <v>312.33300000000003</v>
      </c>
      <c r="D573" s="294">
        <v>-31.268999999999998</v>
      </c>
      <c r="E573" s="295">
        <v>355.24</v>
      </c>
      <c r="F573" s="294">
        <v>273.036</v>
      </c>
      <c r="G573" s="294">
        <v>273.036</v>
      </c>
    </row>
    <row r="574" spans="1:7">
      <c r="A574" s="34" t="s">
        <v>1523</v>
      </c>
      <c r="B574" s="293">
        <v>2008</v>
      </c>
      <c r="C574" s="294">
        <v>303.976</v>
      </c>
      <c r="D574" s="294">
        <v>79.986999999999995</v>
      </c>
      <c r="E574" s="295">
        <v>279.34100000000001</v>
      </c>
      <c r="F574" s="294">
        <v>218.54</v>
      </c>
      <c r="G574" s="294">
        <v>218.54</v>
      </c>
    </row>
    <row r="575" spans="1:7">
      <c r="A575" s="34" t="s">
        <v>1523</v>
      </c>
      <c r="B575" s="293">
        <v>2007</v>
      </c>
      <c r="C575" s="294">
        <v>284.33199999999999</v>
      </c>
      <c r="D575" s="294">
        <v>35.723999999999997</v>
      </c>
      <c r="E575" s="295">
        <v>222.761</v>
      </c>
      <c r="F575" s="294">
        <v>161.154</v>
      </c>
      <c r="G575" s="294">
        <v>161.154</v>
      </c>
    </row>
    <row r="576" spans="1:7">
      <c r="A576" s="34" t="s">
        <v>1523</v>
      </c>
      <c r="B576" s="293">
        <v>2006</v>
      </c>
      <c r="C576" s="294">
        <v>206.35400000000001</v>
      </c>
      <c r="D576" s="294">
        <v>-34.963000000000001</v>
      </c>
      <c r="E576" s="295">
        <v>151.55799999999999</v>
      </c>
      <c r="F576" s="294">
        <v>83.555999999999997</v>
      </c>
      <c r="G576" s="294">
        <v>95.055999999999997</v>
      </c>
    </row>
    <row r="577" spans="1:7">
      <c r="A577" s="34" t="s">
        <v>1523</v>
      </c>
      <c r="B577" s="293">
        <v>2005</v>
      </c>
      <c r="C577" s="294">
        <v>207.125</v>
      </c>
      <c r="D577" s="294">
        <v>1.413</v>
      </c>
      <c r="E577" s="295">
        <v>142.11000000000001</v>
      </c>
      <c r="F577" s="294">
        <v>93.438000000000002</v>
      </c>
      <c r="G577" s="294">
        <v>93.438000000000002</v>
      </c>
    </row>
    <row r="578" spans="1:7">
      <c r="A578" s="34" t="s">
        <v>1523</v>
      </c>
      <c r="B578" s="293">
        <v>2004</v>
      </c>
      <c r="C578" s="294">
        <v>172.83</v>
      </c>
      <c r="D578" s="294">
        <v>8.7680000000000007</v>
      </c>
      <c r="E578" s="295">
        <v>130.71199999999999</v>
      </c>
      <c r="F578" s="294">
        <v>85.739000000000004</v>
      </c>
      <c r="G578" s="294">
        <v>87.588000000000008</v>
      </c>
    </row>
    <row r="579" spans="1:7">
      <c r="A579" s="34" t="s">
        <v>1523</v>
      </c>
      <c r="B579" s="293">
        <v>2003</v>
      </c>
      <c r="C579" s="294">
        <v>122.72499999999999</v>
      </c>
      <c r="D579" s="294">
        <v>-20.122</v>
      </c>
      <c r="E579" s="295">
        <v>102.202</v>
      </c>
      <c r="F579" s="294">
        <v>62.975999999999999</v>
      </c>
      <c r="G579" s="294">
        <v>66.813999999999993</v>
      </c>
    </row>
    <row r="580" spans="1:7">
      <c r="A580" s="34" t="s">
        <v>1523</v>
      </c>
      <c r="B580" s="293">
        <v>2002</v>
      </c>
      <c r="C580" s="294">
        <v>75.394999999999996</v>
      </c>
      <c r="D580" s="294">
        <v>-68.120999999999995</v>
      </c>
      <c r="E580" s="295">
        <v>92.855999999999995</v>
      </c>
      <c r="F580" s="294">
        <v>70.62</v>
      </c>
      <c r="G580" s="294">
        <v>76.64</v>
      </c>
    </row>
    <row r="581" spans="1:7">
      <c r="A581" s="34" t="s">
        <v>1523</v>
      </c>
      <c r="B581" s="293">
        <v>2001</v>
      </c>
      <c r="C581" s="294">
        <v>46.384</v>
      </c>
      <c r="D581" s="294">
        <v>-108.66500000000001</v>
      </c>
      <c r="E581" s="295">
        <v>118.218</v>
      </c>
      <c r="F581" s="294">
        <v>99.402000000000001</v>
      </c>
      <c r="G581" s="294">
        <v>100.86499999999999</v>
      </c>
    </row>
    <row r="582" spans="1:7">
      <c r="A582" s="34" t="s">
        <v>1523</v>
      </c>
      <c r="B582" s="293">
        <v>2000</v>
      </c>
      <c r="C582" s="294">
        <v>6.7409999999999997</v>
      </c>
      <c r="D582" s="294">
        <v>-142.26400000000001</v>
      </c>
      <c r="E582" s="295">
        <v>70.561000000000007</v>
      </c>
      <c r="F582" s="294">
        <v>46.017000000000003</v>
      </c>
      <c r="G582" s="294">
        <v>47.917000000000002</v>
      </c>
    </row>
    <row r="583" spans="1:7">
      <c r="A583" s="34" t="s">
        <v>1523</v>
      </c>
      <c r="B583" s="293">
        <v>1999</v>
      </c>
      <c r="C583" s="294">
        <v>0.41099999999999998</v>
      </c>
      <c r="D583" s="294">
        <v>-15.414999999999999</v>
      </c>
      <c r="E583" s="295">
        <v>17.091000000000001</v>
      </c>
      <c r="F583" s="294">
        <v>13.340999999999999</v>
      </c>
      <c r="G583" s="294">
        <v>13.35</v>
      </c>
    </row>
    <row r="584" spans="1:7">
      <c r="A584" s="34" t="s">
        <v>1523</v>
      </c>
      <c r="B584" s="293">
        <v>1998</v>
      </c>
      <c r="C584" s="294">
        <v>0</v>
      </c>
      <c r="D584" s="294">
        <v>-3.7749999999999999</v>
      </c>
      <c r="E584" s="295">
        <v>8.1170000000000009</v>
      </c>
      <c r="F584" s="294">
        <v>7.7140000000000004</v>
      </c>
      <c r="G584" s="294">
        <v>7.7240000000000002</v>
      </c>
    </row>
    <row r="585" spans="1:7">
      <c r="A585" s="34" t="s">
        <v>136</v>
      </c>
      <c r="B585" s="293">
        <v>2019</v>
      </c>
      <c r="C585" s="294">
        <v>8781</v>
      </c>
      <c r="D585" s="294">
        <v>769</v>
      </c>
      <c r="E585" s="295">
        <v>12993</v>
      </c>
      <c r="F585" s="294">
        <v>4331</v>
      </c>
      <c r="G585" s="294">
        <v>7538</v>
      </c>
    </row>
    <row r="586" spans="1:7">
      <c r="A586" s="34" t="s">
        <v>136</v>
      </c>
      <c r="B586" s="293">
        <v>2018</v>
      </c>
      <c r="C586" s="294">
        <v>8264</v>
      </c>
      <c r="D586" s="294">
        <v>437</v>
      </c>
      <c r="E586" s="295">
        <v>10912</v>
      </c>
      <c r="F586" s="294">
        <v>3751</v>
      </c>
      <c r="G586" s="294">
        <v>5854</v>
      </c>
    </row>
    <row r="587" spans="1:7">
      <c r="A587" s="34" t="s">
        <v>136</v>
      </c>
      <c r="B587" s="293">
        <v>2017</v>
      </c>
      <c r="C587" s="294">
        <v>7894</v>
      </c>
      <c r="D587" s="294">
        <v>960</v>
      </c>
      <c r="E587" s="295">
        <v>10746</v>
      </c>
      <c r="F587" s="294">
        <v>3460</v>
      </c>
      <c r="G587" s="294">
        <v>6029</v>
      </c>
    </row>
    <row r="588" spans="1:7">
      <c r="A588" s="34" t="s">
        <v>136</v>
      </c>
      <c r="B588" s="293">
        <v>2016</v>
      </c>
      <c r="C588" s="294">
        <v>5931</v>
      </c>
      <c r="D588" s="294">
        <v>814</v>
      </c>
      <c r="E588" s="295">
        <v>9962</v>
      </c>
      <c r="F588" s="294">
        <v>2931</v>
      </c>
      <c r="G588" s="294">
        <v>5895</v>
      </c>
    </row>
    <row r="589" spans="1:7">
      <c r="A589" s="34" t="s">
        <v>136</v>
      </c>
      <c r="B589" s="293">
        <v>2015</v>
      </c>
      <c r="C589" s="294">
        <v>5598</v>
      </c>
      <c r="D589" s="294">
        <v>848</v>
      </c>
      <c r="E589" s="295">
        <v>6530</v>
      </c>
      <c r="F589" s="294">
        <v>2411</v>
      </c>
      <c r="G589" s="294">
        <v>3094</v>
      </c>
    </row>
    <row r="590" spans="1:7">
      <c r="A590" s="34" t="s">
        <v>136</v>
      </c>
      <c r="B590" s="293">
        <v>2014</v>
      </c>
      <c r="C590" s="294">
        <v>5368</v>
      </c>
      <c r="D590" s="294">
        <v>605</v>
      </c>
      <c r="E590" s="295">
        <v>6181</v>
      </c>
      <c r="F590" s="294">
        <v>2127</v>
      </c>
      <c r="G590" s="294">
        <v>2930</v>
      </c>
    </row>
    <row r="591" spans="1:7">
      <c r="A591" s="34" t="s">
        <v>136</v>
      </c>
      <c r="B591" s="293">
        <v>2013</v>
      </c>
      <c r="C591" s="294">
        <v>5156</v>
      </c>
      <c r="D591" s="294">
        <v>508</v>
      </c>
      <c r="E591" s="295">
        <v>5838</v>
      </c>
      <c r="F591" s="294">
        <v>2029</v>
      </c>
      <c r="G591" s="294">
        <v>2900</v>
      </c>
    </row>
    <row r="592" spans="1:7">
      <c r="A592" s="34" t="s">
        <v>136</v>
      </c>
      <c r="B592" s="293">
        <v>2012</v>
      </c>
      <c r="C592" s="294">
        <v>4657</v>
      </c>
      <c r="D592" s="294">
        <v>316</v>
      </c>
      <c r="E592" s="295">
        <v>5505</v>
      </c>
      <c r="F592" s="294">
        <v>1421</v>
      </c>
      <c r="G592" s="294">
        <v>2453</v>
      </c>
    </row>
    <row r="593" spans="1:7">
      <c r="A593" s="34" t="s">
        <v>136</v>
      </c>
      <c r="B593" s="293">
        <v>2011</v>
      </c>
      <c r="C593" s="294">
        <v>4318</v>
      </c>
      <c r="D593" s="294">
        <v>245</v>
      </c>
      <c r="E593" s="295">
        <v>5167</v>
      </c>
      <c r="F593" s="294">
        <v>1174</v>
      </c>
      <c r="G593" s="294">
        <v>2481</v>
      </c>
    </row>
    <row r="594" spans="1:7">
      <c r="A594" s="34" t="s">
        <v>136</v>
      </c>
      <c r="B594" s="293">
        <v>2010</v>
      </c>
      <c r="C594" s="294">
        <v>3832.3</v>
      </c>
      <c r="D594" s="294">
        <v>251.1</v>
      </c>
      <c r="E594" s="295">
        <v>5016.6000000000004</v>
      </c>
      <c r="F594" s="294">
        <v>1105.4000000000001</v>
      </c>
      <c r="G594" s="294">
        <v>2639.6000000000004</v>
      </c>
    </row>
    <row r="595" spans="1:7">
      <c r="A595" s="34" t="s">
        <v>136</v>
      </c>
      <c r="B595" s="293">
        <v>2009</v>
      </c>
      <c r="C595" s="294">
        <v>3399.8</v>
      </c>
      <c r="D595" s="294">
        <v>121.6</v>
      </c>
      <c r="E595" s="295">
        <v>4996.2</v>
      </c>
      <c r="F595" s="294">
        <v>872.1</v>
      </c>
      <c r="G595" s="294">
        <v>2727.3</v>
      </c>
    </row>
    <row r="596" spans="1:7">
      <c r="A596" s="34" t="s">
        <v>136</v>
      </c>
      <c r="B596" s="293">
        <v>2008</v>
      </c>
      <c r="C596" s="294">
        <v>3662.6</v>
      </c>
      <c r="D596" s="294">
        <v>-135.9</v>
      </c>
      <c r="E596" s="295">
        <v>4835.6000000000004</v>
      </c>
      <c r="F596" s="294">
        <v>661.9</v>
      </c>
      <c r="G596" s="294">
        <v>2503.1</v>
      </c>
    </row>
    <row r="597" spans="1:7">
      <c r="A597" s="34" t="s">
        <v>136</v>
      </c>
      <c r="B597" s="293">
        <v>2007</v>
      </c>
      <c r="C597" s="294">
        <v>3506</v>
      </c>
      <c r="D597" s="294">
        <v>124.3</v>
      </c>
      <c r="E597" s="295">
        <v>4490.8999999999996</v>
      </c>
      <c r="F597" s="294">
        <v>1025.4000000000001</v>
      </c>
      <c r="G597" s="294">
        <v>2325.9</v>
      </c>
    </row>
    <row r="598" spans="1:7">
      <c r="A598" s="34" t="s">
        <v>136</v>
      </c>
      <c r="B598" s="293">
        <v>2006</v>
      </c>
      <c r="C598" s="294">
        <v>3334.4</v>
      </c>
      <c r="D598" s="294">
        <v>-52.6</v>
      </c>
      <c r="E598" s="295">
        <v>4077.1</v>
      </c>
      <c r="F598" s="294">
        <v>885.5</v>
      </c>
      <c r="G598" s="294">
        <v>2036.3</v>
      </c>
    </row>
    <row r="599" spans="1:7">
      <c r="A599" s="34" t="s">
        <v>136</v>
      </c>
      <c r="B599" s="293">
        <v>2005</v>
      </c>
      <c r="C599" s="294">
        <v>2975.3</v>
      </c>
      <c r="D599" s="294">
        <v>-5.9</v>
      </c>
      <c r="E599" s="295">
        <v>3792</v>
      </c>
      <c r="F599" s="294">
        <v>827.6</v>
      </c>
      <c r="G599" s="294">
        <v>1910.1999999999998</v>
      </c>
    </row>
    <row r="600" spans="1:7">
      <c r="A600" s="34" t="s">
        <v>136</v>
      </c>
      <c r="B600" s="293">
        <v>2004</v>
      </c>
      <c r="C600" s="294">
        <v>2723.8</v>
      </c>
      <c r="D600" s="294">
        <v>-15.3</v>
      </c>
      <c r="E600" s="295">
        <v>3335</v>
      </c>
      <c r="F600" s="294">
        <v>664.8</v>
      </c>
      <c r="G600" s="294">
        <v>1707.8</v>
      </c>
    </row>
    <row r="601" spans="1:7">
      <c r="A601" s="34" t="s">
        <v>136</v>
      </c>
      <c r="B601" s="293">
        <v>2003</v>
      </c>
      <c r="C601" s="294">
        <v>2444.8000000000002</v>
      </c>
      <c r="D601" s="294">
        <v>13.5</v>
      </c>
      <c r="E601" s="295">
        <v>3259.2</v>
      </c>
      <c r="F601" s="294">
        <v>674.2</v>
      </c>
      <c r="G601" s="294">
        <v>1787.8</v>
      </c>
    </row>
    <row r="602" spans="1:7">
      <c r="A602" s="34" t="s">
        <v>136</v>
      </c>
      <c r="B602" s="293">
        <v>2002</v>
      </c>
      <c r="C602" s="294">
        <v>2224.1</v>
      </c>
      <c r="D602" s="294">
        <v>-118.6</v>
      </c>
      <c r="E602" s="295">
        <v>2880.7</v>
      </c>
      <c r="F602" s="294">
        <v>655.7</v>
      </c>
      <c r="G602" s="294">
        <v>1561</v>
      </c>
    </row>
    <row r="603" spans="1:7">
      <c r="A603" s="34" t="s">
        <v>136</v>
      </c>
      <c r="B603" s="293">
        <v>2001</v>
      </c>
      <c r="C603" s="294">
        <v>2152.8000000000002</v>
      </c>
      <c r="D603" s="294">
        <v>-43.4</v>
      </c>
      <c r="E603" s="295">
        <v>2950.5</v>
      </c>
      <c r="F603" s="294">
        <v>851.3</v>
      </c>
      <c r="G603" s="294">
        <v>1746.7</v>
      </c>
    </row>
    <row r="604" spans="1:7">
      <c r="A604" s="34" t="s">
        <v>136</v>
      </c>
      <c r="B604" s="293">
        <v>2000</v>
      </c>
      <c r="C604" s="294">
        <v>2177.1999999999998</v>
      </c>
      <c r="D604" s="294">
        <v>-70.3</v>
      </c>
      <c r="E604" s="295">
        <v>2630</v>
      </c>
      <c r="F604" s="294">
        <v>862.3</v>
      </c>
      <c r="G604" s="294">
        <v>1538.2</v>
      </c>
    </row>
    <row r="605" spans="1:7">
      <c r="A605" s="34" t="s">
        <v>136</v>
      </c>
      <c r="B605" s="293">
        <v>1999</v>
      </c>
      <c r="C605" s="294">
        <v>2082</v>
      </c>
      <c r="D605" s="294">
        <v>134.19999999999999</v>
      </c>
      <c r="E605" s="295">
        <v>2180.1</v>
      </c>
      <c r="F605" s="294">
        <v>930.7</v>
      </c>
      <c r="G605" s="294">
        <v>1334.2</v>
      </c>
    </row>
    <row r="606" spans="1:7">
      <c r="A606" s="34" t="s">
        <v>136</v>
      </c>
      <c r="B606" s="293">
        <v>1998</v>
      </c>
      <c r="C606" s="294">
        <v>1897.7</v>
      </c>
      <c r="D606" s="294">
        <v>124.4</v>
      </c>
      <c r="E606" s="295">
        <v>1731.8</v>
      </c>
      <c r="F606" s="294">
        <v>789.5</v>
      </c>
      <c r="G606" s="294">
        <v>988.2</v>
      </c>
    </row>
    <row r="607" spans="1:7">
      <c r="A607" s="34" t="s">
        <v>136</v>
      </c>
      <c r="B607" s="293">
        <v>1997</v>
      </c>
      <c r="C607" s="294">
        <v>1739.4</v>
      </c>
      <c r="D607" s="294">
        <v>72.400000000000006</v>
      </c>
      <c r="E607" s="295">
        <v>1533.1</v>
      </c>
      <c r="F607" s="294">
        <v>475.3</v>
      </c>
      <c r="G607" s="294">
        <v>905.4</v>
      </c>
    </row>
    <row r="608" spans="1:7">
      <c r="A608" s="34" t="s">
        <v>136</v>
      </c>
      <c r="B608" s="293">
        <v>1996</v>
      </c>
      <c r="C608" s="294">
        <v>1592.2</v>
      </c>
      <c r="D608" s="294">
        <v>38</v>
      </c>
      <c r="E608" s="295">
        <v>1311.4</v>
      </c>
      <c r="F608" s="294">
        <v>272.5</v>
      </c>
      <c r="G608" s="294">
        <v>747.7</v>
      </c>
    </row>
    <row r="609" spans="1:7">
      <c r="A609" s="34" t="s">
        <v>136</v>
      </c>
      <c r="B609" s="293">
        <v>1995</v>
      </c>
      <c r="C609" s="294">
        <v>1417.5</v>
      </c>
      <c r="D609" s="294">
        <v>17.3</v>
      </c>
      <c r="E609" s="295">
        <v>1313.4</v>
      </c>
      <c r="F609" s="294">
        <v>212.5</v>
      </c>
      <c r="G609" s="294">
        <v>840.5</v>
      </c>
    </row>
    <row r="610" spans="1:7">
      <c r="A610" s="34" t="s">
        <v>136</v>
      </c>
      <c r="B610" s="293">
        <v>1994</v>
      </c>
      <c r="C610" s="294">
        <v>1315.62</v>
      </c>
      <c r="D610" s="294">
        <v>22.530999999999999</v>
      </c>
      <c r="E610" s="295">
        <v>1315.771</v>
      </c>
      <c r="F610" s="294">
        <v>191.27799999999999</v>
      </c>
      <c r="G610" s="294">
        <v>878.18700000000001</v>
      </c>
    </row>
    <row r="611" spans="1:7">
      <c r="A611" s="34" t="s">
        <v>136</v>
      </c>
      <c r="B611" s="293">
        <v>1993</v>
      </c>
      <c r="C611" s="294">
        <v>1128.329</v>
      </c>
      <c r="D611" s="294">
        <v>-33.442999999999998</v>
      </c>
      <c r="E611" s="295">
        <v>1134.954</v>
      </c>
      <c r="F611" s="294">
        <v>166.833</v>
      </c>
      <c r="G611" s="294">
        <v>747.82600000000002</v>
      </c>
    </row>
    <row r="612" spans="1:7">
      <c r="A612" s="34" t="s">
        <v>136</v>
      </c>
      <c r="B612" s="293">
        <v>1992</v>
      </c>
      <c r="C612" s="294">
        <v>1115.3780999999999</v>
      </c>
      <c r="D612" s="294">
        <v>-91.525000000000006</v>
      </c>
      <c r="E612" s="295">
        <v>1208.3579999999999</v>
      </c>
      <c r="F612" s="294">
        <v>257.959</v>
      </c>
      <c r="G612" s="294">
        <v>814.24600000000009</v>
      </c>
    </row>
    <row r="613" spans="1:7">
      <c r="A613" s="34" t="s">
        <v>136</v>
      </c>
      <c r="B613" s="293">
        <v>1991</v>
      </c>
      <c r="C613" s="294">
        <v>1104.0309999999999</v>
      </c>
      <c r="D613" s="294">
        <v>3.6669999999999998</v>
      </c>
      <c r="E613" s="295">
        <v>1211.6280999999999</v>
      </c>
      <c r="F613" s="294">
        <v>345.39400000000001</v>
      </c>
      <c r="G613" s="294">
        <v>867.68200000000002</v>
      </c>
    </row>
    <row r="614" spans="1:7">
      <c r="A614" s="34" t="s">
        <v>136</v>
      </c>
      <c r="B614" s="293">
        <v>1990</v>
      </c>
      <c r="C614" s="294">
        <v>1046.9649999999999</v>
      </c>
      <c r="D614" s="294">
        <v>11.15</v>
      </c>
      <c r="E614" s="295">
        <v>1021.404</v>
      </c>
      <c r="F614" s="294">
        <v>340.49799999999999</v>
      </c>
      <c r="G614" s="294">
        <v>683.62200000000007</v>
      </c>
    </row>
    <row r="615" spans="1:7">
      <c r="A615" s="34" t="s">
        <v>136</v>
      </c>
      <c r="B615" s="293">
        <v>1989</v>
      </c>
      <c r="C615" s="294">
        <v>916.53700000000003</v>
      </c>
      <c r="D615" s="294">
        <v>42.935000000000002</v>
      </c>
      <c r="E615" s="295">
        <v>874.07500000000005</v>
      </c>
      <c r="F615" s="294">
        <v>341.87200000000001</v>
      </c>
      <c r="G615" s="294">
        <v>577.08500000000004</v>
      </c>
    </row>
    <row r="616" spans="1:7">
      <c r="A616" s="34" t="s">
        <v>1524</v>
      </c>
      <c r="B616" s="293">
        <v>2019</v>
      </c>
      <c r="C616" s="294">
        <v>2854</v>
      </c>
      <c r="D616" s="294">
        <v>401.8</v>
      </c>
      <c r="E616" s="295">
        <v>2967.2</v>
      </c>
      <c r="F616" s="294">
        <v>760.4</v>
      </c>
      <c r="G616" s="294">
        <v>2269.5</v>
      </c>
    </row>
    <row r="617" spans="1:7">
      <c r="A617" s="34" t="s">
        <v>1524</v>
      </c>
      <c r="B617" s="293">
        <v>2018</v>
      </c>
      <c r="C617" s="294">
        <v>2731.7</v>
      </c>
      <c r="D617" s="294">
        <v>434.9</v>
      </c>
      <c r="E617" s="295">
        <v>2810.2</v>
      </c>
      <c r="F617" s="294">
        <v>654</v>
      </c>
      <c r="G617" s="294">
        <v>2098.8000000000002</v>
      </c>
    </row>
    <row r="618" spans="1:7">
      <c r="A618" s="34" t="s">
        <v>1524</v>
      </c>
      <c r="B618" s="293">
        <v>2017</v>
      </c>
      <c r="C618" s="294">
        <v>2408.1999999999998</v>
      </c>
      <c r="D618" s="294">
        <v>273.3</v>
      </c>
      <c r="E618" s="295">
        <v>2542</v>
      </c>
      <c r="F618" s="294">
        <v>405.5</v>
      </c>
      <c r="G618" s="294">
        <v>1882.8</v>
      </c>
    </row>
    <row r="619" spans="1:7">
      <c r="A619" s="34" t="s">
        <v>1524</v>
      </c>
      <c r="B619" s="293">
        <v>2016</v>
      </c>
      <c r="C619" s="294">
        <v>2238</v>
      </c>
      <c r="D619" s="294">
        <v>229.1</v>
      </c>
      <c r="E619" s="295">
        <v>2247.4</v>
      </c>
      <c r="F619" s="294">
        <v>116.4</v>
      </c>
      <c r="G619" s="294">
        <v>1580.2</v>
      </c>
    </row>
    <row r="620" spans="1:7">
      <c r="A620" s="34" t="s">
        <v>1524</v>
      </c>
      <c r="B620" s="293">
        <v>2015</v>
      </c>
      <c r="C620" s="294">
        <v>2068.1</v>
      </c>
      <c r="D620" s="294">
        <v>153.9</v>
      </c>
      <c r="E620" s="295">
        <v>2263</v>
      </c>
      <c r="F620" s="294">
        <v>29.7</v>
      </c>
      <c r="G620" s="294">
        <v>1552.8</v>
      </c>
    </row>
    <row r="621" spans="1:7">
      <c r="A621" s="34" t="s">
        <v>1524</v>
      </c>
      <c r="B621" s="293">
        <v>2014</v>
      </c>
      <c r="C621" s="294">
        <v>2118.3000000000002</v>
      </c>
      <c r="D621" s="294">
        <v>175.2</v>
      </c>
      <c r="E621" s="295">
        <v>2015.9</v>
      </c>
      <c r="F621" s="294">
        <v>18.5</v>
      </c>
      <c r="G621" s="294">
        <v>1283.0999999999999</v>
      </c>
    </row>
    <row r="622" spans="1:7">
      <c r="A622" s="34" t="s">
        <v>1524</v>
      </c>
      <c r="B622" s="293">
        <v>2013</v>
      </c>
      <c r="C622" s="294">
        <v>2069.6</v>
      </c>
      <c r="D622" s="294">
        <v>32.299999999999997</v>
      </c>
      <c r="E622" s="295">
        <v>2000.6</v>
      </c>
      <c r="F622" s="294">
        <v>-35</v>
      </c>
      <c r="G622" s="294">
        <v>1308.9000000000001</v>
      </c>
    </row>
    <row r="623" spans="1:7">
      <c r="A623" s="34" t="s">
        <v>1524</v>
      </c>
      <c r="B623" s="293">
        <v>2012</v>
      </c>
      <c r="C623" s="294">
        <v>2023.3</v>
      </c>
      <c r="D623" s="294">
        <v>220.1</v>
      </c>
      <c r="E623" s="295">
        <v>1983.8</v>
      </c>
      <c r="F623" s="294">
        <v>1366.2</v>
      </c>
      <c r="G623" s="294">
        <v>1371.2</v>
      </c>
    </row>
    <row r="624" spans="1:7">
      <c r="A624" s="34" t="s">
        <v>1524</v>
      </c>
      <c r="B624" s="293">
        <v>2011</v>
      </c>
      <c r="C624" s="294">
        <v>2021.2</v>
      </c>
      <c r="D624" s="294">
        <v>218.1</v>
      </c>
      <c r="E624" s="295">
        <v>2036.2</v>
      </c>
      <c r="F624" s="294">
        <v>1435.8</v>
      </c>
      <c r="G624" s="294">
        <v>1440.7</v>
      </c>
    </row>
    <row r="625" spans="1:7">
      <c r="A625" s="34" t="s">
        <v>1525</v>
      </c>
      <c r="B625" s="293">
        <v>2019</v>
      </c>
      <c r="C625" s="294">
        <v>4991.1000000000004</v>
      </c>
      <c r="D625" s="294">
        <v>2404.3000000000002</v>
      </c>
      <c r="E625" s="295">
        <v>17544.599999999999</v>
      </c>
      <c r="F625" s="294">
        <v>11271.8</v>
      </c>
      <c r="G625" s="294">
        <v>14034.5</v>
      </c>
    </row>
    <row r="626" spans="1:7">
      <c r="A626" s="34" t="s">
        <v>1525</v>
      </c>
      <c r="B626" s="293">
        <v>2018</v>
      </c>
      <c r="C626" s="294">
        <v>4131.2</v>
      </c>
      <c r="D626" s="294">
        <v>77.599999999999994</v>
      </c>
      <c r="E626" s="295">
        <v>13931.9</v>
      </c>
      <c r="F626" s="294">
        <v>9165.2999999999993</v>
      </c>
      <c r="G626" s="294">
        <v>12371.8</v>
      </c>
    </row>
    <row r="627" spans="1:7">
      <c r="A627" s="34" t="s">
        <v>1525</v>
      </c>
      <c r="B627" s="293">
        <v>2017</v>
      </c>
      <c r="C627" s="294">
        <v>3551.1</v>
      </c>
      <c r="D627" s="294">
        <v>443.3</v>
      </c>
      <c r="E627" s="295">
        <v>13583.3</v>
      </c>
      <c r="F627" s="294">
        <v>8893.1</v>
      </c>
      <c r="G627" s="294">
        <v>12124.1</v>
      </c>
    </row>
    <row r="628" spans="1:7">
      <c r="A628" s="34" t="s">
        <v>1525</v>
      </c>
      <c r="B628" s="293">
        <v>2016</v>
      </c>
      <c r="C628" s="294">
        <v>3084.1</v>
      </c>
      <c r="D628" s="294">
        <v>399.4</v>
      </c>
      <c r="E628" s="295">
        <v>13253.3</v>
      </c>
      <c r="F628" s="294">
        <v>8693.7999999999993</v>
      </c>
      <c r="G628" s="294">
        <v>11982.3</v>
      </c>
    </row>
    <row r="629" spans="1:7">
      <c r="A629" s="34" t="s">
        <v>1525</v>
      </c>
      <c r="B629" s="293">
        <v>2015</v>
      </c>
      <c r="C629" s="294">
        <v>2604</v>
      </c>
      <c r="D629" s="294">
        <v>144</v>
      </c>
      <c r="E629" s="295">
        <v>13097</v>
      </c>
      <c r="F629" s="294">
        <v>8259</v>
      </c>
      <c r="G629" s="294">
        <v>11830</v>
      </c>
    </row>
    <row r="630" spans="1:7">
      <c r="A630" s="34" t="s">
        <v>1525</v>
      </c>
      <c r="B630" s="293">
        <v>2014</v>
      </c>
      <c r="C630" s="294">
        <v>2234</v>
      </c>
      <c r="D630" s="294">
        <v>657</v>
      </c>
      <c r="E630" s="295">
        <v>4201.9620000000004</v>
      </c>
      <c r="F630" s="294">
        <v>3302.018</v>
      </c>
      <c r="G630" s="294">
        <v>3466.6170000000002</v>
      </c>
    </row>
    <row r="631" spans="1:7">
      <c r="A631" s="34" t="s">
        <v>1525</v>
      </c>
      <c r="B631" s="293">
        <v>2013</v>
      </c>
      <c r="C631" s="294">
        <v>1551.346</v>
      </c>
      <c r="D631" s="294">
        <v>252.89500000000001</v>
      </c>
      <c r="E631" s="295">
        <v>3317.6959999999999</v>
      </c>
      <c r="F631" s="294">
        <v>2382.0790000000002</v>
      </c>
      <c r="G631" s="294">
        <v>2527.3090000000002</v>
      </c>
    </row>
    <row r="632" spans="1:7">
      <c r="A632" s="34" t="s">
        <v>1525</v>
      </c>
      <c r="B632" s="293">
        <v>2012</v>
      </c>
      <c r="C632" s="294">
        <v>1134.114</v>
      </c>
      <c r="D632" s="294">
        <v>254.822</v>
      </c>
      <c r="E632" s="295">
        <v>2613.56</v>
      </c>
      <c r="F632" s="294">
        <v>1970.85</v>
      </c>
      <c r="G632" s="294">
        <v>2119.85</v>
      </c>
    </row>
    <row r="633" spans="1:7">
      <c r="A633" s="34" t="s">
        <v>1525</v>
      </c>
      <c r="B633" s="293">
        <v>2011</v>
      </c>
      <c r="C633" s="294">
        <v>783.43100000000004</v>
      </c>
      <c r="D633" s="294">
        <v>175.315</v>
      </c>
      <c r="E633" s="295">
        <v>1394.751</v>
      </c>
      <c r="F633" s="294">
        <v>1134.492</v>
      </c>
      <c r="G633" s="294">
        <v>1134.492</v>
      </c>
    </row>
    <row r="634" spans="1:7">
      <c r="A634" s="34" t="s">
        <v>1525</v>
      </c>
      <c r="B634" s="293">
        <v>2010</v>
      </c>
      <c r="C634" s="294">
        <v>540.95699999999999</v>
      </c>
      <c r="D634" s="294">
        <v>97.03</v>
      </c>
      <c r="E634" s="295">
        <v>1012.037</v>
      </c>
      <c r="F634" s="294">
        <v>859.73599999999999</v>
      </c>
      <c r="G634" s="294">
        <v>864.91300000000001</v>
      </c>
    </row>
    <row r="635" spans="1:7">
      <c r="A635" s="34" t="s">
        <v>1525</v>
      </c>
      <c r="B635" s="293">
        <v>2009</v>
      </c>
      <c r="C635" s="294">
        <v>386.8</v>
      </c>
      <c r="D635" s="294">
        <v>295.166</v>
      </c>
      <c r="E635" s="295">
        <v>786.40099999999995</v>
      </c>
      <c r="F635" s="294">
        <v>688.35599999999999</v>
      </c>
      <c r="G635" s="294">
        <v>699.19899999999996</v>
      </c>
    </row>
    <row r="636" spans="1:7">
      <c r="A636" s="34" t="s">
        <v>1525</v>
      </c>
      <c r="B636" s="293">
        <v>2008</v>
      </c>
      <c r="C636" s="294">
        <v>259.09899999999999</v>
      </c>
      <c r="D636" s="294">
        <v>33.149000000000001</v>
      </c>
      <c r="E636" s="295">
        <v>477.55099999999999</v>
      </c>
      <c r="F636" s="294">
        <v>247.001</v>
      </c>
      <c r="G636" s="294">
        <v>391.22199999999998</v>
      </c>
    </row>
    <row r="637" spans="1:7">
      <c r="A637" s="34" t="s">
        <v>1525</v>
      </c>
      <c r="B637" s="293">
        <v>2007</v>
      </c>
      <c r="C637" s="294">
        <v>72.040999999999997</v>
      </c>
      <c r="D637" s="294">
        <v>-92.29</v>
      </c>
      <c r="E637" s="295">
        <v>334.35700000000003</v>
      </c>
      <c r="F637" s="294">
        <v>101.556</v>
      </c>
      <c r="G637" s="294">
        <v>296.327</v>
      </c>
    </row>
    <row r="638" spans="1:7">
      <c r="A638" s="34" t="s">
        <v>1525</v>
      </c>
      <c r="B638" s="293">
        <v>2006</v>
      </c>
      <c r="C638" s="294">
        <v>1.5580000000000001</v>
      </c>
      <c r="D638" s="294">
        <v>-131.51400000000001</v>
      </c>
      <c r="E638" s="295">
        <v>333.53699999999998</v>
      </c>
      <c r="F638" s="294">
        <v>124.67700000000001</v>
      </c>
      <c r="G638" s="294">
        <v>301.02699999999999</v>
      </c>
    </row>
    <row r="639" spans="1:7">
      <c r="A639" s="34" t="s">
        <v>1525</v>
      </c>
      <c r="B639" s="293">
        <v>2005</v>
      </c>
      <c r="C639" s="294">
        <v>1.0640000000000001</v>
      </c>
      <c r="D639" s="294">
        <v>-108.75</v>
      </c>
      <c r="E639" s="295">
        <v>248.12200000000001</v>
      </c>
      <c r="F639" s="294">
        <v>67.671000000000006</v>
      </c>
      <c r="G639" s="294">
        <v>217.89499999999998</v>
      </c>
    </row>
    <row r="640" spans="1:7">
      <c r="A640" s="34" t="s">
        <v>1525</v>
      </c>
      <c r="B640" s="293">
        <v>2004</v>
      </c>
      <c r="C640" s="294">
        <v>4.609</v>
      </c>
      <c r="D640" s="294">
        <v>-74.094999999999999</v>
      </c>
      <c r="E640" s="295">
        <v>319.57499999999999</v>
      </c>
      <c r="F640" s="294">
        <v>172.52199999999999</v>
      </c>
      <c r="G640" s="294">
        <v>296.44200000000001</v>
      </c>
    </row>
    <row r="641" spans="1:7">
      <c r="A641" s="34" t="s">
        <v>1525</v>
      </c>
      <c r="B641" s="293">
        <v>2003</v>
      </c>
      <c r="C641" s="294">
        <v>0.877</v>
      </c>
      <c r="D641" s="294">
        <v>-84.466999999999999</v>
      </c>
      <c r="E641" s="295">
        <v>266.077</v>
      </c>
      <c r="F641" s="294">
        <v>120.286</v>
      </c>
      <c r="G641" s="294">
        <v>244.20600000000002</v>
      </c>
    </row>
    <row r="642" spans="1:7">
      <c r="A642" s="34" t="s">
        <v>1525</v>
      </c>
      <c r="B642" s="293">
        <v>2002</v>
      </c>
      <c r="C642" s="294">
        <v>6.5359999999999996</v>
      </c>
      <c r="D642" s="294">
        <v>-56.542000000000002</v>
      </c>
      <c r="E642" s="295">
        <v>354.06900000000002</v>
      </c>
      <c r="F642" s="294">
        <v>205.47800000000001</v>
      </c>
      <c r="G642" s="294">
        <v>329.39800000000002</v>
      </c>
    </row>
    <row r="643" spans="1:7">
      <c r="A643" s="34" t="s">
        <v>1525</v>
      </c>
      <c r="B643" s="293">
        <v>2001</v>
      </c>
      <c r="C643" s="294">
        <v>11.805</v>
      </c>
      <c r="D643" s="294">
        <v>-57.042999999999999</v>
      </c>
      <c r="E643" s="295">
        <v>400.25900000000001</v>
      </c>
      <c r="F643" s="294">
        <v>260.40800000000002</v>
      </c>
      <c r="G643" s="294">
        <v>384.32800000000003</v>
      </c>
    </row>
    <row r="644" spans="1:7">
      <c r="A644" s="34" t="s">
        <v>1525</v>
      </c>
      <c r="B644" s="293">
        <v>2000</v>
      </c>
      <c r="C644" s="294">
        <v>21.440999999999999</v>
      </c>
      <c r="D644" s="294">
        <v>-20.227</v>
      </c>
      <c r="E644" s="295">
        <v>192.702</v>
      </c>
      <c r="F644" s="294">
        <v>61.603999999999999</v>
      </c>
      <c r="G644" s="294">
        <v>185.893</v>
      </c>
    </row>
    <row r="645" spans="1:7">
      <c r="A645" s="34" t="s">
        <v>1525</v>
      </c>
      <c r="B645" s="293">
        <v>1999</v>
      </c>
      <c r="C645" s="294">
        <v>18.754000000000001</v>
      </c>
      <c r="D645" s="294">
        <v>-6.3949999999999996</v>
      </c>
      <c r="E645" s="295">
        <v>44.374000000000002</v>
      </c>
      <c r="F645" s="294">
        <v>33.301000000000002</v>
      </c>
      <c r="G645" s="294">
        <v>38.052</v>
      </c>
    </row>
    <row r="646" spans="1:7">
      <c r="A646" s="34" t="s">
        <v>1525</v>
      </c>
      <c r="B646" s="293">
        <v>1998</v>
      </c>
      <c r="C646" s="294">
        <v>5.0369999999999999</v>
      </c>
      <c r="D646" s="294">
        <v>-8.7650000000000006</v>
      </c>
      <c r="E646" s="295">
        <v>42.085000000000001</v>
      </c>
      <c r="F646" s="294">
        <v>39.19</v>
      </c>
      <c r="G646" s="294">
        <v>40.39</v>
      </c>
    </row>
    <row r="647" spans="1:7">
      <c r="A647" s="34" t="s">
        <v>1525</v>
      </c>
      <c r="B647" s="293">
        <v>1997</v>
      </c>
      <c r="C647" s="294">
        <v>3.8109999999999999</v>
      </c>
      <c r="D647" s="294">
        <v>-7.2510000000000003</v>
      </c>
      <c r="E647" s="295">
        <v>24.26</v>
      </c>
      <c r="F647" s="294">
        <v>21.846</v>
      </c>
      <c r="G647" s="294">
        <v>21.984000000000002</v>
      </c>
    </row>
    <row r="648" spans="1:7">
      <c r="A648" s="34" t="s">
        <v>1525</v>
      </c>
      <c r="B648" s="293">
        <v>1996</v>
      </c>
      <c r="C648" s="294">
        <v>2.64</v>
      </c>
      <c r="D648" s="294">
        <v>-5.4349999999999996</v>
      </c>
      <c r="E648" s="295">
        <v>20.454000000000001</v>
      </c>
      <c r="F648" s="294">
        <v>18.285</v>
      </c>
      <c r="G648" s="294">
        <v>18.771999999999998</v>
      </c>
    </row>
    <row r="649" spans="1:7">
      <c r="A649" s="34" t="s">
        <v>1525</v>
      </c>
      <c r="B649" s="293">
        <v>1995</v>
      </c>
      <c r="C649" s="294">
        <v>0.13600000000000001</v>
      </c>
      <c r="D649" s="294">
        <v>-7.1219999999999999</v>
      </c>
      <c r="E649" s="295">
        <v>7.9269999999999996</v>
      </c>
      <c r="F649" s="294">
        <v>5.1189999999999998</v>
      </c>
      <c r="G649" s="294">
        <v>6.032</v>
      </c>
    </row>
    <row r="650" spans="1:7">
      <c r="A650" s="34" t="s">
        <v>1525</v>
      </c>
      <c r="B650" s="293">
        <v>1994</v>
      </c>
      <c r="C650" s="294">
        <v>0</v>
      </c>
      <c r="D650" s="294">
        <v>-7.2859999999999996</v>
      </c>
      <c r="E650" s="295">
        <v>6.9829999999999997</v>
      </c>
      <c r="F650" s="294">
        <v>4.6989999999999998</v>
      </c>
      <c r="G650" s="294">
        <v>5.9729999999999999</v>
      </c>
    </row>
    <row r="651" spans="1:7">
      <c r="A651" s="34" t="s">
        <v>1526</v>
      </c>
      <c r="B651" s="293">
        <v>2019</v>
      </c>
      <c r="C651" s="294">
        <v>14608</v>
      </c>
      <c r="D651" s="294">
        <v>2706</v>
      </c>
      <c r="E651" s="295">
        <v>19024</v>
      </c>
      <c r="F651" s="294">
        <v>8214</v>
      </c>
      <c r="G651" s="294">
        <v>13527</v>
      </c>
    </row>
    <row r="652" spans="1:7">
      <c r="A652" s="34" t="s">
        <v>1526</v>
      </c>
      <c r="B652" s="293">
        <v>2018</v>
      </c>
      <c r="C652" s="294">
        <v>16705</v>
      </c>
      <c r="D652" s="294">
        <v>3038</v>
      </c>
      <c r="E652" s="295">
        <v>17633</v>
      </c>
      <c r="F652" s="294">
        <v>6845</v>
      </c>
      <c r="G652" s="294">
        <v>12154</v>
      </c>
    </row>
    <row r="653" spans="1:7">
      <c r="A653" s="34" t="s">
        <v>1526</v>
      </c>
      <c r="B653" s="293">
        <v>2017</v>
      </c>
      <c r="C653" s="294">
        <v>14698</v>
      </c>
      <c r="D653" s="294">
        <v>3519</v>
      </c>
      <c r="E653" s="295">
        <v>19419</v>
      </c>
      <c r="F653" s="294">
        <v>9349</v>
      </c>
      <c r="G653" s="294">
        <v>14653</v>
      </c>
    </row>
    <row r="654" spans="1:7">
      <c r="A654" s="34" t="s">
        <v>1526</v>
      </c>
      <c r="B654" s="293">
        <v>2016</v>
      </c>
      <c r="C654" s="294">
        <v>10825</v>
      </c>
      <c r="D654" s="294">
        <v>1721</v>
      </c>
      <c r="E654" s="295">
        <v>14570</v>
      </c>
      <c r="F654" s="294">
        <v>7217</v>
      </c>
      <c r="G654" s="294">
        <v>10342</v>
      </c>
    </row>
    <row r="655" spans="1:7">
      <c r="A655" s="34" t="s">
        <v>1526</v>
      </c>
      <c r="B655" s="293">
        <v>2015</v>
      </c>
      <c r="C655" s="294">
        <v>9659</v>
      </c>
      <c r="D655" s="294">
        <v>1377</v>
      </c>
      <c r="E655" s="295">
        <v>15308</v>
      </c>
      <c r="F655" s="294">
        <v>7613</v>
      </c>
      <c r="G655" s="294">
        <v>12155</v>
      </c>
    </row>
    <row r="656" spans="1:7">
      <c r="A656" s="34" t="s">
        <v>1526</v>
      </c>
      <c r="B656" s="293">
        <v>2014</v>
      </c>
      <c r="C656" s="294">
        <v>9072</v>
      </c>
      <c r="D656" s="294">
        <v>1072</v>
      </c>
      <c r="E656" s="295">
        <v>13174</v>
      </c>
      <c r="F656" s="294">
        <v>7868</v>
      </c>
      <c r="G656" s="294">
        <v>9815</v>
      </c>
    </row>
    <row r="657" spans="1:7">
      <c r="A657" s="34" t="s">
        <v>1526</v>
      </c>
      <c r="B657" s="293">
        <v>2013</v>
      </c>
      <c r="C657" s="294">
        <v>7509</v>
      </c>
      <c r="D657" s="294">
        <v>256</v>
      </c>
      <c r="E657" s="295">
        <v>12043</v>
      </c>
      <c r="F657" s="294">
        <v>7088</v>
      </c>
      <c r="G657" s="294">
        <v>9034</v>
      </c>
    </row>
    <row r="658" spans="1:7">
      <c r="A658" s="34" t="s">
        <v>1526</v>
      </c>
      <c r="B658" s="293">
        <v>2012</v>
      </c>
      <c r="C658" s="294">
        <v>8719</v>
      </c>
      <c r="D658" s="294">
        <v>109</v>
      </c>
      <c r="E658" s="295">
        <v>12102</v>
      </c>
      <c r="F658" s="294">
        <v>7235</v>
      </c>
      <c r="G658" s="294">
        <v>9181</v>
      </c>
    </row>
    <row r="659" spans="1:7">
      <c r="A659" s="34" t="s">
        <v>1526</v>
      </c>
      <c r="B659" s="293">
        <v>2011</v>
      </c>
      <c r="C659" s="294">
        <v>10517</v>
      </c>
      <c r="D659" s="294">
        <v>1926</v>
      </c>
      <c r="E659" s="295">
        <v>13861</v>
      </c>
      <c r="F659" s="294">
        <v>8800</v>
      </c>
      <c r="G659" s="294">
        <v>10747</v>
      </c>
    </row>
    <row r="660" spans="1:7">
      <c r="A660" s="34" t="s">
        <v>1526</v>
      </c>
      <c r="B660" s="293">
        <v>2010</v>
      </c>
      <c r="C660" s="294">
        <v>9549</v>
      </c>
      <c r="D660" s="294">
        <v>938</v>
      </c>
      <c r="E660" s="295">
        <v>10943</v>
      </c>
      <c r="F660" s="294">
        <v>7536</v>
      </c>
      <c r="G660" s="294">
        <v>7741</v>
      </c>
    </row>
    <row r="661" spans="1:7">
      <c r="A661" s="34" t="s">
        <v>1526</v>
      </c>
      <c r="B661" s="293">
        <v>2009</v>
      </c>
      <c r="C661" s="294">
        <v>5014</v>
      </c>
      <c r="D661" s="294">
        <v>-305</v>
      </c>
      <c r="E661" s="295">
        <v>9574.2430000000004</v>
      </c>
      <c r="F661" s="294">
        <v>7094.6080000000002</v>
      </c>
      <c r="G661" s="294">
        <v>7296.5020000000004</v>
      </c>
    </row>
    <row r="662" spans="1:7">
      <c r="A662" s="34" t="s">
        <v>1526</v>
      </c>
      <c r="B662" s="293">
        <v>2008</v>
      </c>
      <c r="C662" s="294">
        <v>8129.24</v>
      </c>
      <c r="D662" s="294">
        <v>960.74599999999998</v>
      </c>
      <c r="E662" s="295">
        <v>11006.317999999999</v>
      </c>
      <c r="F662" s="294">
        <v>7548.9579999999996</v>
      </c>
      <c r="G662" s="294">
        <v>7751.6019999999999</v>
      </c>
    </row>
    <row r="663" spans="1:7">
      <c r="A663" s="34" t="s">
        <v>1526</v>
      </c>
      <c r="B663" s="293">
        <v>2007</v>
      </c>
      <c r="C663" s="294">
        <v>9734.8559999999998</v>
      </c>
      <c r="D663" s="294">
        <v>1710.1959999999999</v>
      </c>
      <c r="E663" s="295">
        <v>10662.278</v>
      </c>
      <c r="F663" s="294">
        <v>7821.4089999999997</v>
      </c>
      <c r="G663" s="294">
        <v>8026.2509999999993</v>
      </c>
    </row>
    <row r="664" spans="1:7">
      <c r="A664" s="34" t="s">
        <v>1526</v>
      </c>
      <c r="B664" s="293">
        <v>2006</v>
      </c>
      <c r="C664" s="294">
        <v>9167.0139999999992</v>
      </c>
      <c r="D664" s="294">
        <v>1516.663</v>
      </c>
      <c r="E664" s="295">
        <v>9480.8369999999995</v>
      </c>
      <c r="F664" s="294">
        <v>6651.4</v>
      </c>
      <c r="G664" s="294">
        <v>7058.643</v>
      </c>
    </row>
    <row r="665" spans="1:7">
      <c r="A665" s="34" t="s">
        <v>1526</v>
      </c>
      <c r="B665" s="293">
        <v>2005</v>
      </c>
      <c r="C665" s="294">
        <v>6991.8230000000003</v>
      </c>
      <c r="D665" s="294">
        <v>1209.9000000000001</v>
      </c>
      <c r="E665" s="295">
        <v>11269.156999999999</v>
      </c>
      <c r="F665" s="294">
        <v>8928.5490000000009</v>
      </c>
      <c r="G665" s="294">
        <v>9343.5030000000006</v>
      </c>
    </row>
    <row r="666" spans="1:7">
      <c r="A666" s="34" t="s">
        <v>1526</v>
      </c>
      <c r="B666" s="293">
        <v>2004</v>
      </c>
      <c r="C666" s="294">
        <v>8013.0532000000003</v>
      </c>
      <c r="D666" s="294">
        <v>1351.3030000000001</v>
      </c>
      <c r="E666" s="295">
        <v>12093.450199999999</v>
      </c>
      <c r="F666" s="294">
        <v>9262.0270999999993</v>
      </c>
      <c r="G666" s="294">
        <v>9718.3270999999986</v>
      </c>
    </row>
    <row r="667" spans="1:7">
      <c r="A667" s="34" t="s">
        <v>1526</v>
      </c>
      <c r="B667" s="293">
        <v>2003</v>
      </c>
      <c r="C667" s="294">
        <v>4477.2910000000002</v>
      </c>
      <c r="D667" s="294">
        <v>-149.14699999999999</v>
      </c>
      <c r="E667" s="295">
        <v>10311.6201</v>
      </c>
      <c r="F667" s="294">
        <v>8068.0339000000004</v>
      </c>
      <c r="G667" s="294">
        <v>8629.7479000000003</v>
      </c>
    </row>
    <row r="668" spans="1:7">
      <c r="A668" s="34" t="s">
        <v>1526</v>
      </c>
      <c r="B668" s="293">
        <v>2002</v>
      </c>
      <c r="C668" s="294">
        <v>5062.3119999999999</v>
      </c>
      <c r="D668" s="294">
        <v>269.00409999999999</v>
      </c>
      <c r="E668" s="295">
        <v>10224.764999999999</v>
      </c>
      <c r="F668" s="294">
        <v>8019.6490000000003</v>
      </c>
      <c r="G668" s="294">
        <v>8643.2780000000002</v>
      </c>
    </row>
    <row r="669" spans="1:7">
      <c r="A669" s="34" t="s">
        <v>1526</v>
      </c>
      <c r="B669" s="293">
        <v>2001</v>
      </c>
      <c r="C669" s="294">
        <v>7343.2479999999996</v>
      </c>
      <c r="D669" s="294">
        <v>507.82900000000001</v>
      </c>
      <c r="E669" s="295">
        <v>9828.51</v>
      </c>
      <c r="F669" s="294">
        <v>7606.7370000000001</v>
      </c>
      <c r="G669" s="294">
        <v>8176.3490000000002</v>
      </c>
    </row>
    <row r="670" spans="1:7">
      <c r="A670" s="34" t="s">
        <v>1526</v>
      </c>
      <c r="B670" s="293">
        <v>2000</v>
      </c>
      <c r="C670" s="294">
        <v>9564.4120999999996</v>
      </c>
      <c r="D670" s="294">
        <v>2063.5520000000001</v>
      </c>
      <c r="E670" s="295">
        <v>10545.73</v>
      </c>
      <c r="F670" s="294">
        <v>7104.348</v>
      </c>
      <c r="G670" s="294">
        <v>7783.7709999999997</v>
      </c>
    </row>
    <row r="671" spans="1:7">
      <c r="A671" s="34" t="s">
        <v>1526</v>
      </c>
      <c r="B671" s="293">
        <v>1999</v>
      </c>
      <c r="C671" s="294">
        <v>4859.1360000000004</v>
      </c>
      <c r="D671" s="294">
        <v>746.649</v>
      </c>
      <c r="E671" s="295">
        <v>6706.5039999999999</v>
      </c>
      <c r="F671" s="294">
        <v>4336.6019999999999</v>
      </c>
      <c r="G671" s="294">
        <v>4963.232</v>
      </c>
    </row>
    <row r="672" spans="1:7">
      <c r="A672" s="34" t="s">
        <v>1526</v>
      </c>
      <c r="B672" s="293">
        <v>1998</v>
      </c>
      <c r="C672" s="294">
        <v>4041.6869999999999</v>
      </c>
      <c r="D672" s="294">
        <v>230.90199999999999</v>
      </c>
      <c r="E672" s="295">
        <v>4929.6918999999998</v>
      </c>
      <c r="F672" s="294">
        <v>3120.6210999999998</v>
      </c>
      <c r="G672" s="294">
        <v>3745.2040999999999</v>
      </c>
    </row>
    <row r="673" spans="1:7">
      <c r="A673" s="34" t="s">
        <v>1526</v>
      </c>
      <c r="B673" s="293">
        <v>1997</v>
      </c>
      <c r="C673" s="294">
        <v>4074.2748999999999</v>
      </c>
      <c r="D673" s="294">
        <v>498.47399999999999</v>
      </c>
      <c r="E673" s="295">
        <v>5070.7660999999998</v>
      </c>
      <c r="F673" s="294">
        <v>2942.1709000000001</v>
      </c>
      <c r="G673" s="294">
        <v>3631.7669000000001</v>
      </c>
    </row>
    <row r="674" spans="1:7">
      <c r="A674" s="34" t="s">
        <v>1526</v>
      </c>
      <c r="B674" s="293">
        <v>1996</v>
      </c>
      <c r="C674" s="294">
        <v>4144.8168999999998</v>
      </c>
      <c r="D674" s="294">
        <v>599.58500000000004</v>
      </c>
      <c r="E674" s="295">
        <v>3637.9870999999998</v>
      </c>
      <c r="F674" s="294">
        <v>2370.4249</v>
      </c>
      <c r="G674" s="294">
        <v>2746.0718999999999</v>
      </c>
    </row>
    <row r="675" spans="1:7">
      <c r="A675" s="34" t="s">
        <v>1526</v>
      </c>
      <c r="B675" s="293">
        <v>1995</v>
      </c>
      <c r="C675" s="294">
        <v>3061.8811000000001</v>
      </c>
      <c r="D675" s="294">
        <v>454.053</v>
      </c>
      <c r="E675" s="295">
        <v>2965.3789000000002</v>
      </c>
      <c r="F675" s="294">
        <v>1783.5029999999999</v>
      </c>
      <c r="G675" s="294">
        <v>2146.1219999999998</v>
      </c>
    </row>
    <row r="676" spans="1:7">
      <c r="A676" s="34" t="s">
        <v>1526</v>
      </c>
      <c r="B676" s="293">
        <v>1994</v>
      </c>
      <c r="C676" s="294">
        <v>1659.807</v>
      </c>
      <c r="D676" s="294">
        <v>220.696</v>
      </c>
      <c r="E676" s="295">
        <v>1702.665</v>
      </c>
      <c r="F676" s="294">
        <v>966.26400000000001</v>
      </c>
      <c r="G676" s="294">
        <v>1233.8910000000001</v>
      </c>
    </row>
    <row r="677" spans="1:7">
      <c r="A677" s="34" t="s">
        <v>1526</v>
      </c>
      <c r="B677" s="293">
        <v>1993</v>
      </c>
      <c r="C677" s="294">
        <v>1080.047</v>
      </c>
      <c r="D677" s="294">
        <v>99.694999999999993</v>
      </c>
      <c r="E677" s="295">
        <v>1120.152</v>
      </c>
      <c r="F677" s="294">
        <v>598.76199999999994</v>
      </c>
      <c r="G677" s="294">
        <v>768.5</v>
      </c>
    </row>
    <row r="678" spans="1:7">
      <c r="A678" s="34" t="s">
        <v>1526</v>
      </c>
      <c r="B678" s="293">
        <v>1992</v>
      </c>
      <c r="C678" s="294">
        <v>751.38300000000004</v>
      </c>
      <c r="D678" s="294">
        <v>39.479999999999997</v>
      </c>
      <c r="E678" s="295">
        <v>853.822</v>
      </c>
      <c r="F678" s="294">
        <v>474.11099999999999</v>
      </c>
      <c r="G678" s="294">
        <v>626.50299999999993</v>
      </c>
    </row>
    <row r="679" spans="1:7">
      <c r="A679" s="34" t="s">
        <v>1526</v>
      </c>
      <c r="B679" s="293">
        <v>1991</v>
      </c>
      <c r="C679" s="294">
        <v>638.60599999999999</v>
      </c>
      <c r="D679" s="294">
        <v>26.231000000000002</v>
      </c>
      <c r="E679" s="295">
        <v>660.75599999999997</v>
      </c>
      <c r="F679" s="294">
        <v>325.45400000000001</v>
      </c>
      <c r="G679" s="294">
        <v>486.125</v>
      </c>
    </row>
    <row r="680" spans="1:7">
      <c r="A680" s="34" t="s">
        <v>1526</v>
      </c>
      <c r="B680" s="293">
        <v>1990</v>
      </c>
      <c r="C680" s="294">
        <v>567.13</v>
      </c>
      <c r="D680" s="294">
        <v>34.073</v>
      </c>
      <c r="E680" s="295">
        <v>558.00900000000001</v>
      </c>
      <c r="F680" s="294">
        <v>300.30799999999999</v>
      </c>
      <c r="G680" s="294">
        <v>381.33199999999999</v>
      </c>
    </row>
    <row r="681" spans="1:7">
      <c r="A681" s="34" t="s">
        <v>1526</v>
      </c>
      <c r="B681" s="293">
        <v>1989</v>
      </c>
      <c r="C681" s="294">
        <v>501.846</v>
      </c>
      <c r="D681" s="294">
        <v>51.484000000000002</v>
      </c>
      <c r="E681" s="295">
        <v>433.85700000000003</v>
      </c>
      <c r="F681" s="294">
        <v>254.399</v>
      </c>
      <c r="G681" s="294">
        <v>298.14600000000002</v>
      </c>
    </row>
    <row r="682" spans="1:7">
      <c r="A682" s="34" t="s">
        <v>1527</v>
      </c>
      <c r="B682" s="293">
        <v>2019</v>
      </c>
      <c r="C682" s="294">
        <v>9458.2000000000007</v>
      </c>
      <c r="D682" s="294">
        <v>430.2</v>
      </c>
      <c r="E682" s="295">
        <v>17165</v>
      </c>
      <c r="F682" s="294">
        <v>5674.7</v>
      </c>
      <c r="G682" s="294">
        <v>11777.9</v>
      </c>
    </row>
    <row r="683" spans="1:7">
      <c r="A683" s="34" t="s">
        <v>1527</v>
      </c>
      <c r="B683" s="293">
        <v>2018</v>
      </c>
      <c r="C683" s="294">
        <v>9319.1</v>
      </c>
      <c r="D683" s="294">
        <v>575.20000000000005</v>
      </c>
      <c r="E683" s="295">
        <v>9057.5</v>
      </c>
      <c r="F683" s="294">
        <v>695.4</v>
      </c>
      <c r="G683" s="294">
        <v>5543.7</v>
      </c>
    </row>
    <row r="684" spans="1:7">
      <c r="A684" s="34" t="s">
        <v>1527</v>
      </c>
      <c r="B684" s="293">
        <v>2017</v>
      </c>
      <c r="C684" s="294">
        <v>9101</v>
      </c>
      <c r="D684" s="294">
        <v>597</v>
      </c>
      <c r="E684" s="295">
        <v>9083.2999999999993</v>
      </c>
      <c r="F684" s="294">
        <v>869.7</v>
      </c>
      <c r="G684" s="294">
        <v>5480.7</v>
      </c>
    </row>
    <row r="685" spans="1:7">
      <c r="A685" s="34" t="s">
        <v>1527</v>
      </c>
      <c r="B685" s="293">
        <v>2016</v>
      </c>
      <c r="C685" s="294">
        <v>9421.2999999999993</v>
      </c>
      <c r="D685" s="294">
        <v>244.1</v>
      </c>
      <c r="E685" s="295">
        <v>8682.1</v>
      </c>
      <c r="F685" s="294">
        <v>845.5</v>
      </c>
      <c r="G685" s="294">
        <v>5190.6000000000004</v>
      </c>
    </row>
    <row r="686" spans="1:7">
      <c r="A686" s="34" t="s">
        <v>1527</v>
      </c>
      <c r="B686" s="293">
        <v>2015</v>
      </c>
      <c r="C686" s="294">
        <v>9611.7999999999993</v>
      </c>
      <c r="D686" s="294">
        <v>680.3</v>
      </c>
      <c r="E686" s="295">
        <v>8547.1</v>
      </c>
      <c r="F686" s="294">
        <v>1587</v>
      </c>
      <c r="G686" s="294">
        <v>5172.3</v>
      </c>
    </row>
    <row r="687" spans="1:7">
      <c r="A687" s="34" t="s">
        <v>1527</v>
      </c>
      <c r="B687" s="293">
        <v>2014</v>
      </c>
      <c r="C687" s="294">
        <v>9966.5835999999999</v>
      </c>
      <c r="D687" s="294">
        <v>518.65099999999995</v>
      </c>
      <c r="E687" s="295">
        <v>9138.7355000000007</v>
      </c>
      <c r="F687" s="294">
        <v>2140.2846</v>
      </c>
      <c r="G687" s="294">
        <v>5665.3317999999999</v>
      </c>
    </row>
    <row r="688" spans="1:7">
      <c r="A688" s="34" t="s">
        <v>1527</v>
      </c>
      <c r="B688" s="293">
        <v>2013</v>
      </c>
      <c r="C688" s="294">
        <v>9743.8408999999992</v>
      </c>
      <c r="D688" s="294">
        <v>599.57830000000001</v>
      </c>
      <c r="E688" s="295">
        <v>11330.471</v>
      </c>
      <c r="F688" s="294">
        <v>3378.2359999999999</v>
      </c>
      <c r="G688" s="294">
        <v>7357.1810999999998</v>
      </c>
    </row>
    <row r="689" spans="1:7">
      <c r="A689" s="34" t="s">
        <v>1527</v>
      </c>
      <c r="B689" s="293">
        <v>2012</v>
      </c>
      <c r="C689" s="294">
        <v>12583.9251</v>
      </c>
      <c r="D689" s="294">
        <v>425.83199999999999</v>
      </c>
      <c r="E689" s="295">
        <v>11595.3339</v>
      </c>
      <c r="F689" s="294">
        <v>3459.0205999999998</v>
      </c>
      <c r="G689" s="294">
        <v>7459.0634</v>
      </c>
    </row>
    <row r="690" spans="1:7">
      <c r="A690" s="34" t="s">
        <v>1527</v>
      </c>
      <c r="B690" s="293">
        <v>2011</v>
      </c>
      <c r="C690" s="294">
        <v>12288.2212</v>
      </c>
      <c r="D690" s="294">
        <v>353.1343</v>
      </c>
      <c r="E690" s="295">
        <v>11699.925300000001</v>
      </c>
      <c r="F690" s="294">
        <v>4014.7505999999998</v>
      </c>
      <c r="G690" s="294">
        <v>7677.3564000000006</v>
      </c>
    </row>
    <row r="691" spans="1:7">
      <c r="A691" s="34" t="s">
        <v>1527</v>
      </c>
      <c r="B691" s="293">
        <v>2010</v>
      </c>
      <c r="C691" s="294">
        <v>8688.3258999999998</v>
      </c>
      <c r="D691" s="294">
        <v>161.42580000000001</v>
      </c>
      <c r="E691" s="295">
        <v>9413.0179000000007</v>
      </c>
      <c r="F691" s="294">
        <v>3491.7060999999999</v>
      </c>
      <c r="G691" s="294">
        <v>6295.2991999999995</v>
      </c>
    </row>
    <row r="692" spans="1:7">
      <c r="A692" s="34" t="s">
        <v>1527</v>
      </c>
      <c r="B692" s="293">
        <v>2009</v>
      </c>
      <c r="C692" s="294">
        <v>7126.6181999999999</v>
      </c>
      <c r="D692" s="294">
        <v>158.22149999999999</v>
      </c>
      <c r="E692" s="295">
        <v>6820.1450000000004</v>
      </c>
      <c r="F692" s="294">
        <v>2483.547</v>
      </c>
      <c r="G692" s="294">
        <v>4770.2255000000005</v>
      </c>
    </row>
    <row r="693" spans="1:7">
      <c r="A693" s="34" t="s">
        <v>1527</v>
      </c>
      <c r="B693" s="293">
        <v>2008</v>
      </c>
      <c r="C693" s="294">
        <v>8277.1743000000006</v>
      </c>
      <c r="D693" s="294">
        <v>231.9606</v>
      </c>
      <c r="E693" s="295">
        <v>7722.0873000000001</v>
      </c>
      <c r="F693" s="294">
        <v>2873.8578000000002</v>
      </c>
      <c r="G693" s="294">
        <v>5279.9829000000009</v>
      </c>
    </row>
    <row r="694" spans="1:7">
      <c r="A694" s="34" t="s">
        <v>1527</v>
      </c>
      <c r="B694" s="293">
        <v>2007</v>
      </c>
      <c r="C694" s="294">
        <v>7635.3018000000002</v>
      </c>
      <c r="D694" s="294">
        <v>419.64479999999998</v>
      </c>
      <c r="E694" s="295">
        <v>7771.8692000000001</v>
      </c>
      <c r="F694" s="294">
        <v>3044.4630999999999</v>
      </c>
      <c r="G694" s="294">
        <v>5603.8590999999997</v>
      </c>
    </row>
    <row r="695" spans="1:7">
      <c r="A695" s="34" t="s">
        <v>1527</v>
      </c>
      <c r="B695" s="293">
        <v>2006</v>
      </c>
      <c r="C695" s="294">
        <v>7641.7973000000002</v>
      </c>
      <c r="D695" s="294">
        <v>262.60550000000001</v>
      </c>
      <c r="E695" s="295">
        <v>7347.4339</v>
      </c>
      <c r="F695" s="294">
        <v>2676.7338</v>
      </c>
      <c r="G695" s="294">
        <v>5083.79</v>
      </c>
    </row>
    <row r="696" spans="1:7">
      <c r="A696" s="34" t="s">
        <v>1527</v>
      </c>
      <c r="B696" s="293">
        <v>2005</v>
      </c>
      <c r="C696" s="294">
        <v>8019.1441000000004</v>
      </c>
      <c r="D696" s="294">
        <v>184.7715</v>
      </c>
      <c r="E696" s="295">
        <v>7968.7883000000002</v>
      </c>
      <c r="F696" s="294">
        <v>3030.8382000000001</v>
      </c>
      <c r="G696" s="294">
        <v>5851.5444000000007</v>
      </c>
    </row>
    <row r="697" spans="1:7">
      <c r="A697" s="34" t="s">
        <v>1527</v>
      </c>
      <c r="B697" s="293">
        <v>2004</v>
      </c>
      <c r="C697" s="294">
        <v>7426.9826999999996</v>
      </c>
      <c r="D697" s="294">
        <v>209.3364</v>
      </c>
      <c r="E697" s="295">
        <v>7145.9620999999997</v>
      </c>
      <c r="F697" s="294">
        <v>3270.3697000000002</v>
      </c>
      <c r="G697" s="294">
        <v>5241.2335999999996</v>
      </c>
    </row>
    <row r="698" spans="1:7">
      <c r="A698" s="34" t="s">
        <v>1527</v>
      </c>
      <c r="B698" s="293">
        <v>2003</v>
      </c>
      <c r="C698" s="294">
        <v>6258.6750000000002</v>
      </c>
      <c r="D698" s="294">
        <v>180.57409999999999</v>
      </c>
      <c r="E698" s="295">
        <v>6414.3908000000001</v>
      </c>
      <c r="F698" s="294">
        <v>3109.6945999999998</v>
      </c>
      <c r="G698" s="294">
        <v>4759.3258999999998</v>
      </c>
    </row>
    <row r="699" spans="1:7">
      <c r="A699" s="34" t="s">
        <v>1527</v>
      </c>
      <c r="B699" s="293">
        <v>2002</v>
      </c>
      <c r="C699" s="294">
        <v>3913.6709000000001</v>
      </c>
      <c r="D699" s="294">
        <v>427.01350000000002</v>
      </c>
      <c r="E699" s="295">
        <v>4981.5828000000001</v>
      </c>
      <c r="F699" s="294">
        <v>2236.8670000000002</v>
      </c>
      <c r="G699" s="294">
        <v>3728.0741000000003</v>
      </c>
    </row>
    <row r="700" spans="1:7">
      <c r="A700" s="34" t="s">
        <v>1527</v>
      </c>
      <c r="B700" s="293">
        <v>2001</v>
      </c>
      <c r="C700" s="294">
        <v>3048.2649000000001</v>
      </c>
      <c r="D700" s="294">
        <v>150.28319999999999</v>
      </c>
      <c r="E700" s="295">
        <v>3582.4045000000001</v>
      </c>
      <c r="F700" s="294">
        <v>1111.837</v>
      </c>
      <c r="G700" s="294">
        <v>2584.5302000000001</v>
      </c>
    </row>
    <row r="701" spans="1:7">
      <c r="A701" s="34" t="s">
        <v>1527</v>
      </c>
      <c r="B701" s="293">
        <v>2000</v>
      </c>
      <c r="C701" s="294">
        <v>3606.4929000000002</v>
      </c>
      <c r="D701" s="294">
        <v>182.86420000000001</v>
      </c>
      <c r="E701" s="295">
        <v>2962.0219999999999</v>
      </c>
      <c r="F701" s="294">
        <v>1109.9289000000001</v>
      </c>
      <c r="G701" s="294">
        <v>2093.2650000000003</v>
      </c>
    </row>
    <row r="702" spans="1:7">
      <c r="A702" s="34" t="s">
        <v>1527</v>
      </c>
      <c r="B702" s="293">
        <v>1999</v>
      </c>
      <c r="C702" s="294">
        <v>3794.922</v>
      </c>
      <c r="D702" s="294">
        <v>178.11439999999999</v>
      </c>
      <c r="E702" s="295">
        <v>4193.1121000000003</v>
      </c>
      <c r="F702" s="294">
        <v>1797.6420000000001</v>
      </c>
      <c r="G702" s="294">
        <v>3124.2420000000002</v>
      </c>
    </row>
    <row r="703" spans="1:7">
      <c r="A703" s="34" t="s">
        <v>1527</v>
      </c>
      <c r="B703" s="293">
        <v>1998</v>
      </c>
      <c r="C703" s="294">
        <v>4126.4594999999999</v>
      </c>
      <c r="D703" s="294">
        <v>34.409300000000002</v>
      </c>
      <c r="E703" s="295">
        <v>4453.8782000000001</v>
      </c>
      <c r="F703" s="294">
        <v>1792.0467000000001</v>
      </c>
      <c r="G703" s="294">
        <v>3343.4170000000004</v>
      </c>
    </row>
    <row r="704" spans="1:7">
      <c r="A704" s="34" t="s">
        <v>1527</v>
      </c>
      <c r="B704" s="293">
        <v>1997</v>
      </c>
      <c r="C704" s="294">
        <v>4814.8986000000004</v>
      </c>
      <c r="D704" s="294">
        <v>-62.713200000000001</v>
      </c>
      <c r="E704" s="295">
        <v>5307.1738999999998</v>
      </c>
      <c r="F704" s="294">
        <v>2298.8429999999998</v>
      </c>
      <c r="G704" s="294">
        <v>4014.9627999999998</v>
      </c>
    </row>
    <row r="705" spans="1:7">
      <c r="A705" s="34" t="s">
        <v>1527</v>
      </c>
      <c r="B705" s="293">
        <v>1996</v>
      </c>
      <c r="C705" s="294">
        <v>4876.9759999999997</v>
      </c>
      <c r="D705" s="294">
        <v>257.21839999999997</v>
      </c>
      <c r="E705" s="295">
        <v>5478.6014999999998</v>
      </c>
      <c r="F705" s="294">
        <v>2523.0133000000001</v>
      </c>
      <c r="G705" s="294">
        <v>4191.4156999999996</v>
      </c>
    </row>
    <row r="706" spans="1:7">
      <c r="A706" s="34" t="s">
        <v>1527</v>
      </c>
      <c r="B706" s="293">
        <v>1995</v>
      </c>
      <c r="C706" s="294">
        <v>4898.3536000000004</v>
      </c>
      <c r="D706" s="294">
        <v>267.1343</v>
      </c>
      <c r="E706" s="295">
        <v>5018.4116999999997</v>
      </c>
      <c r="F706" s="294">
        <v>2294.8371999999999</v>
      </c>
      <c r="G706" s="294">
        <v>3756.3503999999998</v>
      </c>
    </row>
    <row r="707" spans="1:7">
      <c r="A707" s="34" t="s">
        <v>1527</v>
      </c>
      <c r="B707" s="293">
        <v>1994</v>
      </c>
      <c r="C707" s="294">
        <v>3840.5144</v>
      </c>
      <c r="D707" s="294">
        <v>177.61369999999999</v>
      </c>
      <c r="E707" s="295">
        <v>4153.3612999999996</v>
      </c>
      <c r="F707" s="294">
        <v>2128.0104000000001</v>
      </c>
      <c r="G707" s="294">
        <v>3278.3512000000001</v>
      </c>
    </row>
    <row r="708" spans="1:7">
      <c r="A708" s="34" t="s">
        <v>1527</v>
      </c>
      <c r="B708" s="293">
        <v>1993</v>
      </c>
      <c r="C708" s="294">
        <v>3395.4877999999999</v>
      </c>
      <c r="D708" s="294">
        <v>221.62049999999999</v>
      </c>
      <c r="E708" s="295">
        <v>3331.5868999999998</v>
      </c>
      <c r="F708" s="294">
        <v>1818.1327000000001</v>
      </c>
      <c r="G708" s="294">
        <v>2632.6095</v>
      </c>
    </row>
    <row r="709" spans="1:7">
      <c r="A709" s="34" t="s">
        <v>1527</v>
      </c>
      <c r="B709" s="293">
        <v>1992</v>
      </c>
      <c r="C709" s="294">
        <v>3164.4458</v>
      </c>
      <c r="D709" s="294">
        <v>205.0933</v>
      </c>
      <c r="E709" s="295">
        <v>3251.4944</v>
      </c>
      <c r="F709" s="294">
        <v>1622.6501000000001</v>
      </c>
      <c r="G709" s="294">
        <v>2519.4402</v>
      </c>
    </row>
    <row r="710" spans="1:7">
      <c r="A710" s="34" t="s">
        <v>1527</v>
      </c>
      <c r="B710" s="293">
        <v>1991</v>
      </c>
      <c r="C710" s="294">
        <v>2626.3458000000001</v>
      </c>
      <c r="D710" s="294">
        <v>180.1046</v>
      </c>
      <c r="E710" s="295">
        <v>2929.8123000000001</v>
      </c>
      <c r="F710" s="294">
        <v>1429.9494999999999</v>
      </c>
      <c r="G710" s="294">
        <v>2421.0416999999998</v>
      </c>
    </row>
    <row r="711" spans="1:7">
      <c r="A711" s="34" t="s">
        <v>1527</v>
      </c>
      <c r="B711" s="293">
        <v>1990</v>
      </c>
      <c r="C711" s="294">
        <v>2506.973</v>
      </c>
      <c r="D711" s="294">
        <v>128.1943</v>
      </c>
      <c r="E711" s="295">
        <v>3091.7152000000001</v>
      </c>
      <c r="F711" s="294">
        <v>1339.5598</v>
      </c>
      <c r="G711" s="294">
        <v>2601.2613000000001</v>
      </c>
    </row>
    <row r="712" spans="1:7">
      <c r="A712" s="34" t="s">
        <v>1528</v>
      </c>
      <c r="B712" s="293">
        <v>2019</v>
      </c>
      <c r="C712" s="294">
        <v>6731</v>
      </c>
      <c r="D712" s="294">
        <v>341</v>
      </c>
      <c r="E712" s="295">
        <v>6028</v>
      </c>
      <c r="F712" s="294">
        <v>2827</v>
      </c>
      <c r="G712" s="294">
        <v>3555</v>
      </c>
    </row>
    <row r="713" spans="1:7">
      <c r="A713" s="34" t="s">
        <v>1528</v>
      </c>
      <c r="B713" s="293">
        <v>2018</v>
      </c>
      <c r="C713" s="294">
        <v>6475</v>
      </c>
      <c r="D713" s="294">
        <v>337</v>
      </c>
      <c r="E713" s="295">
        <v>4556</v>
      </c>
      <c r="F713" s="294">
        <v>1266</v>
      </c>
      <c r="G713" s="294">
        <v>2516</v>
      </c>
    </row>
    <row r="714" spans="1:7">
      <c r="A714" s="34" t="s">
        <v>1528</v>
      </c>
      <c r="B714" s="293">
        <v>2017</v>
      </c>
      <c r="C714" s="294">
        <v>5253</v>
      </c>
      <c r="D714" s="294">
        <v>-33</v>
      </c>
      <c r="E714" s="295">
        <v>3552</v>
      </c>
      <c r="F714" s="294">
        <v>596</v>
      </c>
      <c r="G714" s="294">
        <v>1991</v>
      </c>
    </row>
    <row r="715" spans="1:7">
      <c r="A715" s="34" t="s">
        <v>1528</v>
      </c>
      <c r="B715" s="293">
        <v>2016</v>
      </c>
      <c r="C715" s="294">
        <v>4319</v>
      </c>
      <c r="D715" s="294">
        <v>-498</v>
      </c>
      <c r="E715" s="295">
        <v>3321</v>
      </c>
      <c r="F715" s="294">
        <v>416</v>
      </c>
      <c r="G715" s="294">
        <v>1851</v>
      </c>
    </row>
    <row r="716" spans="1:7">
      <c r="A716" s="34" t="s">
        <v>1528</v>
      </c>
      <c r="B716" s="293">
        <v>2015</v>
      </c>
      <c r="C716" s="294">
        <v>3991</v>
      </c>
      <c r="D716" s="294">
        <v>-660</v>
      </c>
      <c r="E716" s="295">
        <v>3084</v>
      </c>
      <c r="F716" s="294">
        <v>-412</v>
      </c>
      <c r="G716" s="294">
        <v>1825</v>
      </c>
    </row>
    <row r="717" spans="1:7">
      <c r="A717" s="34" t="s">
        <v>1528</v>
      </c>
      <c r="B717" s="293">
        <v>2014</v>
      </c>
      <c r="C717" s="294">
        <v>5506</v>
      </c>
      <c r="D717" s="294">
        <v>-403</v>
      </c>
      <c r="E717" s="295">
        <v>3767</v>
      </c>
      <c r="F717" s="294">
        <v>187</v>
      </c>
      <c r="G717" s="294">
        <v>2399</v>
      </c>
    </row>
    <row r="718" spans="1:7">
      <c r="A718" s="34" t="s">
        <v>1528</v>
      </c>
      <c r="B718" s="293">
        <v>2013</v>
      </c>
      <c r="C718" s="294">
        <v>5299</v>
      </c>
      <c r="D718" s="294">
        <v>-83</v>
      </c>
      <c r="E718" s="295">
        <v>4337</v>
      </c>
      <c r="F718" s="294">
        <v>544</v>
      </c>
      <c r="G718" s="294">
        <v>2602</v>
      </c>
    </row>
    <row r="719" spans="1:7">
      <c r="A719" s="34" t="s">
        <v>1528</v>
      </c>
      <c r="B719" s="293">
        <v>2012</v>
      </c>
      <c r="C719" s="294">
        <v>5422</v>
      </c>
      <c r="D719" s="294">
        <v>-1183</v>
      </c>
      <c r="E719" s="295">
        <v>4000</v>
      </c>
      <c r="F719" s="294">
        <v>538</v>
      </c>
      <c r="G719" s="294">
        <v>2580</v>
      </c>
    </row>
    <row r="720" spans="1:7">
      <c r="A720" s="34" t="s">
        <v>1528</v>
      </c>
      <c r="B720" s="293">
        <v>2011</v>
      </c>
      <c r="C720" s="294">
        <v>6568</v>
      </c>
      <c r="D720" s="294">
        <v>491</v>
      </c>
      <c r="E720" s="295">
        <v>4954</v>
      </c>
      <c r="F720" s="294">
        <v>1590</v>
      </c>
      <c r="G720" s="294">
        <v>3606</v>
      </c>
    </row>
    <row r="721" spans="1:7">
      <c r="A721" s="34" t="s">
        <v>1528</v>
      </c>
      <c r="B721" s="293">
        <v>2010</v>
      </c>
      <c r="C721" s="294">
        <v>6494</v>
      </c>
      <c r="D721" s="294">
        <v>471</v>
      </c>
      <c r="E721" s="295">
        <v>4964</v>
      </c>
      <c r="F721" s="294">
        <v>1020</v>
      </c>
      <c r="G721" s="294">
        <v>3441</v>
      </c>
    </row>
    <row r="722" spans="1:7">
      <c r="A722" s="34" t="s">
        <v>1528</v>
      </c>
      <c r="B722" s="293">
        <v>2009</v>
      </c>
      <c r="C722" s="294">
        <v>5403</v>
      </c>
      <c r="D722" s="294">
        <v>304</v>
      </c>
      <c r="E722" s="295">
        <v>9078</v>
      </c>
      <c r="F722" s="294">
        <v>1724</v>
      </c>
      <c r="G722" s="294">
        <v>6455</v>
      </c>
    </row>
    <row r="723" spans="1:7">
      <c r="A723" s="34" t="s">
        <v>1528</v>
      </c>
      <c r="B723" s="293">
        <v>2008</v>
      </c>
      <c r="C723" s="294">
        <v>5808</v>
      </c>
      <c r="D723" s="294">
        <v>-3129</v>
      </c>
      <c r="E723" s="295">
        <v>7672</v>
      </c>
      <c r="F723" s="294">
        <v>296</v>
      </c>
      <c r="G723" s="294">
        <v>5072</v>
      </c>
    </row>
    <row r="724" spans="1:7">
      <c r="A724" s="34" t="s">
        <v>1528</v>
      </c>
      <c r="B724" s="293">
        <v>2007</v>
      </c>
      <c r="C724" s="294">
        <v>5858</v>
      </c>
      <c r="D724" s="294">
        <v>-3379</v>
      </c>
      <c r="E724" s="295">
        <v>11550</v>
      </c>
      <c r="F724" s="294">
        <v>3255</v>
      </c>
      <c r="G724" s="294">
        <v>8524</v>
      </c>
    </row>
    <row r="725" spans="1:7">
      <c r="A725" s="34" t="s">
        <v>1528</v>
      </c>
      <c r="B725" s="293">
        <v>2006</v>
      </c>
      <c r="C725" s="294">
        <v>5649</v>
      </c>
      <c r="D725" s="294">
        <v>-166</v>
      </c>
      <c r="E725" s="295">
        <v>13147</v>
      </c>
      <c r="F725" s="294">
        <v>6075</v>
      </c>
      <c r="G725" s="294">
        <v>9872</v>
      </c>
    </row>
    <row r="726" spans="1:7">
      <c r="A726" s="34" t="s">
        <v>1528</v>
      </c>
      <c r="B726" s="293">
        <v>2005</v>
      </c>
      <c r="C726" s="294">
        <v>5847.5770000000002</v>
      </c>
      <c r="D726" s="294">
        <v>165.483</v>
      </c>
      <c r="E726" s="295">
        <v>7287.7790000000005</v>
      </c>
      <c r="F726" s="294">
        <v>3586.8249999999998</v>
      </c>
      <c r="G726" s="294">
        <v>4957.1139999999996</v>
      </c>
    </row>
    <row r="727" spans="1:7">
      <c r="A727" s="34" t="s">
        <v>1528</v>
      </c>
      <c r="B727" s="293">
        <v>2004</v>
      </c>
      <c r="C727" s="294">
        <v>5001.4350000000004</v>
      </c>
      <c r="D727" s="294">
        <v>91.156000000000006</v>
      </c>
      <c r="E727" s="295">
        <v>7844.21</v>
      </c>
      <c r="F727" s="294">
        <v>3850.694</v>
      </c>
      <c r="G727" s="294">
        <v>5709.79</v>
      </c>
    </row>
    <row r="728" spans="1:7">
      <c r="A728" s="34" t="s">
        <v>1528</v>
      </c>
      <c r="B728" s="293">
        <v>2003</v>
      </c>
      <c r="C728" s="294">
        <v>3519.1680000000001</v>
      </c>
      <c r="D728" s="294">
        <v>-274.49</v>
      </c>
      <c r="E728" s="295">
        <v>7094.3450000000003</v>
      </c>
      <c r="F728" s="294">
        <v>3155.95</v>
      </c>
      <c r="G728" s="294">
        <v>5208.8899999999994</v>
      </c>
    </row>
    <row r="729" spans="1:7">
      <c r="A729" s="34" t="s">
        <v>1528</v>
      </c>
      <c r="B729" s="293">
        <v>2002</v>
      </c>
      <c r="C729" s="294">
        <v>2697.0291000000002</v>
      </c>
      <c r="D729" s="294">
        <v>-1303.0119999999999</v>
      </c>
      <c r="E729" s="295">
        <v>5619.1812</v>
      </c>
      <c r="F729" s="294">
        <v>2467.2649999999999</v>
      </c>
      <c r="G729" s="294">
        <v>4408.7910000000002</v>
      </c>
    </row>
    <row r="730" spans="1:7">
      <c r="A730" s="34" t="s">
        <v>1528</v>
      </c>
      <c r="B730" s="293">
        <v>2001</v>
      </c>
      <c r="C730" s="294">
        <v>3891.7539000000002</v>
      </c>
      <c r="D730" s="294">
        <v>-60.581000000000003</v>
      </c>
      <c r="E730" s="295">
        <v>5647.2421999999997</v>
      </c>
      <c r="F730" s="294">
        <v>3555.0551</v>
      </c>
      <c r="G730" s="294">
        <v>4559.6980999999996</v>
      </c>
    </row>
    <row r="731" spans="1:7">
      <c r="A731" s="34" t="s">
        <v>1528</v>
      </c>
      <c r="B731" s="293">
        <v>2000</v>
      </c>
      <c r="C731" s="294">
        <v>4644.1869999999999</v>
      </c>
      <c r="D731" s="294">
        <v>983.02599999999995</v>
      </c>
      <c r="E731" s="295">
        <v>5767.7349000000004</v>
      </c>
      <c r="F731" s="294">
        <v>3171.6669999999999</v>
      </c>
      <c r="G731" s="294">
        <v>4469.21</v>
      </c>
    </row>
    <row r="732" spans="1:7">
      <c r="A732" s="34" t="s">
        <v>1528</v>
      </c>
      <c r="B732" s="293">
        <v>1999</v>
      </c>
      <c r="C732" s="294">
        <v>2857.6039999999998</v>
      </c>
      <c r="D732" s="294">
        <v>-88.936000000000007</v>
      </c>
      <c r="E732" s="295">
        <v>4377.6981999999998</v>
      </c>
      <c r="F732" s="294">
        <v>1979.2729999999999</v>
      </c>
      <c r="G732" s="294">
        <v>3454.1809999999996</v>
      </c>
    </row>
    <row r="733" spans="1:7">
      <c r="A733" s="34" t="s">
        <v>1528</v>
      </c>
      <c r="B733" s="293">
        <v>1998</v>
      </c>
      <c r="C733" s="294">
        <v>2542.1410999999998</v>
      </c>
      <c r="D733" s="294">
        <v>-103.96</v>
      </c>
      <c r="E733" s="295">
        <v>4252.9678000000004</v>
      </c>
      <c r="F733" s="294">
        <v>2005.0404000000001</v>
      </c>
      <c r="G733" s="294">
        <v>3529.0374000000002</v>
      </c>
    </row>
    <row r="734" spans="1:7">
      <c r="A734" s="34" t="s">
        <v>1528</v>
      </c>
      <c r="B734" s="293">
        <v>1997</v>
      </c>
      <c r="C734" s="294">
        <v>2356.375</v>
      </c>
      <c r="D734" s="294">
        <v>-21.09</v>
      </c>
      <c r="E734" s="295">
        <v>3515.2710000000002</v>
      </c>
      <c r="F734" s="294">
        <v>2029.5429999999999</v>
      </c>
      <c r="G734" s="294">
        <v>2765.1970000000001</v>
      </c>
    </row>
    <row r="735" spans="1:7">
      <c r="A735" s="34" t="s">
        <v>1528</v>
      </c>
      <c r="B735" s="293">
        <v>1996</v>
      </c>
      <c r="C735" s="294">
        <v>1953.019</v>
      </c>
      <c r="D735" s="294">
        <v>-68.95</v>
      </c>
      <c r="E735" s="295">
        <v>3145.2829999999999</v>
      </c>
      <c r="F735" s="294">
        <v>2021.8779999999999</v>
      </c>
      <c r="G735" s="294">
        <v>2509.0709999999999</v>
      </c>
    </row>
    <row r="736" spans="1:7">
      <c r="A736" s="34" t="s">
        <v>1528</v>
      </c>
      <c r="B736" s="293">
        <v>1995</v>
      </c>
      <c r="C736" s="294">
        <v>2468.3789000000002</v>
      </c>
      <c r="D736" s="294">
        <v>216.316</v>
      </c>
      <c r="E736" s="295">
        <v>3078.4670000000001</v>
      </c>
      <c r="F736" s="294">
        <v>2102.462</v>
      </c>
      <c r="G736" s="294">
        <v>2385.8389999999999</v>
      </c>
    </row>
    <row r="737" spans="1:7">
      <c r="A737" s="34" t="s">
        <v>1528</v>
      </c>
      <c r="B737" s="293">
        <v>1994</v>
      </c>
      <c r="C737" s="294">
        <v>2134.6588999999999</v>
      </c>
      <c r="D737" s="294">
        <v>294.916</v>
      </c>
      <c r="E737" s="295">
        <v>2445.7019</v>
      </c>
      <c r="F737" s="294">
        <v>1735.2651000000001</v>
      </c>
      <c r="G737" s="294">
        <v>1871.3711000000001</v>
      </c>
    </row>
    <row r="738" spans="1:7">
      <c r="A738" s="34" t="s">
        <v>1528</v>
      </c>
      <c r="B738" s="293">
        <v>1993</v>
      </c>
      <c r="C738" s="294">
        <v>1648.28</v>
      </c>
      <c r="D738" s="294">
        <v>218.43100000000001</v>
      </c>
      <c r="E738" s="295">
        <v>1929.231</v>
      </c>
      <c r="F738" s="294">
        <v>1352.271</v>
      </c>
      <c r="G738" s="294">
        <v>1483.9739999999999</v>
      </c>
    </row>
    <row r="739" spans="1:7">
      <c r="A739" s="34" t="s">
        <v>1528</v>
      </c>
      <c r="B739" s="293">
        <v>1992</v>
      </c>
      <c r="C739" s="294">
        <v>1514.489</v>
      </c>
      <c r="D739" s="294">
        <v>234.661</v>
      </c>
      <c r="E739" s="295">
        <v>1448.095</v>
      </c>
      <c r="F739" s="294">
        <v>1046.74</v>
      </c>
      <c r="G739" s="294">
        <v>1113.1590000000001</v>
      </c>
    </row>
    <row r="740" spans="1:7">
      <c r="A740" s="34" t="s">
        <v>1528</v>
      </c>
      <c r="B740" s="293">
        <v>1991</v>
      </c>
      <c r="C740" s="294">
        <v>1226.6489999999999</v>
      </c>
      <c r="D740" s="294">
        <v>134.93700000000001</v>
      </c>
      <c r="E740" s="295">
        <v>1291.7581</v>
      </c>
      <c r="F740" s="294">
        <v>783.35599999999999</v>
      </c>
      <c r="G740" s="294">
        <v>993.971</v>
      </c>
    </row>
    <row r="741" spans="1:7">
      <c r="A741" s="34" t="s">
        <v>1528</v>
      </c>
      <c r="B741" s="293">
        <v>1990</v>
      </c>
      <c r="C741" s="294">
        <v>1059.2419</v>
      </c>
      <c r="D741" s="294">
        <v>-63.902000000000001</v>
      </c>
      <c r="E741" s="295">
        <v>1111.692</v>
      </c>
      <c r="F741" s="294">
        <v>636.30399999999997</v>
      </c>
      <c r="G741" s="294">
        <v>828.65300000000002</v>
      </c>
    </row>
    <row r="742" spans="1:7">
      <c r="A742" s="34" t="s">
        <v>1528</v>
      </c>
      <c r="B742" s="293">
        <v>1989</v>
      </c>
      <c r="C742" s="294">
        <v>1104.606</v>
      </c>
      <c r="D742" s="294">
        <v>35.701999999999998</v>
      </c>
      <c r="E742" s="295">
        <v>1122.415</v>
      </c>
      <c r="F742" s="294">
        <v>690.904</v>
      </c>
      <c r="G742" s="294">
        <v>869.69899999999996</v>
      </c>
    </row>
    <row r="743" spans="1:7">
      <c r="A743" s="34" t="s">
        <v>1529</v>
      </c>
      <c r="B743" s="293">
        <v>2019</v>
      </c>
      <c r="C743" s="294">
        <v>5158.5569999999998</v>
      </c>
      <c r="D743" s="294">
        <v>861.29700000000003</v>
      </c>
      <c r="E743" s="295">
        <v>9844.5589999999993</v>
      </c>
      <c r="F743" s="294">
        <v>5115.4920000000002</v>
      </c>
      <c r="G743" s="294">
        <v>8069.8780000000006</v>
      </c>
    </row>
    <row r="744" spans="1:7">
      <c r="A744" s="34" t="s">
        <v>1529</v>
      </c>
      <c r="B744" s="293">
        <v>2018</v>
      </c>
      <c r="C744" s="294">
        <v>4845.8720000000003</v>
      </c>
      <c r="D744" s="294">
        <v>777.93299999999999</v>
      </c>
      <c r="E744" s="295">
        <v>8662.2880000000005</v>
      </c>
      <c r="F744" s="294">
        <v>4241.9219999999996</v>
      </c>
      <c r="G744" s="294">
        <v>6874.6349999999993</v>
      </c>
    </row>
    <row r="745" spans="1:7">
      <c r="A745" s="34" t="s">
        <v>1529</v>
      </c>
      <c r="B745" s="293">
        <v>2017</v>
      </c>
      <c r="C745" s="294">
        <v>4300.17</v>
      </c>
      <c r="D745" s="294">
        <v>681.47</v>
      </c>
      <c r="E745" s="295">
        <v>7796.0640000000003</v>
      </c>
      <c r="F745" s="294">
        <v>4027.6329999999998</v>
      </c>
      <c r="G745" s="294">
        <v>6201.9219999999996</v>
      </c>
    </row>
    <row r="746" spans="1:7">
      <c r="A746" s="34" t="s">
        <v>1529</v>
      </c>
      <c r="B746" s="293">
        <v>2016</v>
      </c>
      <c r="C746" s="294">
        <v>3840.087</v>
      </c>
      <c r="D746" s="294">
        <v>512.15800000000002</v>
      </c>
      <c r="E746" s="295">
        <v>7100.674</v>
      </c>
      <c r="F746" s="294">
        <v>3256.5129999999999</v>
      </c>
      <c r="G746" s="294">
        <v>5598.0779999999995</v>
      </c>
    </row>
    <row r="747" spans="1:7">
      <c r="A747" s="34" t="s">
        <v>1529</v>
      </c>
      <c r="B747" s="293">
        <v>2015</v>
      </c>
      <c r="C747" s="294">
        <v>3974.2950000000001</v>
      </c>
      <c r="D747" s="294">
        <v>590.85900000000004</v>
      </c>
      <c r="E747" s="295">
        <v>6660.45</v>
      </c>
      <c r="F747" s="294">
        <v>3254.6260000000002</v>
      </c>
      <c r="G747" s="294">
        <v>5192.6660000000002</v>
      </c>
    </row>
    <row r="748" spans="1:7">
      <c r="A748" s="34" t="s">
        <v>1529</v>
      </c>
      <c r="B748" s="293">
        <v>2014</v>
      </c>
      <c r="C748" s="294">
        <v>4021.9639999999999</v>
      </c>
      <c r="D748" s="294">
        <v>584.46</v>
      </c>
      <c r="E748" s="295">
        <v>6420.9629999999997</v>
      </c>
      <c r="F748" s="294">
        <v>3239.5610000000001</v>
      </c>
      <c r="G748" s="294">
        <v>4953.5870000000004</v>
      </c>
    </row>
    <row r="749" spans="1:7">
      <c r="A749" s="34" t="s">
        <v>1529</v>
      </c>
      <c r="B749" s="293">
        <v>2013</v>
      </c>
      <c r="C749" s="294">
        <v>3594.136</v>
      </c>
      <c r="D749" s="294">
        <v>516.99900000000002</v>
      </c>
      <c r="E749" s="295">
        <v>5877.902</v>
      </c>
      <c r="F749" s="294">
        <v>3136.1210000000001</v>
      </c>
      <c r="G749" s="294">
        <v>4551.1859999999997</v>
      </c>
    </row>
    <row r="750" spans="1:7">
      <c r="A750" s="34" t="s">
        <v>1529</v>
      </c>
      <c r="B750" s="293">
        <v>2012</v>
      </c>
      <c r="C750" s="294">
        <v>3334.2130000000002</v>
      </c>
      <c r="D750" s="294">
        <v>459.13200000000001</v>
      </c>
      <c r="E750" s="295">
        <v>5190.0559999999996</v>
      </c>
      <c r="F750" s="294">
        <v>2535.1509999999998</v>
      </c>
      <c r="G750" s="294">
        <v>3988.9259999999999</v>
      </c>
    </row>
    <row r="751" spans="1:7">
      <c r="A751" s="34" t="s">
        <v>1529</v>
      </c>
      <c r="B751" s="293">
        <v>2011</v>
      </c>
      <c r="C751" s="294">
        <v>2989.9140000000002</v>
      </c>
      <c r="D751" s="294">
        <v>384.464</v>
      </c>
      <c r="E751" s="295">
        <v>4319.49</v>
      </c>
      <c r="F751" s="294">
        <v>2052.8049999999998</v>
      </c>
      <c r="G751" s="294">
        <v>3316.7289999999998</v>
      </c>
    </row>
    <row r="752" spans="1:7">
      <c r="A752" s="34" t="s">
        <v>1529</v>
      </c>
      <c r="B752" s="293">
        <v>2010</v>
      </c>
      <c r="C752" s="294">
        <v>2470.9520000000002</v>
      </c>
      <c r="D752" s="294">
        <v>283.93200000000002</v>
      </c>
      <c r="E752" s="295">
        <v>3818.915</v>
      </c>
      <c r="F752" s="294">
        <v>1775.204</v>
      </c>
      <c r="G752" s="294">
        <v>2943.7159999999999</v>
      </c>
    </row>
    <row r="753" spans="1:7">
      <c r="A753" s="34" t="s">
        <v>1529</v>
      </c>
      <c r="B753" s="293">
        <v>2009</v>
      </c>
      <c r="C753" s="294">
        <v>2098.355</v>
      </c>
      <c r="D753" s="294">
        <v>205.77</v>
      </c>
      <c r="E753" s="295">
        <v>3246.0320000000002</v>
      </c>
      <c r="F753" s="294">
        <v>1567.0239999999999</v>
      </c>
      <c r="G753" s="294">
        <v>2608.7049999999999</v>
      </c>
    </row>
    <row r="754" spans="1:7">
      <c r="A754" s="34" t="s">
        <v>1529</v>
      </c>
      <c r="B754" s="293">
        <v>2008</v>
      </c>
      <c r="C754" s="294">
        <v>2531.1350000000002</v>
      </c>
      <c r="D754" s="294">
        <v>246.952</v>
      </c>
      <c r="E754" s="295">
        <v>3055.5419999999999</v>
      </c>
      <c r="F754" s="294">
        <v>1287.7719999999999</v>
      </c>
      <c r="G754" s="294">
        <v>2399.453</v>
      </c>
    </row>
    <row r="755" spans="1:7">
      <c r="A755" s="34" t="s">
        <v>1529</v>
      </c>
      <c r="B755" s="293">
        <v>2007</v>
      </c>
      <c r="C755" s="294">
        <v>2136.85</v>
      </c>
      <c r="D755" s="294">
        <v>228.02</v>
      </c>
      <c r="E755" s="295">
        <v>2745.7</v>
      </c>
      <c r="F755" s="294">
        <v>1240.7070000000001</v>
      </c>
      <c r="G755" s="294">
        <v>2143.665</v>
      </c>
    </row>
    <row r="756" spans="1:7">
      <c r="A756" s="34" t="s">
        <v>1529</v>
      </c>
      <c r="B756" s="293">
        <v>2006</v>
      </c>
      <c r="C756" s="294">
        <v>1819.29</v>
      </c>
      <c r="D756" s="294">
        <v>181.934</v>
      </c>
      <c r="E756" s="295">
        <v>2130.8760000000002</v>
      </c>
      <c r="F756" s="294">
        <v>966.67200000000003</v>
      </c>
      <c r="G756" s="294">
        <v>1648.547</v>
      </c>
    </row>
    <row r="757" spans="1:7">
      <c r="A757" s="34" t="s">
        <v>1529</v>
      </c>
      <c r="B757" s="293">
        <v>2005</v>
      </c>
      <c r="C757" s="294">
        <v>1434.4570000000001</v>
      </c>
      <c r="D757" s="294">
        <v>136.357</v>
      </c>
      <c r="E757" s="295">
        <v>1780.6</v>
      </c>
      <c r="F757" s="294">
        <v>809.52</v>
      </c>
      <c r="G757" s="294">
        <v>1440.9590000000001</v>
      </c>
    </row>
    <row r="758" spans="1:7">
      <c r="A758" s="34" t="s">
        <v>1529</v>
      </c>
      <c r="B758" s="293">
        <v>2004</v>
      </c>
      <c r="C758" s="294">
        <v>1232.318</v>
      </c>
      <c r="D758" s="294">
        <v>112.711</v>
      </c>
      <c r="E758" s="295">
        <v>1420.3520000000001</v>
      </c>
      <c r="F758" s="294">
        <v>659.58199999999999</v>
      </c>
      <c r="G758" s="294">
        <v>1109.702</v>
      </c>
    </row>
    <row r="759" spans="1:7">
      <c r="A759" s="34" t="s">
        <v>1529</v>
      </c>
      <c r="B759" s="293">
        <v>2003</v>
      </c>
      <c r="C759" s="294">
        <v>1091.6220000000001</v>
      </c>
      <c r="D759" s="294">
        <v>87.814999999999998</v>
      </c>
      <c r="E759" s="295">
        <v>1214.847</v>
      </c>
      <c r="F759" s="294">
        <v>529.13</v>
      </c>
      <c r="G759" s="294">
        <v>953.57799999999997</v>
      </c>
    </row>
    <row r="760" spans="1:7">
      <c r="A760" s="34" t="s">
        <v>1529</v>
      </c>
      <c r="B760" s="293">
        <v>2002</v>
      </c>
      <c r="C760" s="294">
        <v>1040.5419999999999</v>
      </c>
      <c r="D760" s="294">
        <v>83.697999999999993</v>
      </c>
      <c r="E760" s="295">
        <v>1030.0060000000001</v>
      </c>
      <c r="F760" s="294">
        <v>420.18099999999998</v>
      </c>
      <c r="G760" s="294">
        <v>810.23900000000003</v>
      </c>
    </row>
    <row r="761" spans="1:7">
      <c r="A761" s="34" t="s">
        <v>1529</v>
      </c>
      <c r="B761" s="293">
        <v>2001</v>
      </c>
      <c r="C761" s="294">
        <v>1019.289</v>
      </c>
      <c r="D761" s="294">
        <v>66.111000000000004</v>
      </c>
      <c r="E761" s="295">
        <v>1029.2889</v>
      </c>
      <c r="F761" s="294">
        <v>335.05799999999999</v>
      </c>
      <c r="G761" s="294">
        <v>805.89100000000008</v>
      </c>
    </row>
    <row r="762" spans="1:7">
      <c r="A762" s="34" t="s">
        <v>1529</v>
      </c>
      <c r="B762" s="293">
        <v>2000</v>
      </c>
      <c r="C762" s="294">
        <v>1024.6600000000001</v>
      </c>
      <c r="D762" s="294">
        <v>68.531999999999996</v>
      </c>
      <c r="E762" s="295">
        <v>858.98800000000006</v>
      </c>
      <c r="F762" s="294">
        <v>280.83800000000002</v>
      </c>
      <c r="G762" s="294">
        <v>642.05500000000006</v>
      </c>
    </row>
    <row r="763" spans="1:7">
      <c r="A763" s="34" t="s">
        <v>1529</v>
      </c>
      <c r="B763" s="293">
        <v>1999</v>
      </c>
      <c r="C763" s="294">
        <v>924.79700000000003</v>
      </c>
      <c r="D763" s="294">
        <v>60.768000000000001</v>
      </c>
      <c r="E763" s="295">
        <v>768.15</v>
      </c>
      <c r="F763" s="294">
        <v>216.21600000000001</v>
      </c>
      <c r="G763" s="294">
        <v>547.64599999999996</v>
      </c>
    </row>
    <row r="764" spans="1:7">
      <c r="A764" s="34" t="s">
        <v>1529</v>
      </c>
      <c r="B764" s="293">
        <v>1998</v>
      </c>
      <c r="C764" s="294">
        <v>927.47400000000005</v>
      </c>
      <c r="D764" s="294">
        <v>41.738999999999997</v>
      </c>
      <c r="E764" s="295">
        <v>699.82500000000005</v>
      </c>
      <c r="F764" s="294">
        <v>174.04900000000001</v>
      </c>
      <c r="G764" s="294">
        <v>479.34799999999996</v>
      </c>
    </row>
    <row r="765" spans="1:7">
      <c r="A765" s="34" t="s">
        <v>1529</v>
      </c>
      <c r="B765" s="293">
        <v>1997</v>
      </c>
      <c r="C765" s="294">
        <v>847.76099999999997</v>
      </c>
      <c r="D765" s="294">
        <v>50.412999999999997</v>
      </c>
      <c r="E765" s="295">
        <v>555.20299999999997</v>
      </c>
      <c r="F765" s="294">
        <v>159.047</v>
      </c>
      <c r="G765" s="294">
        <v>324.911</v>
      </c>
    </row>
    <row r="766" spans="1:7">
      <c r="A766" s="34" t="s">
        <v>1529</v>
      </c>
      <c r="B766" s="293">
        <v>1996</v>
      </c>
      <c r="C766" s="294">
        <v>800.01099999999997</v>
      </c>
      <c r="D766" s="294">
        <v>51.19</v>
      </c>
      <c r="E766" s="295">
        <v>528.875</v>
      </c>
      <c r="F766" s="294">
        <v>129.49799999999999</v>
      </c>
      <c r="G766" s="294">
        <v>311.67599999999999</v>
      </c>
    </row>
    <row r="767" spans="1:7">
      <c r="A767" s="34" t="s">
        <v>1529</v>
      </c>
      <c r="B767" s="293">
        <v>1995</v>
      </c>
      <c r="C767" s="294">
        <v>837.49</v>
      </c>
      <c r="D767" s="294">
        <v>52.28</v>
      </c>
      <c r="E767" s="295">
        <v>526.745</v>
      </c>
      <c r="F767" s="294">
        <v>87.058999999999997</v>
      </c>
      <c r="G767" s="294">
        <v>293.863</v>
      </c>
    </row>
    <row r="768" spans="1:7">
      <c r="A768" s="34" t="s">
        <v>1529</v>
      </c>
      <c r="B768" s="293">
        <v>1994</v>
      </c>
      <c r="C768" s="294">
        <v>774.73800000000006</v>
      </c>
      <c r="D768" s="294">
        <v>31</v>
      </c>
      <c r="E768" s="295">
        <v>494.18700000000001</v>
      </c>
      <c r="F768" s="294">
        <v>73.180000000000007</v>
      </c>
      <c r="G768" s="294">
        <v>275.33699999999999</v>
      </c>
    </row>
    <row r="769" spans="1:7">
      <c r="A769" s="34" t="s">
        <v>1529</v>
      </c>
      <c r="B769" s="293">
        <v>1993</v>
      </c>
      <c r="C769" s="294">
        <v>732.19500000000005</v>
      </c>
      <c r="D769" s="294">
        <v>-7.3319999999999999</v>
      </c>
      <c r="E769" s="295">
        <v>562.66300000000001</v>
      </c>
      <c r="F769" s="294">
        <v>165.32599999999999</v>
      </c>
      <c r="G769" s="294">
        <v>352.298</v>
      </c>
    </row>
    <row r="770" spans="1:7">
      <c r="A770" s="34" t="s">
        <v>1529</v>
      </c>
      <c r="B770" s="293">
        <v>1992</v>
      </c>
      <c r="C770" s="294">
        <v>769.55</v>
      </c>
      <c r="D770" s="294">
        <v>44.356999999999999</v>
      </c>
      <c r="E770" s="295">
        <v>594.73900000000003</v>
      </c>
      <c r="F770" s="294">
        <v>210.27199999999999</v>
      </c>
      <c r="G770" s="294">
        <v>417.19399999999996</v>
      </c>
    </row>
    <row r="771" spans="1:7">
      <c r="A771" s="34" t="s">
        <v>1529</v>
      </c>
      <c r="B771" s="293">
        <v>1991</v>
      </c>
      <c r="C771" s="294">
        <v>715.09900000000005</v>
      </c>
      <c r="D771" s="294">
        <v>37.985999999999997</v>
      </c>
      <c r="E771" s="295">
        <v>612.47299999999996</v>
      </c>
      <c r="F771" s="294">
        <v>211.47900000000001</v>
      </c>
      <c r="G771" s="294">
        <v>432.39</v>
      </c>
    </row>
    <row r="772" spans="1:7">
      <c r="A772" s="34" t="s">
        <v>1529</v>
      </c>
      <c r="B772" s="293">
        <v>1990</v>
      </c>
      <c r="C772" s="294">
        <v>660.745</v>
      </c>
      <c r="D772" s="294">
        <v>37.338000000000001</v>
      </c>
      <c r="E772" s="295">
        <v>615.16999999999996</v>
      </c>
      <c r="F772" s="294">
        <v>202.32400000000001</v>
      </c>
      <c r="G772" s="294">
        <v>450.40200000000004</v>
      </c>
    </row>
    <row r="773" spans="1:7">
      <c r="A773" s="34" t="s">
        <v>1529</v>
      </c>
      <c r="B773" s="293">
        <v>1989</v>
      </c>
      <c r="C773" s="294">
        <v>587.84400000000005</v>
      </c>
      <c r="D773" s="294">
        <v>38.295999999999999</v>
      </c>
      <c r="E773" s="295">
        <v>563.31299999999999</v>
      </c>
      <c r="F773" s="294">
        <v>197.245</v>
      </c>
      <c r="G773" s="294">
        <v>426.76300000000003</v>
      </c>
    </row>
    <row r="774" spans="1:7">
      <c r="A774" s="34" t="s">
        <v>1530</v>
      </c>
      <c r="B774" s="293">
        <v>2019</v>
      </c>
      <c r="C774" s="294">
        <v>23362</v>
      </c>
      <c r="D774" s="294">
        <v>7842</v>
      </c>
      <c r="E774" s="295">
        <v>59707</v>
      </c>
      <c r="F774" s="294">
        <v>9673</v>
      </c>
      <c r="G774" s="294">
        <v>40104</v>
      </c>
    </row>
    <row r="775" spans="1:7">
      <c r="A775" s="34" t="s">
        <v>1530</v>
      </c>
      <c r="B775" s="293">
        <v>2018</v>
      </c>
      <c r="C775" s="294">
        <v>23747</v>
      </c>
      <c r="D775" s="294">
        <v>8394</v>
      </c>
      <c r="E775" s="295">
        <v>66416</v>
      </c>
      <c r="F775" s="294">
        <v>12500</v>
      </c>
      <c r="G775" s="294">
        <v>46429</v>
      </c>
    </row>
    <row r="776" spans="1:7">
      <c r="A776" s="34" t="s">
        <v>1530</v>
      </c>
      <c r="B776" s="293">
        <v>2017</v>
      </c>
      <c r="C776" s="294">
        <v>22849</v>
      </c>
      <c r="D776" s="294">
        <v>1979</v>
      </c>
      <c r="E776" s="295">
        <v>79954</v>
      </c>
      <c r="F776" s="294">
        <v>25241</v>
      </c>
      <c r="G776" s="294">
        <v>60583</v>
      </c>
    </row>
    <row r="777" spans="1:7">
      <c r="A777" s="34" t="s">
        <v>1530</v>
      </c>
      <c r="B777" s="293">
        <v>2016</v>
      </c>
      <c r="C777" s="294">
        <v>22991</v>
      </c>
      <c r="D777" s="294">
        <v>7722</v>
      </c>
      <c r="E777" s="295">
        <v>77626</v>
      </c>
      <c r="F777" s="294">
        <v>29875</v>
      </c>
      <c r="G777" s="294">
        <v>64471</v>
      </c>
    </row>
    <row r="778" spans="1:7">
      <c r="A778" s="34" t="s">
        <v>1530</v>
      </c>
      <c r="B778" s="293">
        <v>2015</v>
      </c>
      <c r="C778" s="294">
        <v>21662</v>
      </c>
      <c r="D778" s="294">
        <v>6939</v>
      </c>
      <c r="E778" s="295">
        <v>71449</v>
      </c>
      <c r="F778" s="294">
        <v>28083</v>
      </c>
      <c r="G778" s="294">
        <v>59512</v>
      </c>
    </row>
    <row r="779" spans="1:7">
      <c r="A779" s="34" t="s">
        <v>1530</v>
      </c>
      <c r="B779" s="293">
        <v>2014</v>
      </c>
      <c r="C779" s="294">
        <v>20063</v>
      </c>
      <c r="D779" s="294">
        <v>5158</v>
      </c>
      <c r="E779" s="295">
        <v>69009</v>
      </c>
      <c r="F779" s="294">
        <v>25778</v>
      </c>
      <c r="G779" s="294">
        <v>56493</v>
      </c>
    </row>
    <row r="780" spans="1:7">
      <c r="A780" s="34" t="s">
        <v>1530</v>
      </c>
      <c r="B780" s="293">
        <v>2013</v>
      </c>
      <c r="C780" s="294">
        <v>18676</v>
      </c>
      <c r="D780" s="294">
        <v>5081</v>
      </c>
      <c r="E780" s="295">
        <v>66125</v>
      </c>
      <c r="F780" s="294">
        <v>22096</v>
      </c>
      <c r="G780" s="294">
        <v>54224</v>
      </c>
    </row>
    <row r="781" spans="1:7">
      <c r="A781" s="34" t="s">
        <v>1530</v>
      </c>
      <c r="B781" s="293">
        <v>2012</v>
      </c>
      <c r="C781" s="294">
        <v>17265</v>
      </c>
      <c r="D781" s="294">
        <v>4345</v>
      </c>
      <c r="E781" s="295">
        <v>54298</v>
      </c>
      <c r="F781" s="294">
        <v>19060</v>
      </c>
      <c r="G781" s="294">
        <v>45589</v>
      </c>
    </row>
    <row r="782" spans="1:7">
      <c r="A782" s="34" t="s">
        <v>1530</v>
      </c>
      <c r="B782" s="293">
        <v>2011</v>
      </c>
      <c r="C782" s="294">
        <v>15582</v>
      </c>
      <c r="D782" s="294">
        <v>3683</v>
      </c>
      <c r="E782" s="295">
        <v>48871</v>
      </c>
      <c r="F782" s="294">
        <v>19029</v>
      </c>
      <c r="G782" s="294">
        <v>40457</v>
      </c>
    </row>
    <row r="783" spans="1:7">
      <c r="A783" s="34" t="s">
        <v>1530</v>
      </c>
      <c r="B783" s="293">
        <v>2010</v>
      </c>
      <c r="C783" s="294">
        <v>15053</v>
      </c>
      <c r="D783" s="294">
        <v>4627</v>
      </c>
      <c r="E783" s="295">
        <v>43486</v>
      </c>
      <c r="F783" s="294">
        <v>23944</v>
      </c>
      <c r="G783" s="294">
        <v>37306</v>
      </c>
    </row>
    <row r="784" spans="1:7">
      <c r="A784" s="34" t="s">
        <v>1530</v>
      </c>
      <c r="B784" s="293">
        <v>2009</v>
      </c>
      <c r="C784" s="294">
        <v>14642</v>
      </c>
      <c r="D784" s="294">
        <v>4605</v>
      </c>
      <c r="E784" s="295">
        <v>39629</v>
      </c>
      <c r="F784" s="294">
        <v>22667</v>
      </c>
      <c r="G784" s="294">
        <v>33268</v>
      </c>
    </row>
    <row r="785" spans="1:7">
      <c r="A785" s="34" t="s">
        <v>1530</v>
      </c>
      <c r="B785" s="293">
        <v>2008</v>
      </c>
      <c r="C785" s="294">
        <v>15003</v>
      </c>
      <c r="D785" s="294">
        <v>4052</v>
      </c>
      <c r="E785" s="295">
        <v>36427</v>
      </c>
      <c r="F785" s="294">
        <v>20885</v>
      </c>
      <c r="G785" s="294">
        <v>30237</v>
      </c>
    </row>
    <row r="786" spans="1:7">
      <c r="A786" s="34" t="s">
        <v>1530</v>
      </c>
      <c r="B786" s="293">
        <v>2007</v>
      </c>
      <c r="C786" s="294">
        <v>14771</v>
      </c>
      <c r="D786" s="294">
        <v>3166</v>
      </c>
      <c r="E786" s="295">
        <v>34639</v>
      </c>
      <c r="F786" s="294">
        <v>17869</v>
      </c>
      <c r="G786" s="294">
        <v>29046</v>
      </c>
    </row>
    <row r="787" spans="1:7">
      <c r="A787" s="34" t="s">
        <v>1530</v>
      </c>
      <c r="B787" s="293">
        <v>2006</v>
      </c>
      <c r="C787" s="294">
        <v>14268</v>
      </c>
      <c r="D787" s="294">
        <v>2950</v>
      </c>
      <c r="E787" s="295">
        <v>33788</v>
      </c>
      <c r="F787" s="294">
        <v>18964</v>
      </c>
      <c r="G787" s="294">
        <v>27976</v>
      </c>
    </row>
    <row r="788" spans="1:7">
      <c r="A788" s="34" t="s">
        <v>1530</v>
      </c>
      <c r="B788" s="293">
        <v>2005</v>
      </c>
      <c r="C788" s="294">
        <v>12430</v>
      </c>
      <c r="D788" s="294">
        <v>3674</v>
      </c>
      <c r="E788" s="295">
        <v>29297</v>
      </c>
      <c r="F788" s="294">
        <v>20451</v>
      </c>
      <c r="G788" s="294">
        <v>24408</v>
      </c>
    </row>
    <row r="789" spans="1:7">
      <c r="A789" s="34" t="s">
        <v>1530</v>
      </c>
      <c r="B789" s="293">
        <v>2004</v>
      </c>
      <c r="C789" s="294">
        <v>10550</v>
      </c>
      <c r="D789" s="294">
        <v>2363</v>
      </c>
      <c r="E789" s="295">
        <v>29221</v>
      </c>
      <c r="F789" s="294">
        <v>19705</v>
      </c>
      <c r="G789" s="294">
        <v>24815</v>
      </c>
    </row>
    <row r="790" spans="1:7">
      <c r="A790" s="34" t="s">
        <v>1530</v>
      </c>
      <c r="B790" s="293">
        <v>2003</v>
      </c>
      <c r="C790" s="294">
        <v>8356</v>
      </c>
      <c r="D790" s="294">
        <v>2259.5</v>
      </c>
      <c r="E790" s="295">
        <v>26176.5</v>
      </c>
      <c r="F790" s="294">
        <v>19389.099999999999</v>
      </c>
      <c r="G790" s="294">
        <v>22468.6</v>
      </c>
    </row>
    <row r="791" spans="1:7">
      <c r="A791" s="34" t="s">
        <v>1530</v>
      </c>
      <c r="B791" s="293">
        <v>2002</v>
      </c>
      <c r="C791" s="294">
        <v>5523</v>
      </c>
      <c r="D791" s="294">
        <v>-1391.9</v>
      </c>
      <c r="E791" s="295">
        <v>24456.3</v>
      </c>
      <c r="F791" s="294">
        <v>18286</v>
      </c>
      <c r="G791" s="294">
        <v>21456.6</v>
      </c>
    </row>
    <row r="792" spans="1:7">
      <c r="A792" s="34" t="s">
        <v>1530</v>
      </c>
      <c r="B792" s="293">
        <v>2001</v>
      </c>
      <c r="C792" s="294">
        <v>4015.7</v>
      </c>
      <c r="D792" s="294">
        <v>1119.7</v>
      </c>
      <c r="E792" s="295">
        <v>6443.1</v>
      </c>
      <c r="F792" s="294">
        <v>5217.2</v>
      </c>
      <c r="G792" s="294">
        <v>5540.0999999999995</v>
      </c>
    </row>
    <row r="793" spans="1:7">
      <c r="A793" s="34" t="s">
        <v>1530</v>
      </c>
      <c r="B793" s="293">
        <v>2000</v>
      </c>
      <c r="C793" s="294">
        <v>3629.4</v>
      </c>
      <c r="D793" s="294">
        <v>1138.5</v>
      </c>
      <c r="E793" s="295">
        <v>5399.6</v>
      </c>
      <c r="F793" s="294">
        <v>4314.5</v>
      </c>
      <c r="G793" s="294">
        <v>4637.2</v>
      </c>
    </row>
    <row r="794" spans="1:7">
      <c r="A794" s="34" t="s">
        <v>1530</v>
      </c>
      <c r="B794" s="293">
        <v>1999</v>
      </c>
      <c r="C794" s="294">
        <v>3340.1</v>
      </c>
      <c r="D794" s="294">
        <v>1096.4000000000001</v>
      </c>
      <c r="E794" s="295">
        <v>4077.6</v>
      </c>
      <c r="F794" s="294">
        <v>3023.5</v>
      </c>
      <c r="G794" s="294">
        <v>3346</v>
      </c>
    </row>
    <row r="795" spans="1:7">
      <c r="A795" s="34" t="s">
        <v>1530</v>
      </c>
      <c r="B795" s="293">
        <v>1998</v>
      </c>
      <c r="C795" s="294">
        <v>2718.2</v>
      </c>
      <c r="D795" s="294">
        <v>863.2</v>
      </c>
      <c r="E795" s="295">
        <v>3672.2</v>
      </c>
      <c r="F795" s="294">
        <v>2562.1999999999998</v>
      </c>
      <c r="G795" s="294">
        <v>2890.8999999999996</v>
      </c>
    </row>
    <row r="796" spans="1:7">
      <c r="A796" s="34" t="s">
        <v>1530</v>
      </c>
      <c r="B796" s="293">
        <v>1997</v>
      </c>
      <c r="C796" s="294">
        <v>2401</v>
      </c>
      <c r="D796" s="294">
        <v>644.29999999999995</v>
      </c>
      <c r="E796" s="295">
        <v>3110.2</v>
      </c>
      <c r="F796" s="294">
        <v>2139.3000000000002</v>
      </c>
      <c r="G796" s="294">
        <v>2398.3000000000002</v>
      </c>
    </row>
    <row r="797" spans="1:7">
      <c r="A797" s="34" t="s">
        <v>1530</v>
      </c>
      <c r="B797" s="293">
        <v>1996</v>
      </c>
      <c r="C797" s="294">
        <v>2239.8000000000002</v>
      </c>
      <c r="D797" s="294">
        <v>679.8</v>
      </c>
      <c r="E797" s="295">
        <v>2765.6001000000001</v>
      </c>
      <c r="F797" s="294">
        <v>1906.3</v>
      </c>
      <c r="G797" s="294">
        <v>2083.5</v>
      </c>
    </row>
    <row r="798" spans="1:7">
      <c r="A798" s="34" t="s">
        <v>1530</v>
      </c>
      <c r="B798" s="293">
        <v>1995</v>
      </c>
      <c r="C798" s="294">
        <v>1939.9</v>
      </c>
      <c r="D798" s="294">
        <v>537.70000000000005</v>
      </c>
      <c r="E798" s="295">
        <v>2432.8000000000002</v>
      </c>
      <c r="F798" s="294">
        <v>1671.8</v>
      </c>
      <c r="G798" s="294">
        <v>1918.6999999999998</v>
      </c>
    </row>
    <row r="799" spans="1:7">
      <c r="A799" s="34" t="s">
        <v>1530</v>
      </c>
      <c r="B799" s="293">
        <v>1994</v>
      </c>
      <c r="C799" s="294">
        <v>1647.9041</v>
      </c>
      <c r="D799" s="294">
        <v>319.66500000000002</v>
      </c>
      <c r="E799" s="295">
        <v>1994.1469999999999</v>
      </c>
      <c r="F799" s="294">
        <v>1274.31</v>
      </c>
      <c r="G799" s="294">
        <v>1557.384</v>
      </c>
    </row>
    <row r="800" spans="1:7">
      <c r="A800" s="34" t="s">
        <v>1530</v>
      </c>
      <c r="B800" s="293">
        <v>1993</v>
      </c>
      <c r="C800" s="294">
        <v>1373.8420000000001</v>
      </c>
      <c r="D800" s="294">
        <v>383.3125</v>
      </c>
      <c r="E800" s="295">
        <v>1765.5228999999999</v>
      </c>
      <c r="F800" s="294">
        <v>1172.02</v>
      </c>
      <c r="G800" s="294">
        <v>1463.029</v>
      </c>
    </row>
    <row r="801" spans="1:7">
      <c r="A801" s="34" t="s">
        <v>1530</v>
      </c>
      <c r="B801" s="293">
        <v>1992</v>
      </c>
      <c r="C801" s="294">
        <v>1093.0409999999999</v>
      </c>
      <c r="D801" s="294">
        <v>357.6</v>
      </c>
      <c r="E801" s="295">
        <v>1374.33</v>
      </c>
      <c r="F801" s="294">
        <v>933.73199999999997</v>
      </c>
      <c r="G801" s="294">
        <v>1065.6399999999999</v>
      </c>
    </row>
    <row r="802" spans="1:7">
      <c r="A802" s="34" t="s">
        <v>1530</v>
      </c>
      <c r="B802" s="293">
        <v>1991</v>
      </c>
      <c r="C802" s="294">
        <v>682.04300000000001</v>
      </c>
      <c r="D802" s="294">
        <v>97.852000000000004</v>
      </c>
      <c r="E802" s="295">
        <v>865.53099999999995</v>
      </c>
      <c r="F802" s="294">
        <v>531.14499999999998</v>
      </c>
      <c r="G802" s="294">
        <v>572.61199999999997</v>
      </c>
    </row>
    <row r="803" spans="1:7">
      <c r="A803" s="34" t="s">
        <v>1530</v>
      </c>
      <c r="B803" s="293">
        <v>1990</v>
      </c>
      <c r="C803" s="294">
        <v>298.68</v>
      </c>
      <c r="D803" s="294">
        <v>3.8650000000000002</v>
      </c>
      <c r="E803" s="295">
        <v>459.54700000000003</v>
      </c>
      <c r="F803" s="294">
        <v>309.113</v>
      </c>
      <c r="G803" s="294">
        <v>374.00099999999998</v>
      </c>
    </row>
    <row r="804" spans="1:7">
      <c r="A804" s="34" t="s">
        <v>103</v>
      </c>
      <c r="B804" s="293">
        <v>2019</v>
      </c>
      <c r="C804" s="294">
        <v>280522</v>
      </c>
      <c r="D804" s="294">
        <v>11588</v>
      </c>
      <c r="E804" s="295">
        <v>225248</v>
      </c>
      <c r="F804" s="294">
        <v>62060</v>
      </c>
      <c r="G804" s="294">
        <v>139595</v>
      </c>
    </row>
    <row r="805" spans="1:7">
      <c r="A805" s="34" t="s">
        <v>103</v>
      </c>
      <c r="B805" s="293">
        <v>2018</v>
      </c>
      <c r="C805" s="294">
        <v>232887</v>
      </c>
      <c r="D805" s="294">
        <v>10073</v>
      </c>
      <c r="E805" s="295">
        <v>162648</v>
      </c>
      <c r="F805" s="294">
        <v>43549</v>
      </c>
      <c r="G805" s="294">
        <v>92838</v>
      </c>
    </row>
    <row r="806" spans="1:7">
      <c r="A806" s="34" t="s">
        <v>103</v>
      </c>
      <c r="B806" s="293">
        <v>2017</v>
      </c>
      <c r="C806" s="294">
        <v>177866</v>
      </c>
      <c r="D806" s="294">
        <v>3033</v>
      </c>
      <c r="E806" s="295">
        <v>131310</v>
      </c>
      <c r="F806" s="294">
        <v>27709</v>
      </c>
      <c r="G806" s="294">
        <v>71856</v>
      </c>
    </row>
    <row r="807" spans="1:7">
      <c r="A807" s="34" t="s">
        <v>103</v>
      </c>
      <c r="B807" s="293">
        <v>2016</v>
      </c>
      <c r="C807" s="294">
        <v>135987</v>
      </c>
      <c r="D807" s="294">
        <v>2371</v>
      </c>
      <c r="E807" s="295">
        <v>83402</v>
      </c>
      <c r="F807" s="294">
        <v>19285</v>
      </c>
      <c r="G807" s="294">
        <v>39695</v>
      </c>
    </row>
    <row r="808" spans="1:7">
      <c r="A808" s="34" t="s">
        <v>103</v>
      </c>
      <c r="B808" s="293">
        <v>2015</v>
      </c>
      <c r="C808" s="294">
        <v>107006</v>
      </c>
      <c r="D808" s="294">
        <v>596</v>
      </c>
      <c r="E808" s="295">
        <v>64747</v>
      </c>
      <c r="F808" s="294">
        <v>13384</v>
      </c>
      <c r="G808" s="294">
        <v>30923</v>
      </c>
    </row>
    <row r="809" spans="1:7">
      <c r="A809" s="34" t="s">
        <v>103</v>
      </c>
      <c r="B809" s="293">
        <v>2014</v>
      </c>
      <c r="C809" s="294">
        <v>88988</v>
      </c>
      <c r="D809" s="294">
        <v>-241</v>
      </c>
      <c r="E809" s="295">
        <v>54505</v>
      </c>
      <c r="F809" s="294">
        <v>10741</v>
      </c>
      <c r="G809" s="294">
        <v>26830</v>
      </c>
    </row>
    <row r="810" spans="1:7">
      <c r="A810" s="34" t="s">
        <v>103</v>
      </c>
      <c r="B810" s="293">
        <v>2013</v>
      </c>
      <c r="C810" s="294">
        <v>74452</v>
      </c>
      <c r="D810" s="294">
        <v>274</v>
      </c>
      <c r="E810" s="295">
        <v>40159</v>
      </c>
      <c r="F810" s="294">
        <v>9746</v>
      </c>
      <c r="G810" s="294">
        <v>16635</v>
      </c>
    </row>
    <row r="811" spans="1:7">
      <c r="A811" s="34" t="s">
        <v>103</v>
      </c>
      <c r="B811" s="293">
        <v>2012</v>
      </c>
      <c r="C811" s="294">
        <v>61093</v>
      </c>
      <c r="D811" s="294">
        <v>-39</v>
      </c>
      <c r="E811" s="295">
        <v>32555</v>
      </c>
      <c r="F811" s="294">
        <v>8192</v>
      </c>
      <c r="G811" s="294">
        <v>13156</v>
      </c>
    </row>
    <row r="812" spans="1:7">
      <c r="A812" s="34" t="s">
        <v>103</v>
      </c>
      <c r="B812" s="293">
        <v>2011</v>
      </c>
      <c r="C812" s="294">
        <v>48077</v>
      </c>
      <c r="D812" s="294">
        <v>631</v>
      </c>
      <c r="E812" s="295">
        <v>25278</v>
      </c>
      <c r="F812" s="294">
        <v>7757</v>
      </c>
      <c r="G812" s="294">
        <v>9951</v>
      </c>
    </row>
    <row r="813" spans="1:7">
      <c r="A813" s="34" t="s">
        <v>103</v>
      </c>
      <c r="B813" s="293">
        <v>2010</v>
      </c>
      <c r="C813" s="294">
        <v>34204</v>
      </c>
      <c r="D813" s="294">
        <v>1152</v>
      </c>
      <c r="E813" s="295">
        <v>18797</v>
      </c>
      <c r="F813" s="294">
        <v>6864</v>
      </c>
      <c r="G813" s="294">
        <v>7542</v>
      </c>
    </row>
    <row r="814" spans="1:7">
      <c r="A814" s="34" t="s">
        <v>103</v>
      </c>
      <c r="B814" s="293">
        <v>2009</v>
      </c>
      <c r="C814" s="294">
        <v>24509</v>
      </c>
      <c r="D814" s="294">
        <v>902</v>
      </c>
      <c r="E814" s="295">
        <v>13813</v>
      </c>
      <c r="F814" s="294">
        <v>5257</v>
      </c>
      <c r="G814" s="294">
        <v>5650</v>
      </c>
    </row>
    <row r="815" spans="1:7">
      <c r="A815" s="34" t="s">
        <v>103</v>
      </c>
      <c r="B815" s="293">
        <v>2008</v>
      </c>
      <c r="C815" s="294">
        <v>19166</v>
      </c>
      <c r="D815" s="294">
        <v>645</v>
      </c>
      <c r="E815" s="295">
        <v>8314</v>
      </c>
      <c r="F815" s="294">
        <v>2672</v>
      </c>
      <c r="G815" s="294">
        <v>3336</v>
      </c>
    </row>
    <row r="816" spans="1:7">
      <c r="A816" s="34" t="s">
        <v>103</v>
      </c>
      <c r="B816" s="293">
        <v>2007</v>
      </c>
      <c r="C816" s="294">
        <v>14835</v>
      </c>
      <c r="D816" s="294">
        <v>476</v>
      </c>
      <c r="E816" s="295">
        <v>6485</v>
      </c>
      <c r="F816" s="294">
        <v>1197</v>
      </c>
      <c r="G816" s="294">
        <v>2522</v>
      </c>
    </row>
    <row r="817" spans="1:7">
      <c r="A817" s="34" t="s">
        <v>103</v>
      </c>
      <c r="B817" s="293">
        <v>2006</v>
      </c>
      <c r="C817" s="294">
        <v>10711</v>
      </c>
      <c r="D817" s="294">
        <v>190</v>
      </c>
      <c r="E817" s="295">
        <v>4363</v>
      </c>
      <c r="F817" s="294">
        <v>431</v>
      </c>
      <c r="G817" s="294">
        <v>1729</v>
      </c>
    </row>
    <row r="818" spans="1:7">
      <c r="A818" s="34" t="s">
        <v>103</v>
      </c>
      <c r="B818" s="293">
        <v>2005</v>
      </c>
      <c r="C818" s="294">
        <v>8490</v>
      </c>
      <c r="D818" s="294">
        <v>359</v>
      </c>
      <c r="E818" s="295">
        <v>3696</v>
      </c>
      <c r="F818" s="294">
        <v>246</v>
      </c>
      <c r="G818" s="294">
        <v>1772</v>
      </c>
    </row>
    <row r="819" spans="1:7">
      <c r="A819" s="34" t="s">
        <v>103</v>
      </c>
      <c r="B819" s="293">
        <v>2004</v>
      </c>
      <c r="C819" s="294">
        <v>6921.1239999999998</v>
      </c>
      <c r="D819" s="294">
        <v>588.45100000000002</v>
      </c>
      <c r="E819" s="295">
        <v>3248.5079999999998</v>
      </c>
      <c r="F819" s="294">
        <v>-227.21100000000001</v>
      </c>
      <c r="G819" s="294">
        <v>1630.489</v>
      </c>
    </row>
    <row r="820" spans="1:7">
      <c r="A820" s="34" t="s">
        <v>103</v>
      </c>
      <c r="B820" s="293">
        <v>2003</v>
      </c>
      <c r="C820" s="294">
        <v>5263.6992</v>
      </c>
      <c r="D820" s="294">
        <v>35.281999999999996</v>
      </c>
      <c r="E820" s="295">
        <v>2162.0329999999999</v>
      </c>
      <c r="F820" s="294">
        <v>-1036.1070999999999</v>
      </c>
      <c r="G820" s="294">
        <v>913.54790000000003</v>
      </c>
    </row>
    <row r="821" spans="1:7">
      <c r="A821" s="34" t="s">
        <v>103</v>
      </c>
      <c r="B821" s="293">
        <v>2002</v>
      </c>
      <c r="C821" s="294">
        <v>3932.9360000000001</v>
      </c>
      <c r="D821" s="294">
        <v>-149.13200000000001</v>
      </c>
      <c r="E821" s="295">
        <v>1990.4490000000001</v>
      </c>
      <c r="F821" s="294">
        <v>-1352.8140000000001</v>
      </c>
      <c r="G821" s="294">
        <v>937.80890000000022</v>
      </c>
    </row>
    <row r="822" spans="1:7">
      <c r="A822" s="34" t="s">
        <v>103</v>
      </c>
      <c r="B822" s="293">
        <v>2001</v>
      </c>
      <c r="C822" s="294">
        <v>3122.4331000000002</v>
      </c>
      <c r="D822" s="294">
        <v>-567.27700000000004</v>
      </c>
      <c r="E822" s="295">
        <v>1637.547</v>
      </c>
      <c r="F822" s="294">
        <v>-1440</v>
      </c>
      <c r="G822" s="294">
        <v>731.1251000000002</v>
      </c>
    </row>
    <row r="823" spans="1:7">
      <c r="A823" s="34" t="s">
        <v>103</v>
      </c>
      <c r="B823" s="293">
        <v>2000</v>
      </c>
      <c r="C823" s="294">
        <v>2761.9829</v>
      </c>
      <c r="D823" s="294">
        <v>-1411.2728999999999</v>
      </c>
      <c r="E823" s="295">
        <v>2135.1689000000001</v>
      </c>
      <c r="F823" s="294">
        <v>-967.25099999999998</v>
      </c>
      <c r="G823" s="294">
        <v>1176.7901000000004</v>
      </c>
    </row>
    <row r="824" spans="1:7">
      <c r="A824" s="34" t="s">
        <v>103</v>
      </c>
      <c r="B824" s="293">
        <v>1999</v>
      </c>
      <c r="C824" s="294">
        <v>1639.8389999999999</v>
      </c>
      <c r="D824" s="294">
        <v>-719.96799999999996</v>
      </c>
      <c r="E824" s="295">
        <v>2471.5509999999999</v>
      </c>
      <c r="F824" s="294">
        <v>266.27800000000002</v>
      </c>
      <c r="G824" s="294">
        <v>1746.9379999999999</v>
      </c>
    </row>
    <row r="825" spans="1:7">
      <c r="A825" s="34" t="s">
        <v>103</v>
      </c>
      <c r="B825" s="293">
        <v>1998</v>
      </c>
      <c r="C825" s="294">
        <v>609.81899999999996</v>
      </c>
      <c r="D825" s="294">
        <v>-124.54600000000001</v>
      </c>
      <c r="E825" s="295">
        <v>648.46</v>
      </c>
      <c r="F825" s="294">
        <v>138.745</v>
      </c>
      <c r="G825" s="294">
        <v>487.56900000000002</v>
      </c>
    </row>
    <row r="826" spans="1:7">
      <c r="A826" s="34" t="s">
        <v>103</v>
      </c>
      <c r="B826" s="293">
        <v>1997</v>
      </c>
      <c r="C826" s="294">
        <v>147.78700000000001</v>
      </c>
      <c r="D826" s="294">
        <v>-31.02</v>
      </c>
      <c r="E826" s="295">
        <v>149.84399999999999</v>
      </c>
      <c r="F826" s="294">
        <v>28.591000000000001</v>
      </c>
      <c r="G826" s="294">
        <v>106.79300000000001</v>
      </c>
    </row>
    <row r="827" spans="1:7">
      <c r="A827" s="34" t="s">
        <v>103</v>
      </c>
      <c r="B827" s="293">
        <v>1996</v>
      </c>
      <c r="C827" s="294">
        <v>15.746</v>
      </c>
      <c r="D827" s="294">
        <v>-5.7770000000000001</v>
      </c>
      <c r="E827" s="295">
        <v>8.2710000000000008</v>
      </c>
      <c r="F827" s="294">
        <v>3.4009999999999998</v>
      </c>
      <c r="G827" s="294">
        <v>3.4009999999999998</v>
      </c>
    </row>
    <row r="828" spans="1:7">
      <c r="A828" s="34" t="s">
        <v>103</v>
      </c>
      <c r="B828" s="293">
        <v>1995</v>
      </c>
      <c r="C828" s="294">
        <v>0.51100000000000001</v>
      </c>
      <c r="D828" s="294">
        <v>-0.30299999999999999</v>
      </c>
      <c r="E828" s="295">
        <v>1.0840000000000001</v>
      </c>
      <c r="F828" s="294">
        <v>0.97699999999999998</v>
      </c>
      <c r="G828" s="294">
        <v>0.97699999999999998</v>
      </c>
    </row>
    <row r="829" spans="1:7">
      <c r="A829" s="34" t="s">
        <v>1531</v>
      </c>
      <c r="B829" s="293">
        <v>2019</v>
      </c>
      <c r="C829" s="294">
        <v>2410.7060000000001</v>
      </c>
      <c r="D829" s="294">
        <v>859.84299999999996</v>
      </c>
      <c r="E829" s="295">
        <v>4185.29</v>
      </c>
      <c r="F829" s="294">
        <v>2894.6860000000001</v>
      </c>
      <c r="G829" s="294">
        <v>2993.76</v>
      </c>
    </row>
    <row r="830" spans="1:7">
      <c r="A830" s="34" t="s">
        <v>1531</v>
      </c>
      <c r="B830" s="293">
        <v>2018</v>
      </c>
      <c r="C830" s="294">
        <v>2151.3690000000001</v>
      </c>
      <c r="D830" s="294">
        <v>328.1</v>
      </c>
      <c r="E830" s="295">
        <v>3081.9830000000002</v>
      </c>
      <c r="F830" s="294">
        <v>2143.3890000000001</v>
      </c>
      <c r="G830" s="294">
        <v>2181.1320000000001</v>
      </c>
    </row>
    <row r="831" spans="1:7">
      <c r="A831" s="34" t="s">
        <v>1531</v>
      </c>
      <c r="B831" s="293">
        <v>2017</v>
      </c>
      <c r="C831" s="294">
        <v>1646.1859999999999</v>
      </c>
      <c r="D831" s="294">
        <v>423.13299999999998</v>
      </c>
      <c r="E831" s="295">
        <v>2460.86</v>
      </c>
      <c r="F831" s="294">
        <v>1661.914</v>
      </c>
      <c r="G831" s="294">
        <v>1701.5060000000001</v>
      </c>
    </row>
    <row r="832" spans="1:7">
      <c r="A832" s="34" t="s">
        <v>1531</v>
      </c>
      <c r="B832" s="293">
        <v>2016</v>
      </c>
      <c r="C832" s="294">
        <v>1129.1669999999999</v>
      </c>
      <c r="D832" s="294">
        <v>184.11500000000001</v>
      </c>
      <c r="E832" s="295">
        <v>1729.0070000000001</v>
      </c>
      <c r="F832" s="294">
        <v>1107.82</v>
      </c>
      <c r="G832" s="294">
        <v>1149.0309999999999</v>
      </c>
    </row>
    <row r="833" spans="1:7">
      <c r="A833" s="34" t="s">
        <v>1531</v>
      </c>
      <c r="B833" s="293">
        <v>2015</v>
      </c>
      <c r="C833" s="294">
        <v>837.59100000000001</v>
      </c>
      <c r="D833" s="294">
        <v>119.11499999999999</v>
      </c>
      <c r="E833" s="295">
        <v>1159.8900000000001</v>
      </c>
      <c r="F833" s="294">
        <v>788.15200000000004</v>
      </c>
      <c r="G833" s="294">
        <v>832.03399999999999</v>
      </c>
    </row>
    <row r="834" spans="1:7">
      <c r="A834" s="34" t="s">
        <v>1531</v>
      </c>
      <c r="B834" s="293">
        <v>2014</v>
      </c>
      <c r="C834" s="294">
        <v>584.10599999999999</v>
      </c>
      <c r="D834" s="294">
        <v>68.888999999999996</v>
      </c>
      <c r="E834" s="295">
        <v>811.02300000000002</v>
      </c>
      <c r="F834" s="294">
        <v>555.65800000000002</v>
      </c>
      <c r="G834" s="294">
        <v>599.29200000000003</v>
      </c>
    </row>
    <row r="835" spans="1:7">
      <c r="A835" s="34" t="s">
        <v>1531</v>
      </c>
      <c r="B835" s="293">
        <v>2013</v>
      </c>
      <c r="C835" s="294">
        <v>361.22399999999999</v>
      </c>
      <c r="D835" s="294">
        <v>20.777000000000001</v>
      </c>
      <c r="E835" s="295">
        <v>364.52</v>
      </c>
      <c r="F835" s="294">
        <v>77.731999999999999</v>
      </c>
      <c r="G835" s="294">
        <v>222.321</v>
      </c>
    </row>
    <row r="836" spans="1:7">
      <c r="A836" s="34" t="s">
        <v>1531</v>
      </c>
      <c r="B836" s="293">
        <v>2012</v>
      </c>
      <c r="C836" s="294">
        <v>193.40799999999999</v>
      </c>
      <c r="D836" s="294">
        <v>9.6219999999999999</v>
      </c>
      <c r="E836" s="295">
        <v>220.16800000000001</v>
      </c>
      <c r="F836" s="294">
        <v>18.91</v>
      </c>
      <c r="G836" s="294">
        <v>141.83600000000001</v>
      </c>
    </row>
    <row r="837" spans="1:7">
      <c r="A837" s="34" t="s">
        <v>1532</v>
      </c>
      <c r="B837" s="293">
        <v>2019</v>
      </c>
      <c r="C837" s="294">
        <v>1515.8920000000001</v>
      </c>
      <c r="D837" s="294">
        <v>451.29500000000002</v>
      </c>
      <c r="E837" s="295">
        <v>4838.8869999999997</v>
      </c>
      <c r="F837" s="294">
        <v>3453.3789999999999</v>
      </c>
      <c r="G837" s="294">
        <v>4061.837</v>
      </c>
    </row>
    <row r="838" spans="1:7">
      <c r="A838" s="34" t="s">
        <v>1532</v>
      </c>
      <c r="B838" s="293">
        <v>2018</v>
      </c>
      <c r="C838" s="294">
        <v>1293.636</v>
      </c>
      <c r="D838" s="294">
        <v>419.375</v>
      </c>
      <c r="E838" s="295">
        <v>3265.9639999999999</v>
      </c>
      <c r="F838" s="294">
        <v>2649.547</v>
      </c>
      <c r="G838" s="294">
        <v>2649.547</v>
      </c>
    </row>
    <row r="839" spans="1:7">
      <c r="A839" s="34" t="s">
        <v>1532</v>
      </c>
      <c r="B839" s="293">
        <v>2017</v>
      </c>
      <c r="C839" s="294">
        <v>1095.25</v>
      </c>
      <c r="D839" s="294">
        <v>259.25099999999998</v>
      </c>
      <c r="E839" s="295">
        <v>2941.623</v>
      </c>
      <c r="F839" s="294">
        <v>2245.8310000000001</v>
      </c>
      <c r="G839" s="294">
        <v>2245.8310000000001</v>
      </c>
    </row>
    <row r="840" spans="1:7">
      <c r="A840" s="34" t="s">
        <v>1532</v>
      </c>
      <c r="B840" s="293">
        <v>2016</v>
      </c>
      <c r="C840" s="294">
        <v>988.46500000000003</v>
      </c>
      <c r="D840" s="294">
        <v>265.63600000000002</v>
      </c>
      <c r="E840" s="295">
        <v>2800.5259999999998</v>
      </c>
      <c r="F840" s="294">
        <v>2208.4050000000002</v>
      </c>
      <c r="G840" s="294">
        <v>2208.4050000000002</v>
      </c>
    </row>
    <row r="841" spans="1:7">
      <c r="A841" s="34" t="s">
        <v>1532</v>
      </c>
      <c r="B841" s="293">
        <v>2015</v>
      </c>
      <c r="C841" s="294">
        <v>942.75300000000004</v>
      </c>
      <c r="D841" s="294">
        <v>252.52099999999999</v>
      </c>
      <c r="E841" s="295">
        <v>2729.904</v>
      </c>
      <c r="F841" s="294">
        <v>2194.4270000000001</v>
      </c>
      <c r="G841" s="294">
        <v>2194.4270000000001</v>
      </c>
    </row>
    <row r="842" spans="1:7">
      <c r="A842" s="34" t="s">
        <v>1532</v>
      </c>
      <c r="B842" s="293">
        <v>2014</v>
      </c>
      <c r="C842" s="294">
        <v>936.02099999999996</v>
      </c>
      <c r="D842" s="294">
        <v>254.69</v>
      </c>
      <c r="E842" s="295">
        <v>2752.8789999999999</v>
      </c>
      <c r="F842" s="294">
        <v>2217.5010000000002</v>
      </c>
      <c r="G842" s="294">
        <v>2217.5010000000002</v>
      </c>
    </row>
    <row r="843" spans="1:7">
      <c r="A843" s="34" t="s">
        <v>1532</v>
      </c>
      <c r="B843" s="293">
        <v>2013</v>
      </c>
      <c r="C843" s="294">
        <v>861.26</v>
      </c>
      <c r="D843" s="294">
        <v>245.327</v>
      </c>
      <c r="E843" s="295">
        <v>2722.3820000000001</v>
      </c>
      <c r="F843" s="294">
        <v>2136.2460000000001</v>
      </c>
      <c r="G843" s="294">
        <v>2136.2460000000001</v>
      </c>
    </row>
    <row r="844" spans="1:7">
      <c r="A844" s="34" t="s">
        <v>1532</v>
      </c>
      <c r="B844" s="293">
        <v>2012</v>
      </c>
      <c r="C844" s="294">
        <v>798.01800000000003</v>
      </c>
      <c r="D844" s="294">
        <v>203.483</v>
      </c>
      <c r="E844" s="295">
        <v>2607.4169999999999</v>
      </c>
      <c r="F844" s="294">
        <v>1940.2909999999999</v>
      </c>
      <c r="G844" s="294">
        <v>1993.44</v>
      </c>
    </row>
    <row r="845" spans="1:7">
      <c r="A845" s="34" t="s">
        <v>1532</v>
      </c>
      <c r="B845" s="293">
        <v>2011</v>
      </c>
      <c r="C845" s="294">
        <v>691.44899999999996</v>
      </c>
      <c r="D845" s="294">
        <v>180.67500000000001</v>
      </c>
      <c r="E845" s="295">
        <v>2448.4699999999998</v>
      </c>
      <c r="F845" s="294">
        <v>1754.473</v>
      </c>
      <c r="G845" s="294">
        <v>1882.0450000000001</v>
      </c>
    </row>
    <row r="846" spans="1:7">
      <c r="A846" s="34" t="s">
        <v>1532</v>
      </c>
      <c r="B846" s="293">
        <v>2010</v>
      </c>
      <c r="C846" s="294">
        <v>580.23599999999999</v>
      </c>
      <c r="D846" s="294">
        <v>153.13200000000001</v>
      </c>
      <c r="E846" s="295">
        <v>2126.8760000000002</v>
      </c>
      <c r="F846" s="294">
        <v>1529.9290000000001</v>
      </c>
      <c r="G846" s="294">
        <v>1689.4540000000002</v>
      </c>
    </row>
    <row r="847" spans="1:7">
      <c r="A847" s="34" t="s">
        <v>1532</v>
      </c>
      <c r="B847" s="293">
        <v>2009</v>
      </c>
      <c r="C847" s="294">
        <v>516.88499999999999</v>
      </c>
      <c r="D847" s="294">
        <v>116.39100000000001</v>
      </c>
      <c r="E847" s="295">
        <v>1920.182</v>
      </c>
      <c r="F847" s="294">
        <v>1312.6310000000001</v>
      </c>
      <c r="G847" s="294">
        <v>1538.057</v>
      </c>
    </row>
    <row r="848" spans="1:7">
      <c r="A848" s="34" t="s">
        <v>1532</v>
      </c>
      <c r="B848" s="293">
        <v>2008</v>
      </c>
      <c r="C848" s="294">
        <v>478.339</v>
      </c>
      <c r="D848" s="294">
        <v>111.67100000000001</v>
      </c>
      <c r="E848" s="295">
        <v>1864.5139999999999</v>
      </c>
      <c r="F848" s="294">
        <v>1182.8989999999999</v>
      </c>
      <c r="G848" s="294">
        <v>1462.3239999999998</v>
      </c>
    </row>
    <row r="849" spans="1:7">
      <c r="A849" s="34" t="s">
        <v>1532</v>
      </c>
      <c r="B849" s="293">
        <v>2007</v>
      </c>
      <c r="C849" s="294">
        <v>385.34</v>
      </c>
      <c r="D849" s="294">
        <v>82.391999999999996</v>
      </c>
      <c r="E849" s="295">
        <v>969.29200000000003</v>
      </c>
      <c r="F849" s="294">
        <v>641.21</v>
      </c>
      <c r="G849" s="294">
        <v>701.35599999999999</v>
      </c>
    </row>
    <row r="850" spans="1:7">
      <c r="A850" s="34" t="s">
        <v>1532</v>
      </c>
      <c r="B850" s="293">
        <v>2006</v>
      </c>
      <c r="C850" s="294">
        <v>263.64</v>
      </c>
      <c r="D850" s="294">
        <v>14.156000000000001</v>
      </c>
      <c r="E850" s="295">
        <v>902.69600000000003</v>
      </c>
      <c r="F850" s="294">
        <v>534.79300000000001</v>
      </c>
      <c r="G850" s="294">
        <v>658.11300000000006</v>
      </c>
    </row>
    <row r="851" spans="1:7">
      <c r="A851" s="34" t="s">
        <v>1532</v>
      </c>
      <c r="B851" s="293">
        <v>2005</v>
      </c>
      <c r="C851" s="294">
        <v>158.036</v>
      </c>
      <c r="D851" s="294">
        <v>43.902999999999999</v>
      </c>
      <c r="E851" s="295">
        <v>305.50900000000001</v>
      </c>
      <c r="F851" s="294">
        <v>224.977</v>
      </c>
      <c r="G851" s="294">
        <v>224.977</v>
      </c>
    </row>
    <row r="852" spans="1:7">
      <c r="A852" s="34" t="s">
        <v>1532</v>
      </c>
      <c r="B852" s="293">
        <v>2004</v>
      </c>
      <c r="C852" s="294">
        <v>134.53899999999999</v>
      </c>
      <c r="D852" s="294">
        <v>34.567</v>
      </c>
      <c r="E852" s="295">
        <v>239.64599999999999</v>
      </c>
      <c r="F852" s="294">
        <v>175.46899999999999</v>
      </c>
      <c r="G852" s="294">
        <v>175.46899999999999</v>
      </c>
    </row>
    <row r="853" spans="1:7">
      <c r="A853" s="34" t="s">
        <v>1532</v>
      </c>
      <c r="B853" s="293">
        <v>2003</v>
      </c>
      <c r="C853" s="294">
        <v>113.535</v>
      </c>
      <c r="D853" s="294">
        <v>21.312999999999999</v>
      </c>
      <c r="E853" s="295">
        <v>179.346</v>
      </c>
      <c r="F853" s="294">
        <v>127.074</v>
      </c>
      <c r="G853" s="294">
        <v>127.074</v>
      </c>
    </row>
    <row r="854" spans="1:7">
      <c r="A854" s="34" t="s">
        <v>1532</v>
      </c>
      <c r="B854" s="293">
        <v>2002</v>
      </c>
      <c r="C854" s="294">
        <v>91.010999999999996</v>
      </c>
      <c r="D854" s="294">
        <v>18.959</v>
      </c>
      <c r="E854" s="295">
        <v>127.001</v>
      </c>
      <c r="F854" s="294">
        <v>91.393000000000001</v>
      </c>
      <c r="G854" s="294">
        <v>91.393000000000001</v>
      </c>
    </row>
    <row r="855" spans="1:7">
      <c r="A855" s="34" t="s">
        <v>1532</v>
      </c>
      <c r="B855" s="293">
        <v>2001</v>
      </c>
      <c r="C855" s="294">
        <v>84.835999999999999</v>
      </c>
      <c r="D855" s="294">
        <v>13.692</v>
      </c>
      <c r="E855" s="295">
        <v>117.762</v>
      </c>
      <c r="F855" s="294">
        <v>74.393000000000001</v>
      </c>
      <c r="G855" s="294">
        <v>74.393000000000001</v>
      </c>
    </row>
    <row r="856" spans="1:7">
      <c r="A856" s="34" t="s">
        <v>1532</v>
      </c>
      <c r="B856" s="293">
        <v>2000</v>
      </c>
      <c r="C856" s="294">
        <v>74.466999999999999</v>
      </c>
      <c r="D856" s="294">
        <v>16.309999999999999</v>
      </c>
      <c r="E856" s="295">
        <v>94.224999999999994</v>
      </c>
      <c r="F856" s="294">
        <v>69.364000000000004</v>
      </c>
      <c r="G856" s="294">
        <v>69.364000000000004</v>
      </c>
    </row>
    <row r="857" spans="1:7">
      <c r="A857" s="34" t="s">
        <v>1532</v>
      </c>
      <c r="B857" s="293">
        <v>1999</v>
      </c>
      <c r="C857" s="294">
        <v>63.139000000000003</v>
      </c>
      <c r="D857" s="294">
        <v>14.750999999999999</v>
      </c>
      <c r="E857" s="295">
        <v>83.891000000000005</v>
      </c>
      <c r="F857" s="294">
        <v>65.631</v>
      </c>
      <c r="G857" s="294">
        <v>65.631</v>
      </c>
    </row>
    <row r="858" spans="1:7">
      <c r="A858" s="34" t="s">
        <v>1532</v>
      </c>
      <c r="B858" s="293">
        <v>1998</v>
      </c>
      <c r="C858" s="294">
        <v>56.552999999999997</v>
      </c>
      <c r="D858" s="294">
        <v>11.349</v>
      </c>
      <c r="E858" s="295">
        <v>67.998000000000005</v>
      </c>
      <c r="F858" s="294">
        <v>52.366999999999997</v>
      </c>
      <c r="G858" s="294">
        <v>52.366999999999997</v>
      </c>
    </row>
    <row r="859" spans="1:7">
      <c r="A859" s="34" t="s">
        <v>1532</v>
      </c>
      <c r="B859" s="293">
        <v>1997</v>
      </c>
      <c r="C859" s="294">
        <v>50.546999999999997</v>
      </c>
      <c r="D859" s="294">
        <v>7.4</v>
      </c>
      <c r="E859" s="295">
        <v>53.581000000000003</v>
      </c>
      <c r="F859" s="294">
        <v>40.414000000000001</v>
      </c>
      <c r="G859" s="294">
        <v>40.414000000000001</v>
      </c>
    </row>
    <row r="860" spans="1:7">
      <c r="A860" s="34" t="s">
        <v>1532</v>
      </c>
      <c r="B860" s="293">
        <v>1996</v>
      </c>
      <c r="C860" s="294">
        <v>47.066000000000003</v>
      </c>
      <c r="D860" s="294">
        <v>1.0680000000000001</v>
      </c>
      <c r="E860" s="295">
        <v>43.430999999999997</v>
      </c>
      <c r="F860" s="294">
        <v>32.973999999999997</v>
      </c>
      <c r="G860" s="294">
        <v>32.973999999999997</v>
      </c>
    </row>
    <row r="861" spans="1:7">
      <c r="A861" s="34" t="s">
        <v>1532</v>
      </c>
      <c r="B861" s="293">
        <v>1995</v>
      </c>
      <c r="C861" s="294">
        <v>39.616</v>
      </c>
      <c r="D861" s="294">
        <v>-2.0249999999999999</v>
      </c>
      <c r="E861" s="295">
        <v>42.920999999999999</v>
      </c>
      <c r="F861" s="294">
        <v>-5.1360000000000001</v>
      </c>
      <c r="G861" s="294">
        <v>33.067999999999998</v>
      </c>
    </row>
    <row r="862" spans="1:7">
      <c r="A862" s="34" t="s">
        <v>1533</v>
      </c>
      <c r="B862" s="293">
        <v>2019</v>
      </c>
      <c r="C862" s="294">
        <v>104213</v>
      </c>
      <c r="D862" s="294">
        <v>4807</v>
      </c>
      <c r="E862" s="295">
        <v>77453</v>
      </c>
      <c r="F862" s="294">
        <v>31728</v>
      </c>
      <c r="G862" s="294">
        <v>52453</v>
      </c>
    </row>
    <row r="863" spans="1:7">
      <c r="A863" s="34" t="s">
        <v>1533</v>
      </c>
      <c r="B863" s="293">
        <v>2018</v>
      </c>
      <c r="C863" s="294">
        <v>92105</v>
      </c>
      <c r="D863" s="294">
        <v>3750</v>
      </c>
      <c r="E863" s="295">
        <v>71571</v>
      </c>
      <c r="F863" s="294">
        <v>28541</v>
      </c>
      <c r="G863" s="294">
        <v>47752</v>
      </c>
    </row>
    <row r="864" spans="1:7">
      <c r="A864" s="34" t="s">
        <v>1533</v>
      </c>
      <c r="B864" s="293">
        <v>2017</v>
      </c>
      <c r="C864" s="294">
        <v>90040</v>
      </c>
      <c r="D864" s="294">
        <v>3843</v>
      </c>
      <c r="E864" s="295">
        <v>70540</v>
      </c>
      <c r="F864" s="294">
        <v>26502.9</v>
      </c>
      <c r="G864" s="294">
        <v>46434.7</v>
      </c>
    </row>
    <row r="865" spans="1:7">
      <c r="A865" s="34" t="s">
        <v>1533</v>
      </c>
      <c r="B865" s="293">
        <v>2016</v>
      </c>
      <c r="C865" s="294">
        <v>84863</v>
      </c>
      <c r="D865" s="294">
        <v>2469.8000000000002</v>
      </c>
      <c r="E865" s="295">
        <v>65083.1</v>
      </c>
      <c r="F865" s="294">
        <v>25100.400000000001</v>
      </c>
      <c r="G865" s="294">
        <v>40827.300000000003</v>
      </c>
    </row>
    <row r="866" spans="1:7">
      <c r="A866" s="34" t="s">
        <v>1533</v>
      </c>
      <c r="B866" s="293">
        <v>2015</v>
      </c>
      <c r="C866" s="294">
        <v>79156.5</v>
      </c>
      <c r="D866" s="294">
        <v>2560</v>
      </c>
      <c r="E866" s="295">
        <v>61717.8</v>
      </c>
      <c r="F866" s="294">
        <v>23044.1</v>
      </c>
      <c r="G866" s="294">
        <v>38908.6</v>
      </c>
    </row>
    <row r="867" spans="1:7">
      <c r="A867" s="34" t="s">
        <v>1533</v>
      </c>
      <c r="B867" s="293">
        <v>2014</v>
      </c>
      <c r="C867" s="294">
        <v>73874.100000000006</v>
      </c>
      <c r="D867" s="294">
        <v>2569.6999999999998</v>
      </c>
      <c r="E867" s="295">
        <v>62065</v>
      </c>
      <c r="F867" s="294">
        <v>24251.3</v>
      </c>
      <c r="G867" s="294">
        <v>39403.5</v>
      </c>
    </row>
    <row r="868" spans="1:7">
      <c r="A868" s="34" t="s">
        <v>1533</v>
      </c>
      <c r="B868" s="293">
        <v>2013</v>
      </c>
      <c r="C868" s="294">
        <v>71023.5</v>
      </c>
      <c r="D868" s="294">
        <v>2489.6999999999998</v>
      </c>
      <c r="E868" s="295">
        <v>59574.5</v>
      </c>
      <c r="F868" s="294">
        <v>24765.200000000001</v>
      </c>
      <c r="G868" s="294">
        <v>39256.800000000003</v>
      </c>
    </row>
    <row r="869" spans="1:7">
      <c r="A869" s="34" t="s">
        <v>1533</v>
      </c>
      <c r="B869" s="293">
        <v>2012</v>
      </c>
      <c r="C869" s="294">
        <v>61497.2</v>
      </c>
      <c r="D869" s="294">
        <v>2655.5</v>
      </c>
      <c r="E869" s="295">
        <v>58955.4</v>
      </c>
      <c r="F869" s="294">
        <v>23802.7</v>
      </c>
      <c r="G869" s="294">
        <v>38780.6</v>
      </c>
    </row>
    <row r="870" spans="1:7">
      <c r="A870" s="34" t="s">
        <v>1533</v>
      </c>
      <c r="B870" s="293">
        <v>2011</v>
      </c>
      <c r="C870" s="294">
        <v>60710.7</v>
      </c>
      <c r="D870" s="294">
        <v>2646.7</v>
      </c>
      <c r="E870" s="295">
        <v>52163.199999999997</v>
      </c>
      <c r="F870" s="294">
        <v>23288.2</v>
      </c>
      <c r="G870" s="294">
        <v>33128.400000000001</v>
      </c>
    </row>
    <row r="871" spans="1:7">
      <c r="A871" s="34" t="s">
        <v>1533</v>
      </c>
      <c r="B871" s="293">
        <v>2010</v>
      </c>
      <c r="C871" s="294">
        <v>58698.5</v>
      </c>
      <c r="D871" s="294">
        <v>2887.1</v>
      </c>
      <c r="E871" s="295">
        <v>50166.9</v>
      </c>
      <c r="F871" s="294">
        <v>23812.6</v>
      </c>
      <c r="G871" s="294">
        <v>32766.3</v>
      </c>
    </row>
    <row r="872" spans="1:7">
      <c r="A872" s="34" t="s">
        <v>1533</v>
      </c>
      <c r="B872" s="293">
        <v>2009</v>
      </c>
      <c r="C872" s="294">
        <v>64939.5</v>
      </c>
      <c r="D872" s="294">
        <v>4745.8999999999996</v>
      </c>
      <c r="E872" s="295">
        <v>52125.4</v>
      </c>
      <c r="F872" s="294">
        <v>24863.3</v>
      </c>
      <c r="G872" s="294">
        <v>33262.399999999994</v>
      </c>
    </row>
    <row r="873" spans="1:7">
      <c r="A873" s="34" t="s">
        <v>1533</v>
      </c>
      <c r="B873" s="293">
        <v>2008</v>
      </c>
      <c r="C873" s="294">
        <v>61251.1</v>
      </c>
      <c r="D873" s="294">
        <v>2490.6999999999998</v>
      </c>
      <c r="E873" s="295">
        <v>48403.199999999997</v>
      </c>
      <c r="F873" s="294">
        <v>21431.7</v>
      </c>
      <c r="G873" s="294">
        <v>30273.300000000003</v>
      </c>
    </row>
    <row r="874" spans="1:7">
      <c r="A874" s="34" t="s">
        <v>1533</v>
      </c>
      <c r="B874" s="293">
        <v>2007</v>
      </c>
      <c r="C874" s="294">
        <v>61167.9</v>
      </c>
      <c r="D874" s="294">
        <v>3345.4</v>
      </c>
      <c r="E874" s="295">
        <v>52060</v>
      </c>
      <c r="F874" s="294">
        <v>22990.400000000001</v>
      </c>
      <c r="G874" s="294">
        <v>32034.300000000003</v>
      </c>
    </row>
    <row r="875" spans="1:7">
      <c r="A875" s="34" t="s">
        <v>1533</v>
      </c>
      <c r="B875" s="293">
        <v>2006</v>
      </c>
      <c r="C875" s="294">
        <v>57038.8</v>
      </c>
      <c r="D875" s="294">
        <v>3094.9</v>
      </c>
      <c r="E875" s="295">
        <v>51574.9</v>
      </c>
      <c r="F875" s="294">
        <v>4706.2</v>
      </c>
      <c r="G875" s="294">
        <v>13536.7</v>
      </c>
    </row>
    <row r="876" spans="1:7">
      <c r="A876" s="34" t="s">
        <v>1533</v>
      </c>
      <c r="B876" s="293">
        <v>2005</v>
      </c>
      <c r="C876" s="294">
        <v>44541.3</v>
      </c>
      <c r="D876" s="294">
        <v>2463.8000000000002</v>
      </c>
      <c r="E876" s="295">
        <v>51287.199999999997</v>
      </c>
      <c r="F876" s="294">
        <v>24993.1</v>
      </c>
      <c r="G876" s="294">
        <v>31799</v>
      </c>
    </row>
    <row r="877" spans="1:7">
      <c r="A877" s="34" t="s">
        <v>1533</v>
      </c>
      <c r="B877" s="293">
        <v>2004</v>
      </c>
      <c r="C877" s="294">
        <v>20815.099999999999</v>
      </c>
      <c r="D877" s="294">
        <v>960.1</v>
      </c>
      <c r="E877" s="295">
        <v>39738.400000000001</v>
      </c>
      <c r="F877" s="294">
        <v>19459</v>
      </c>
      <c r="G877" s="294">
        <v>23886</v>
      </c>
    </row>
    <row r="878" spans="1:7">
      <c r="A878" s="34" t="s">
        <v>1533</v>
      </c>
      <c r="B878" s="293">
        <v>2003</v>
      </c>
      <c r="C878" s="294">
        <v>16781.400000000001</v>
      </c>
      <c r="D878" s="294">
        <v>774.3</v>
      </c>
      <c r="E878" s="295">
        <v>13414.6</v>
      </c>
      <c r="F878" s="294">
        <v>5999.9</v>
      </c>
      <c r="G878" s="294">
        <v>7663.0999999999995</v>
      </c>
    </row>
    <row r="879" spans="1:7">
      <c r="A879" s="34" t="s">
        <v>1533</v>
      </c>
      <c r="B879" s="293">
        <v>2002</v>
      </c>
      <c r="C879" s="294">
        <v>13282.3</v>
      </c>
      <c r="D879" s="294">
        <v>549.1</v>
      </c>
      <c r="E879" s="295">
        <v>12293.1</v>
      </c>
      <c r="F879" s="294">
        <v>5362.3</v>
      </c>
      <c r="G879" s="294">
        <v>7379.6</v>
      </c>
    </row>
    <row r="880" spans="1:7">
      <c r="A880" s="34" t="s">
        <v>1533</v>
      </c>
      <c r="B880" s="293">
        <v>2001</v>
      </c>
      <c r="C880" s="294">
        <v>10444.700000000001</v>
      </c>
      <c r="D880" s="294">
        <v>342.2</v>
      </c>
      <c r="E880" s="295">
        <v>6276.6</v>
      </c>
      <c r="F880" s="294">
        <v>2060</v>
      </c>
      <c r="G880" s="294">
        <v>3188.7</v>
      </c>
    </row>
    <row r="881" spans="1:7">
      <c r="A881" s="34" t="s">
        <v>1533</v>
      </c>
      <c r="B881" s="293">
        <v>2000</v>
      </c>
      <c r="C881" s="294">
        <v>8771</v>
      </c>
      <c r="D881" s="294">
        <v>226</v>
      </c>
      <c r="E881" s="295">
        <v>5708.5</v>
      </c>
      <c r="F881" s="294">
        <v>1919.8</v>
      </c>
      <c r="G881" s="294">
        <v>2767.8</v>
      </c>
    </row>
    <row r="882" spans="1:7">
      <c r="A882" s="34" t="s">
        <v>1533</v>
      </c>
      <c r="B882" s="293">
        <v>1999</v>
      </c>
      <c r="C882" s="294">
        <v>6270.1</v>
      </c>
      <c r="D882" s="294">
        <v>44.9</v>
      </c>
      <c r="E882" s="295">
        <v>4816.2002000000002</v>
      </c>
      <c r="F882" s="294">
        <v>1660.9</v>
      </c>
      <c r="G882" s="294">
        <v>2182.9</v>
      </c>
    </row>
    <row r="883" spans="1:7">
      <c r="A883" s="34" t="s">
        <v>1534</v>
      </c>
      <c r="B883" s="293">
        <v>2019</v>
      </c>
      <c r="C883" s="294">
        <v>2992.7</v>
      </c>
      <c r="D883" s="294">
        <v>370</v>
      </c>
      <c r="E883" s="295">
        <v>3058</v>
      </c>
      <c r="F883" s="294">
        <v>1666.8</v>
      </c>
      <c r="G883" s="294">
        <v>2001.5</v>
      </c>
    </row>
    <row r="884" spans="1:7">
      <c r="A884" s="34" t="s">
        <v>1534</v>
      </c>
      <c r="B884" s="293">
        <v>2018</v>
      </c>
      <c r="C884" s="294">
        <v>3187.9</v>
      </c>
      <c r="D884" s="294">
        <v>444.2</v>
      </c>
      <c r="E884" s="295">
        <v>3071.5</v>
      </c>
      <c r="F884" s="294">
        <v>1717</v>
      </c>
      <c r="G884" s="294">
        <v>1938.4</v>
      </c>
    </row>
    <row r="885" spans="1:7">
      <c r="A885" s="34" t="s">
        <v>1534</v>
      </c>
      <c r="B885" s="293">
        <v>2017</v>
      </c>
      <c r="C885" s="294">
        <v>2996.7</v>
      </c>
      <c r="D885" s="294">
        <v>296.5</v>
      </c>
      <c r="E885" s="295">
        <v>3197.3</v>
      </c>
      <c r="F885" s="294">
        <v>1648.8</v>
      </c>
      <c r="G885" s="294">
        <v>2059.1999999999998</v>
      </c>
    </row>
    <row r="886" spans="1:7">
      <c r="A886" s="34" t="s">
        <v>1534</v>
      </c>
      <c r="B886" s="293">
        <v>2016</v>
      </c>
      <c r="C886" s="294">
        <v>2685.9</v>
      </c>
      <c r="D886" s="294">
        <v>326.5</v>
      </c>
      <c r="E886" s="295">
        <v>2891</v>
      </c>
      <c r="F886" s="294">
        <v>1515.3</v>
      </c>
      <c r="G886" s="294">
        <v>1838.8999999999999</v>
      </c>
    </row>
    <row r="887" spans="1:7">
      <c r="A887" s="34" t="s">
        <v>1534</v>
      </c>
      <c r="B887" s="293">
        <v>2015</v>
      </c>
      <c r="C887" s="294">
        <v>2536.5</v>
      </c>
      <c r="D887" s="294">
        <v>282.89999999999998</v>
      </c>
      <c r="E887" s="295">
        <v>2629.2</v>
      </c>
      <c r="F887" s="294">
        <v>1442.3</v>
      </c>
      <c r="G887" s="294">
        <v>1691.3</v>
      </c>
    </row>
    <row r="888" spans="1:7">
      <c r="A888" s="34" t="s">
        <v>1534</v>
      </c>
      <c r="B888" s="293">
        <v>2014</v>
      </c>
      <c r="C888" s="294">
        <v>2356</v>
      </c>
      <c r="D888" s="294">
        <v>207.8</v>
      </c>
      <c r="E888" s="295">
        <v>2515.3000000000002</v>
      </c>
      <c r="F888" s="294">
        <v>1381.3</v>
      </c>
      <c r="G888" s="294">
        <v>1605.1</v>
      </c>
    </row>
    <row r="889" spans="1:7">
      <c r="A889" s="34" t="s">
        <v>1534</v>
      </c>
      <c r="B889" s="293">
        <v>2013</v>
      </c>
      <c r="C889" s="294">
        <v>2153.8000000000002</v>
      </c>
      <c r="D889" s="294">
        <v>169.7</v>
      </c>
      <c r="E889" s="295">
        <v>2391.5</v>
      </c>
      <c r="F889" s="294">
        <v>1328.7</v>
      </c>
      <c r="G889" s="294">
        <v>1520.6</v>
      </c>
    </row>
    <row r="890" spans="1:7">
      <c r="A890" s="34" t="s">
        <v>1534</v>
      </c>
      <c r="B890" s="293">
        <v>2012</v>
      </c>
      <c r="C890" s="294">
        <v>1939.3</v>
      </c>
      <c r="D890" s="294">
        <v>158.69999999999999</v>
      </c>
      <c r="E890" s="295">
        <v>2278.8000000000002</v>
      </c>
      <c r="F890" s="294">
        <v>1194.0999999999999</v>
      </c>
      <c r="G890" s="294">
        <v>1437.8</v>
      </c>
    </row>
    <row r="891" spans="1:7">
      <c r="A891" s="34" t="s">
        <v>1534</v>
      </c>
      <c r="B891" s="293">
        <v>2011</v>
      </c>
      <c r="C891" s="294">
        <v>1710.5</v>
      </c>
      <c r="D891" s="294">
        <v>305.7</v>
      </c>
      <c r="E891" s="295">
        <v>2349</v>
      </c>
      <c r="F891" s="294">
        <v>1085.8</v>
      </c>
      <c r="G891" s="294">
        <v>1547.4</v>
      </c>
    </row>
    <row r="892" spans="1:7">
      <c r="A892" s="34" t="s">
        <v>1534</v>
      </c>
      <c r="B892" s="293">
        <v>2010</v>
      </c>
      <c r="C892" s="294">
        <v>1489.3</v>
      </c>
      <c r="D892" s="294">
        <v>111.7</v>
      </c>
      <c r="E892" s="295">
        <v>2110.6</v>
      </c>
      <c r="F892" s="294">
        <v>881.4</v>
      </c>
      <c r="G892" s="294">
        <v>1142.4000000000001</v>
      </c>
    </row>
    <row r="893" spans="1:7">
      <c r="A893" s="34" t="s">
        <v>1534</v>
      </c>
      <c r="B893" s="293">
        <v>2009</v>
      </c>
      <c r="C893" s="294">
        <v>1375</v>
      </c>
      <c r="D893" s="294">
        <v>81.3</v>
      </c>
      <c r="E893" s="295">
        <v>1974.5</v>
      </c>
      <c r="F893" s="294">
        <v>789.8</v>
      </c>
      <c r="G893" s="294">
        <v>1043</v>
      </c>
    </row>
    <row r="894" spans="1:7">
      <c r="A894" s="34" t="s">
        <v>1534</v>
      </c>
      <c r="B894" s="293">
        <v>2008</v>
      </c>
      <c r="C894" s="294">
        <v>2304.9</v>
      </c>
      <c r="D894" s="294">
        <v>81.900000000000006</v>
      </c>
      <c r="E894" s="295">
        <v>1883.9</v>
      </c>
      <c r="F894" s="294">
        <v>641.1</v>
      </c>
      <c r="G894" s="294">
        <v>975.90000000000009</v>
      </c>
    </row>
    <row r="895" spans="1:7">
      <c r="A895" s="34" t="s">
        <v>1534</v>
      </c>
      <c r="B895" s="293">
        <v>2007</v>
      </c>
      <c r="C895" s="294">
        <v>2312.1</v>
      </c>
      <c r="D895" s="294">
        <v>88.2</v>
      </c>
      <c r="E895" s="295">
        <v>1854.4</v>
      </c>
      <c r="F895" s="294">
        <v>757.8</v>
      </c>
      <c r="G895" s="294">
        <v>1153</v>
      </c>
    </row>
    <row r="896" spans="1:7">
      <c r="A896" s="34" t="s">
        <v>1534</v>
      </c>
      <c r="B896" s="293">
        <v>2006</v>
      </c>
      <c r="C896" s="294">
        <v>2161.3000000000002</v>
      </c>
      <c r="D896" s="294">
        <v>76.5</v>
      </c>
      <c r="E896" s="295">
        <v>1839.9</v>
      </c>
      <c r="F896" s="294">
        <v>684.6</v>
      </c>
      <c r="G896" s="294">
        <v>1123.5999999999999</v>
      </c>
    </row>
    <row r="897" spans="1:7">
      <c r="A897" s="34" t="s">
        <v>1534</v>
      </c>
      <c r="B897" s="293">
        <v>2005</v>
      </c>
      <c r="C897" s="294">
        <v>1689.2</v>
      </c>
      <c r="D897" s="294">
        <v>46.5</v>
      </c>
      <c r="E897" s="295">
        <v>1292.7</v>
      </c>
      <c r="F897" s="294">
        <v>612.9</v>
      </c>
      <c r="G897" s="294">
        <v>782.2</v>
      </c>
    </row>
    <row r="898" spans="1:7">
      <c r="A898" s="34" t="s">
        <v>1534</v>
      </c>
      <c r="B898" s="293">
        <v>2004</v>
      </c>
      <c r="C898" s="294">
        <v>1653.1</v>
      </c>
      <c r="D898" s="294">
        <v>35.4</v>
      </c>
      <c r="E898" s="295">
        <v>1314</v>
      </c>
      <c r="F898" s="294">
        <v>590.6</v>
      </c>
      <c r="G898" s="294">
        <v>871.7</v>
      </c>
    </row>
    <row r="899" spans="1:7">
      <c r="A899" s="34" t="s">
        <v>1534</v>
      </c>
      <c r="B899" s="293">
        <v>2003</v>
      </c>
      <c r="C899" s="294">
        <v>1530.7</v>
      </c>
      <c r="D899" s="294">
        <v>52.2</v>
      </c>
      <c r="E899" s="295">
        <v>1279.9000000000001</v>
      </c>
      <c r="F899" s="294">
        <v>576.20000000000005</v>
      </c>
      <c r="G899" s="294">
        <v>851.7</v>
      </c>
    </row>
    <row r="900" spans="1:7">
      <c r="A900" s="34" t="s">
        <v>1534</v>
      </c>
      <c r="B900" s="293">
        <v>2002</v>
      </c>
      <c r="C900" s="294">
        <v>1469.1</v>
      </c>
      <c r="D900" s="294">
        <v>51.344999999999999</v>
      </c>
      <c r="E900" s="295">
        <v>1224.857</v>
      </c>
      <c r="F900" s="294">
        <v>511.05200000000002</v>
      </c>
      <c r="G900" s="294">
        <v>761.80700000000002</v>
      </c>
    </row>
    <row r="901" spans="1:7">
      <c r="A901" s="34" t="s">
        <v>1534</v>
      </c>
      <c r="B901" s="293">
        <v>2001</v>
      </c>
      <c r="C901" s="294">
        <v>1151.1559999999999</v>
      </c>
      <c r="D901" s="294">
        <v>14.502000000000001</v>
      </c>
      <c r="E901" s="295">
        <v>1293.923</v>
      </c>
      <c r="F901" s="294">
        <v>451.87799999999999</v>
      </c>
      <c r="G901" s="294">
        <v>858.81500000000005</v>
      </c>
    </row>
    <row r="902" spans="1:7">
      <c r="A902" s="34" t="s">
        <v>1534</v>
      </c>
      <c r="B902" s="293">
        <v>2000</v>
      </c>
      <c r="C902" s="294">
        <v>1247.9449999999999</v>
      </c>
      <c r="D902" s="294">
        <v>29.753</v>
      </c>
      <c r="E902" s="295">
        <v>1064.8679999999999</v>
      </c>
      <c r="F902" s="294">
        <v>448.39499999999998</v>
      </c>
      <c r="G902" s="294">
        <v>775.89599999999996</v>
      </c>
    </row>
    <row r="903" spans="1:7">
      <c r="A903" s="34" t="s">
        <v>1534</v>
      </c>
      <c r="B903" s="293">
        <v>1999</v>
      </c>
      <c r="C903" s="294">
        <v>1070.3389999999999</v>
      </c>
      <c r="D903" s="294">
        <v>42.421999999999997</v>
      </c>
      <c r="E903" s="295">
        <v>1063.9860000000001</v>
      </c>
      <c r="F903" s="294">
        <v>431.084</v>
      </c>
      <c r="G903" s="294">
        <v>791.96399999999994</v>
      </c>
    </row>
    <row r="904" spans="1:7">
      <c r="A904" s="34" t="s">
        <v>1534</v>
      </c>
      <c r="B904" s="293">
        <v>1998</v>
      </c>
      <c r="C904" s="294">
        <v>774.78800000000001</v>
      </c>
      <c r="D904" s="294">
        <v>44.491</v>
      </c>
      <c r="E904" s="295">
        <v>736.57</v>
      </c>
      <c r="F904" s="294">
        <v>401.09300000000002</v>
      </c>
      <c r="G904" s="294">
        <v>536.92499999999995</v>
      </c>
    </row>
    <row r="905" spans="1:7">
      <c r="A905" s="34" t="s">
        <v>1534</v>
      </c>
      <c r="B905" s="293">
        <v>1997</v>
      </c>
      <c r="C905" s="294">
        <v>832.93700000000001</v>
      </c>
      <c r="D905" s="294">
        <v>153.83000000000001</v>
      </c>
      <c r="E905" s="295">
        <v>716.51599999999996</v>
      </c>
      <c r="F905" s="294">
        <v>399.70499999999998</v>
      </c>
      <c r="G905" s="294">
        <v>506.267</v>
      </c>
    </row>
    <row r="906" spans="1:7">
      <c r="A906" s="34" t="s">
        <v>1534</v>
      </c>
      <c r="B906" s="293">
        <v>1996</v>
      </c>
      <c r="C906" s="294">
        <v>781.19299999999998</v>
      </c>
      <c r="D906" s="294">
        <v>65.417000000000002</v>
      </c>
      <c r="E906" s="295">
        <v>871.15200000000004</v>
      </c>
      <c r="F906" s="294">
        <v>424.63900000000001</v>
      </c>
      <c r="G906" s="294">
        <v>675.01700000000005</v>
      </c>
    </row>
    <row r="907" spans="1:7">
      <c r="A907" s="34" t="s">
        <v>1534</v>
      </c>
      <c r="B907" s="293">
        <v>1995</v>
      </c>
      <c r="C907" s="294">
        <v>696.7</v>
      </c>
      <c r="D907" s="294">
        <v>61.412999999999997</v>
      </c>
      <c r="E907" s="295">
        <v>765.65300000000002</v>
      </c>
      <c r="F907" s="294">
        <v>372.36399999999998</v>
      </c>
      <c r="G907" s="294">
        <v>568.2349999999999</v>
      </c>
    </row>
    <row r="908" spans="1:7">
      <c r="A908" s="34" t="s">
        <v>1534</v>
      </c>
      <c r="B908" s="293">
        <v>1994</v>
      </c>
      <c r="C908" s="294">
        <v>1373.546</v>
      </c>
      <c r="D908" s="294">
        <v>57.347000000000001</v>
      </c>
      <c r="E908" s="295">
        <v>847.85699999999997</v>
      </c>
      <c r="F908" s="294">
        <v>312.745</v>
      </c>
      <c r="G908" s="294">
        <v>482.64600000000002</v>
      </c>
    </row>
    <row r="909" spans="1:7">
      <c r="A909" s="34" t="s">
        <v>1534</v>
      </c>
      <c r="B909" s="293">
        <v>1993</v>
      </c>
      <c r="C909" s="294">
        <v>1193.8699999999999</v>
      </c>
      <c r="D909" s="294">
        <v>42.677999999999997</v>
      </c>
      <c r="E909" s="295">
        <v>823.09900000000005</v>
      </c>
      <c r="F909" s="294">
        <v>269.63</v>
      </c>
      <c r="G909" s="294">
        <v>474.62099999999998</v>
      </c>
    </row>
    <row r="910" spans="1:7">
      <c r="A910" s="34" t="s">
        <v>1534</v>
      </c>
      <c r="B910" s="293">
        <v>1992</v>
      </c>
      <c r="C910" s="294">
        <v>1046.345</v>
      </c>
      <c r="D910" s="294">
        <v>-18.172000000000001</v>
      </c>
      <c r="E910" s="295">
        <v>768.98699999999997</v>
      </c>
      <c r="F910" s="294">
        <v>244.65600000000001</v>
      </c>
      <c r="G910" s="294">
        <v>494.084</v>
      </c>
    </row>
    <row r="911" spans="1:7">
      <c r="A911" s="34" t="s">
        <v>1534</v>
      </c>
      <c r="B911" s="293">
        <v>1991</v>
      </c>
      <c r="C911" s="294">
        <v>915.83299999999997</v>
      </c>
      <c r="D911" s="294">
        <v>2.5000000000000001E-2</v>
      </c>
      <c r="E911" s="295">
        <v>754.33199999999999</v>
      </c>
      <c r="F911" s="294">
        <v>266.89699999999999</v>
      </c>
      <c r="G911" s="294">
        <v>532.76800000000003</v>
      </c>
    </row>
    <row r="912" spans="1:7">
      <c r="A912" s="34" t="s">
        <v>1534</v>
      </c>
      <c r="B912" s="293">
        <v>1990</v>
      </c>
      <c r="C912" s="294">
        <v>935.21699999999998</v>
      </c>
      <c r="D912" s="294">
        <v>26.885000000000002</v>
      </c>
      <c r="E912" s="295">
        <v>788.29200000000003</v>
      </c>
      <c r="F912" s="294">
        <v>283.89800000000002</v>
      </c>
      <c r="G912" s="294">
        <v>447.15000000000003</v>
      </c>
    </row>
    <row r="913" spans="1:7">
      <c r="A913" s="34" t="s">
        <v>1534</v>
      </c>
      <c r="B913" s="293">
        <v>1989</v>
      </c>
      <c r="C913" s="294">
        <v>976.26199999999994</v>
      </c>
      <c r="D913" s="294">
        <v>-13.201000000000001</v>
      </c>
      <c r="E913" s="295">
        <v>795.71900000000005</v>
      </c>
      <c r="F913" s="294">
        <v>271.12700000000001</v>
      </c>
      <c r="G913" s="294">
        <v>429.85500000000002</v>
      </c>
    </row>
    <row r="914" spans="1:7">
      <c r="A914" s="34" t="s">
        <v>1535</v>
      </c>
      <c r="B914" s="293">
        <v>2019</v>
      </c>
      <c r="C914" s="294">
        <v>6412</v>
      </c>
      <c r="D914" s="294">
        <v>-3553</v>
      </c>
      <c r="E914" s="295">
        <v>18107</v>
      </c>
      <c r="F914" s="294">
        <v>5020</v>
      </c>
      <c r="G914" s="294">
        <v>13963</v>
      </c>
    </row>
    <row r="915" spans="1:7">
      <c r="A915" s="34" t="s">
        <v>1535</v>
      </c>
      <c r="B915" s="293">
        <v>2018</v>
      </c>
      <c r="C915" s="294">
        <v>7298</v>
      </c>
      <c r="D915" s="294">
        <v>40</v>
      </c>
      <c r="E915" s="295">
        <v>21582</v>
      </c>
      <c r="F915" s="294">
        <v>8812</v>
      </c>
      <c r="G915" s="294">
        <v>17056</v>
      </c>
    </row>
    <row r="916" spans="1:7">
      <c r="A916" s="34" t="s">
        <v>1535</v>
      </c>
      <c r="B916" s="293">
        <v>2017</v>
      </c>
      <c r="C916" s="294">
        <v>5855</v>
      </c>
      <c r="D916" s="294">
        <v>1304</v>
      </c>
      <c r="E916" s="295">
        <v>21922</v>
      </c>
      <c r="F916" s="294">
        <v>8791</v>
      </c>
      <c r="G916" s="294">
        <v>17275</v>
      </c>
    </row>
    <row r="917" spans="1:7">
      <c r="A917" s="34" t="s">
        <v>1535</v>
      </c>
      <c r="B917" s="293">
        <v>2016</v>
      </c>
      <c r="C917" s="294">
        <v>5354</v>
      </c>
      <c r="D917" s="294">
        <v>-1405</v>
      </c>
      <c r="E917" s="295">
        <v>22519</v>
      </c>
      <c r="F917" s="294">
        <v>7679</v>
      </c>
      <c r="G917" s="294">
        <v>16223</v>
      </c>
    </row>
    <row r="918" spans="1:7">
      <c r="A918" s="34" t="s">
        <v>1535</v>
      </c>
      <c r="B918" s="293">
        <v>2015</v>
      </c>
      <c r="C918" s="294">
        <v>6366</v>
      </c>
      <c r="D918" s="294">
        <v>-23119</v>
      </c>
      <c r="E918" s="295">
        <v>18842</v>
      </c>
      <c r="F918" s="294">
        <v>4228</v>
      </c>
      <c r="G918" s="294">
        <v>13006</v>
      </c>
    </row>
    <row r="919" spans="1:7">
      <c r="A919" s="34" t="s">
        <v>1535</v>
      </c>
      <c r="B919" s="293">
        <v>2014</v>
      </c>
      <c r="C919" s="294">
        <v>11472</v>
      </c>
      <c r="D919" s="294">
        <v>-8360</v>
      </c>
      <c r="E919" s="295">
        <v>55952</v>
      </c>
      <c r="F919" s="294">
        <v>28137</v>
      </c>
      <c r="G919" s="294">
        <v>39382</v>
      </c>
    </row>
    <row r="920" spans="1:7">
      <c r="A920" s="34" t="s">
        <v>1535</v>
      </c>
      <c r="B920" s="293">
        <v>2013</v>
      </c>
      <c r="C920" s="294">
        <v>14438</v>
      </c>
      <c r="D920" s="294">
        <v>2188</v>
      </c>
      <c r="E920" s="295">
        <v>61637</v>
      </c>
      <c r="F920" s="294">
        <v>35393</v>
      </c>
      <c r="G920" s="294">
        <v>45118</v>
      </c>
    </row>
    <row r="921" spans="1:7">
      <c r="A921" s="34" t="s">
        <v>1535</v>
      </c>
      <c r="B921" s="293">
        <v>2012</v>
      </c>
      <c r="C921" s="294">
        <v>17157</v>
      </c>
      <c r="D921" s="294">
        <v>1925</v>
      </c>
      <c r="E921" s="295">
        <v>60737</v>
      </c>
      <c r="F921" s="294">
        <v>31331</v>
      </c>
      <c r="G921" s="294">
        <v>43676</v>
      </c>
    </row>
    <row r="922" spans="1:7">
      <c r="A922" s="34" t="s">
        <v>1535</v>
      </c>
      <c r="B922" s="293">
        <v>2011</v>
      </c>
      <c r="C922" s="294">
        <v>16888</v>
      </c>
      <c r="D922" s="294">
        <v>4508</v>
      </c>
      <c r="E922" s="295">
        <v>52051</v>
      </c>
      <c r="F922" s="294">
        <v>28993</v>
      </c>
      <c r="G922" s="294">
        <v>36209</v>
      </c>
    </row>
    <row r="923" spans="1:7">
      <c r="A923" s="34" t="s">
        <v>1535</v>
      </c>
      <c r="B923" s="293">
        <v>2010</v>
      </c>
      <c r="C923" s="294">
        <v>12092</v>
      </c>
      <c r="D923" s="294">
        <v>3000</v>
      </c>
      <c r="E923" s="295">
        <v>43425</v>
      </c>
      <c r="F923" s="294">
        <v>24377</v>
      </c>
      <c r="G923" s="294">
        <v>32518</v>
      </c>
    </row>
    <row r="924" spans="1:7">
      <c r="A924" s="34" t="s">
        <v>1535</v>
      </c>
      <c r="B924" s="293">
        <v>2009</v>
      </c>
      <c r="C924" s="294">
        <v>8614.8259999999991</v>
      </c>
      <c r="D924" s="294">
        <v>-291.69200000000001</v>
      </c>
      <c r="E924" s="295">
        <v>28185.742999999999</v>
      </c>
      <c r="F924" s="294">
        <v>15778.620999999999</v>
      </c>
      <c r="G924" s="294">
        <v>20846.337</v>
      </c>
    </row>
    <row r="925" spans="1:7">
      <c r="A925" s="34" t="s">
        <v>1535</v>
      </c>
      <c r="B925" s="293">
        <v>2008</v>
      </c>
      <c r="C925" s="294">
        <v>12327.839</v>
      </c>
      <c r="D925" s="294">
        <v>706.274</v>
      </c>
      <c r="E925" s="295">
        <v>29186.485000000001</v>
      </c>
      <c r="F925" s="294">
        <v>16508.721000000001</v>
      </c>
      <c r="G925" s="294">
        <v>21430.294000000002</v>
      </c>
    </row>
    <row r="926" spans="1:7">
      <c r="A926" s="34" t="s">
        <v>1535</v>
      </c>
      <c r="B926" s="293">
        <v>2007</v>
      </c>
      <c r="C926" s="294">
        <v>9961.982</v>
      </c>
      <c r="D926" s="294">
        <v>2806.6779999999999</v>
      </c>
      <c r="E926" s="295">
        <v>28634.651000000002</v>
      </c>
      <c r="F926" s="294">
        <v>15377.978999999999</v>
      </c>
      <c r="G926" s="294">
        <v>19604.657999999999</v>
      </c>
    </row>
    <row r="927" spans="1:7">
      <c r="A927" s="34" t="s">
        <v>1535</v>
      </c>
      <c r="B927" s="293">
        <v>2006</v>
      </c>
      <c r="C927" s="294">
        <v>8074.2529999999997</v>
      </c>
      <c r="D927" s="294">
        <v>2546.7710000000002</v>
      </c>
      <c r="E927" s="295">
        <v>24308.174999999999</v>
      </c>
      <c r="F927" s="294">
        <v>13191.053</v>
      </c>
      <c r="G927" s="294">
        <v>17012.977999999999</v>
      </c>
    </row>
    <row r="928" spans="1:7">
      <c r="A928" s="34" t="s">
        <v>1535</v>
      </c>
      <c r="B928" s="293">
        <v>2005</v>
      </c>
      <c r="C928" s="294">
        <v>7457.2910000000002</v>
      </c>
      <c r="D928" s="294">
        <v>2618.0500000000002</v>
      </c>
      <c r="E928" s="295">
        <v>19271.795999999998</v>
      </c>
      <c r="F928" s="294">
        <v>10541.215</v>
      </c>
      <c r="G928" s="294">
        <v>12733.442999999999</v>
      </c>
    </row>
    <row r="929" spans="1:7">
      <c r="A929" s="34" t="s">
        <v>1535</v>
      </c>
      <c r="B929" s="293">
        <v>2004</v>
      </c>
      <c r="C929" s="294">
        <v>5308.0169999999998</v>
      </c>
      <c r="D929" s="294">
        <v>1663.0740000000001</v>
      </c>
      <c r="E929" s="295">
        <v>15502.48</v>
      </c>
      <c r="F929" s="294">
        <v>8204.4210000000003</v>
      </c>
      <c r="G929" s="294">
        <v>10792.811</v>
      </c>
    </row>
    <row r="930" spans="1:7">
      <c r="A930" s="34" t="s">
        <v>1535</v>
      </c>
      <c r="B930" s="293">
        <v>2003</v>
      </c>
      <c r="C930" s="294">
        <v>4198.92</v>
      </c>
      <c r="D930" s="294">
        <v>1116.2049999999999</v>
      </c>
      <c r="E930" s="295">
        <v>12416.126</v>
      </c>
      <c r="F930" s="294">
        <v>6532.7979999999998</v>
      </c>
      <c r="G930" s="294">
        <v>8859.7639999999992</v>
      </c>
    </row>
    <row r="931" spans="1:7">
      <c r="A931" s="34" t="s">
        <v>1535</v>
      </c>
      <c r="B931" s="293">
        <v>2002</v>
      </c>
      <c r="C931" s="294">
        <v>2559.873</v>
      </c>
      <c r="D931" s="294">
        <v>543.51400000000001</v>
      </c>
      <c r="E931" s="295">
        <v>9459.8510000000006</v>
      </c>
      <c r="F931" s="294">
        <v>5360.9059999999999</v>
      </c>
      <c r="G931" s="294">
        <v>7519.7209999999995</v>
      </c>
    </row>
    <row r="932" spans="1:7">
      <c r="A932" s="34" t="s">
        <v>1535</v>
      </c>
      <c r="B932" s="293">
        <v>2001</v>
      </c>
      <c r="C932" s="294">
        <v>2777.1260000000002</v>
      </c>
      <c r="D932" s="294">
        <v>703.798</v>
      </c>
      <c r="E932" s="295">
        <v>8933.6560000000009</v>
      </c>
      <c r="F932" s="294">
        <v>4859.1660000000002</v>
      </c>
      <c r="G932" s="294">
        <v>7103.5230000000001</v>
      </c>
    </row>
    <row r="933" spans="1:7">
      <c r="A933" s="34" t="s">
        <v>1535</v>
      </c>
      <c r="B933" s="293">
        <v>2000</v>
      </c>
      <c r="C933" s="294">
        <v>2283.0419999999999</v>
      </c>
      <c r="D933" s="294">
        <v>693.06799999999998</v>
      </c>
      <c r="E933" s="295">
        <v>7481.95</v>
      </c>
      <c r="F933" s="294">
        <v>3754.64</v>
      </c>
      <c r="G933" s="294">
        <v>5972.8979999999992</v>
      </c>
    </row>
    <row r="934" spans="1:7">
      <c r="A934" s="34" t="s">
        <v>1535</v>
      </c>
      <c r="B934" s="293">
        <v>1999</v>
      </c>
      <c r="C934" s="294">
        <v>1300.3520000000001</v>
      </c>
      <c r="D934" s="294">
        <v>186.40600000000001</v>
      </c>
      <c r="E934" s="295">
        <v>5502.5429999999997</v>
      </c>
      <c r="F934" s="294">
        <v>2669.4270000000001</v>
      </c>
      <c r="G934" s="294">
        <v>4555.2350000000006</v>
      </c>
    </row>
    <row r="935" spans="1:7">
      <c r="A935" s="34" t="s">
        <v>1535</v>
      </c>
      <c r="B935" s="293">
        <v>1998</v>
      </c>
      <c r="C935" s="294">
        <v>876.43299999999999</v>
      </c>
      <c r="D935" s="294">
        <v>-131.39099999999999</v>
      </c>
      <c r="E935" s="295">
        <v>3996.0619999999999</v>
      </c>
      <c r="F935" s="294">
        <v>1801.8330000000001</v>
      </c>
      <c r="G935" s="294">
        <v>3160.5911000000001</v>
      </c>
    </row>
    <row r="936" spans="1:7">
      <c r="A936" s="34" t="s">
        <v>1535</v>
      </c>
      <c r="B936" s="293">
        <v>1997</v>
      </c>
      <c r="C936" s="294">
        <v>1180.7239999999999</v>
      </c>
      <c r="D936" s="294">
        <v>154.89599999999999</v>
      </c>
      <c r="E936" s="295">
        <v>4138.6328000000003</v>
      </c>
      <c r="F936" s="294">
        <v>1729.1769999999999</v>
      </c>
      <c r="G936" s="294">
        <v>3247.7570000000001</v>
      </c>
    </row>
    <row r="937" spans="1:7">
      <c r="A937" s="34" t="s">
        <v>1535</v>
      </c>
      <c r="B937" s="293">
        <v>1996</v>
      </c>
      <c r="C937" s="294">
        <v>976.03200000000004</v>
      </c>
      <c r="D937" s="294">
        <v>121.42700000000001</v>
      </c>
      <c r="E937" s="295">
        <v>3432.4299000000001</v>
      </c>
      <c r="F937" s="294">
        <v>1518.5160000000001</v>
      </c>
      <c r="G937" s="294">
        <v>2756.2221</v>
      </c>
    </row>
    <row r="938" spans="1:7">
      <c r="A938" s="34" t="s">
        <v>1535</v>
      </c>
      <c r="B938" s="293">
        <v>1995</v>
      </c>
      <c r="C938" s="294">
        <v>750.702</v>
      </c>
      <c r="D938" s="294">
        <v>20.207000000000001</v>
      </c>
      <c r="E938" s="295">
        <v>2681.45</v>
      </c>
      <c r="F938" s="294">
        <v>1091.8050000000001</v>
      </c>
      <c r="G938" s="294">
        <v>2166.8810000000003</v>
      </c>
    </row>
    <row r="939" spans="1:7">
      <c r="A939" s="34" t="s">
        <v>1535</v>
      </c>
      <c r="B939" s="293">
        <v>1994</v>
      </c>
      <c r="C939" s="294">
        <v>582.67600000000004</v>
      </c>
      <c r="D939" s="294">
        <v>45.582999999999998</v>
      </c>
      <c r="E939" s="295">
        <v>2036.627</v>
      </c>
      <c r="F939" s="294">
        <v>891.08699999999999</v>
      </c>
      <c r="G939" s="294">
        <v>1610.22</v>
      </c>
    </row>
    <row r="940" spans="1:7">
      <c r="A940" s="34" t="s">
        <v>1535</v>
      </c>
      <c r="B940" s="293">
        <v>1993</v>
      </c>
      <c r="C940" s="294">
        <v>463.20400000000001</v>
      </c>
      <c r="D940" s="294">
        <v>37.334000000000003</v>
      </c>
      <c r="E940" s="295">
        <v>1592.4069999999999</v>
      </c>
      <c r="F940" s="294">
        <v>785.85400000000004</v>
      </c>
      <c r="G940" s="294">
        <v>1247.8800000000001</v>
      </c>
    </row>
    <row r="941" spans="1:7">
      <c r="A941" s="34" t="s">
        <v>1535</v>
      </c>
      <c r="B941" s="293">
        <v>1992</v>
      </c>
      <c r="C941" s="294">
        <v>423.14600000000002</v>
      </c>
      <c r="D941" s="294">
        <v>47.776000000000003</v>
      </c>
      <c r="E941" s="295">
        <v>1218.704</v>
      </c>
      <c r="F941" s="294">
        <v>475.209</v>
      </c>
      <c r="G941" s="294">
        <v>930.68499999999995</v>
      </c>
    </row>
    <row r="942" spans="1:7">
      <c r="A942" s="34" t="s">
        <v>1535</v>
      </c>
      <c r="B942" s="293">
        <v>1991</v>
      </c>
      <c r="C942" s="294">
        <v>342.03199999999998</v>
      </c>
      <c r="D942" s="294">
        <v>34.615000000000002</v>
      </c>
      <c r="E942" s="295">
        <v>1209.2909999999999</v>
      </c>
      <c r="F942" s="294">
        <v>439.94099999999997</v>
      </c>
      <c r="G942" s="294">
        <v>935.60500000000002</v>
      </c>
    </row>
    <row r="943" spans="1:7">
      <c r="A943" s="34" t="s">
        <v>1535</v>
      </c>
      <c r="B943" s="293">
        <v>1990</v>
      </c>
      <c r="C943" s="294">
        <v>261.27499999999998</v>
      </c>
      <c r="D943" s="294">
        <v>40.296999999999997</v>
      </c>
      <c r="E943" s="295">
        <v>829.63400000000001</v>
      </c>
      <c r="F943" s="294">
        <v>386.78</v>
      </c>
      <c r="G943" s="294">
        <v>586.71399999999994</v>
      </c>
    </row>
    <row r="944" spans="1:7">
      <c r="A944" s="34" t="s">
        <v>1535</v>
      </c>
      <c r="B944" s="293">
        <v>1989</v>
      </c>
      <c r="C944" s="294">
        <v>241.107</v>
      </c>
      <c r="D944" s="294">
        <v>22.122</v>
      </c>
      <c r="E944" s="295">
        <v>764.36800000000005</v>
      </c>
      <c r="F944" s="294">
        <v>350.26299999999998</v>
      </c>
      <c r="G944" s="294">
        <v>548.39400000000001</v>
      </c>
    </row>
    <row r="945" spans="1:7">
      <c r="A945" s="34" t="s">
        <v>1536</v>
      </c>
      <c r="B945" s="293">
        <v>2019</v>
      </c>
      <c r="C945" s="294">
        <v>8918.9</v>
      </c>
      <c r="D945" s="294">
        <v>1760</v>
      </c>
      <c r="E945" s="295">
        <v>18942.8</v>
      </c>
      <c r="F945" s="294">
        <v>11388.3</v>
      </c>
      <c r="G945" s="294">
        <v>14394.199999999999</v>
      </c>
    </row>
    <row r="946" spans="1:7">
      <c r="A946" s="34" t="s">
        <v>1536</v>
      </c>
      <c r="B946" s="293">
        <v>2018</v>
      </c>
      <c r="C946" s="294">
        <v>8930.2000000000007</v>
      </c>
      <c r="D946" s="294">
        <v>1497.8</v>
      </c>
      <c r="E946" s="295">
        <v>19178.3</v>
      </c>
      <c r="F946" s="294">
        <v>11176.3</v>
      </c>
      <c r="G946" s="294">
        <v>14604.599999999999</v>
      </c>
    </row>
    <row r="947" spans="1:7">
      <c r="A947" s="34" t="s">
        <v>1536</v>
      </c>
      <c r="B947" s="293">
        <v>2017</v>
      </c>
      <c r="C947" s="294">
        <v>8187.6</v>
      </c>
      <c r="D947" s="294">
        <v>3000.4</v>
      </c>
      <c r="E947" s="295">
        <v>18467.2</v>
      </c>
      <c r="F947" s="294">
        <v>10185.5</v>
      </c>
      <c r="G947" s="294">
        <v>14148.3</v>
      </c>
    </row>
    <row r="948" spans="1:7">
      <c r="A948" s="34" t="s">
        <v>1536</v>
      </c>
      <c r="B948" s="293">
        <v>2016</v>
      </c>
      <c r="C948" s="294">
        <v>7503.7</v>
      </c>
      <c r="D948" s="294">
        <v>631.1</v>
      </c>
      <c r="E948" s="295">
        <v>18028.599999999999</v>
      </c>
      <c r="F948" s="294">
        <v>7213.4</v>
      </c>
      <c r="G948" s="294">
        <v>12424.3</v>
      </c>
    </row>
    <row r="949" spans="1:7">
      <c r="A949" s="34" t="s">
        <v>1536</v>
      </c>
      <c r="B949" s="293">
        <v>2015</v>
      </c>
      <c r="C949" s="294">
        <v>7824.3</v>
      </c>
      <c r="D949" s="294">
        <v>1277.9000000000001</v>
      </c>
      <c r="E949" s="295">
        <v>17334.5</v>
      </c>
      <c r="F949" s="294">
        <v>7381.1</v>
      </c>
      <c r="G949" s="294">
        <v>13260.1</v>
      </c>
    </row>
    <row r="950" spans="1:7">
      <c r="A950" s="34" t="s">
        <v>1536</v>
      </c>
      <c r="B950" s="293">
        <v>2014</v>
      </c>
      <c r="C950" s="294">
        <v>10439</v>
      </c>
      <c r="D950" s="294">
        <v>991.7</v>
      </c>
      <c r="E950" s="295">
        <v>17779.099999999999</v>
      </c>
      <c r="F950" s="294">
        <v>7808.6</v>
      </c>
      <c r="G950" s="294">
        <v>13927.1</v>
      </c>
    </row>
    <row r="951" spans="1:7">
      <c r="A951" s="34" t="s">
        <v>1536</v>
      </c>
      <c r="B951" s="293">
        <v>2013</v>
      </c>
      <c r="C951" s="294">
        <v>10180.4</v>
      </c>
      <c r="D951" s="294">
        <v>994.2</v>
      </c>
      <c r="E951" s="295">
        <v>17850.099999999999</v>
      </c>
      <c r="F951" s="294">
        <v>7574.7</v>
      </c>
      <c r="G951" s="294">
        <v>13848.3</v>
      </c>
    </row>
    <row r="952" spans="1:7">
      <c r="A952" s="34" t="s">
        <v>1536</v>
      </c>
      <c r="B952" s="293">
        <v>2012</v>
      </c>
      <c r="C952" s="294">
        <v>9611.7000000000007</v>
      </c>
      <c r="D952" s="294">
        <v>1167.3</v>
      </c>
      <c r="E952" s="295">
        <v>16941.8</v>
      </c>
      <c r="F952" s="294">
        <v>7015.8</v>
      </c>
      <c r="G952" s="294">
        <v>12307.7</v>
      </c>
    </row>
    <row r="953" spans="1:7">
      <c r="A953" s="34" t="s">
        <v>1536</v>
      </c>
      <c r="B953" s="293">
        <v>2011</v>
      </c>
      <c r="C953" s="294">
        <v>9673.7000000000007</v>
      </c>
      <c r="D953" s="294">
        <v>1224.2</v>
      </c>
      <c r="E953" s="295">
        <v>14290.7</v>
      </c>
      <c r="F953" s="294">
        <v>5938.7</v>
      </c>
      <c r="G953" s="294">
        <v>10500.2</v>
      </c>
    </row>
    <row r="954" spans="1:7">
      <c r="A954" s="34" t="s">
        <v>1536</v>
      </c>
      <c r="B954" s="293">
        <v>2010</v>
      </c>
      <c r="C954" s="294">
        <v>8616.1</v>
      </c>
      <c r="D954" s="294">
        <v>1029.0999999999999</v>
      </c>
      <c r="E954" s="295">
        <v>13505.9</v>
      </c>
      <c r="F954" s="294">
        <v>5697.6</v>
      </c>
      <c r="G954" s="294">
        <v>9825.9000000000015</v>
      </c>
    </row>
    <row r="955" spans="1:7">
      <c r="A955" s="34" t="s">
        <v>1536</v>
      </c>
      <c r="B955" s="293">
        <v>2009</v>
      </c>
      <c r="C955" s="294">
        <v>8256.2000000000007</v>
      </c>
      <c r="D955" s="294">
        <v>631.29999999999995</v>
      </c>
      <c r="E955" s="295">
        <v>13029.1</v>
      </c>
      <c r="F955" s="294">
        <v>4930</v>
      </c>
      <c r="G955" s="294">
        <v>9431.5</v>
      </c>
    </row>
    <row r="956" spans="1:7">
      <c r="A956" s="34" t="s">
        <v>1536</v>
      </c>
      <c r="B956" s="293">
        <v>2008</v>
      </c>
      <c r="C956" s="294">
        <v>10414.5</v>
      </c>
      <c r="D956" s="294">
        <v>909.7</v>
      </c>
      <c r="E956" s="295">
        <v>12571.3</v>
      </c>
      <c r="F956" s="294">
        <v>5166.8999999999996</v>
      </c>
      <c r="G956" s="294">
        <v>9133.7000000000007</v>
      </c>
    </row>
    <row r="957" spans="1:7">
      <c r="A957" s="34" t="s">
        <v>1536</v>
      </c>
      <c r="B957" s="293">
        <v>2007</v>
      </c>
      <c r="C957" s="294">
        <v>9148.2000000000007</v>
      </c>
      <c r="D957" s="294">
        <v>1035.5999999999999</v>
      </c>
      <c r="E957" s="295">
        <v>12659.5</v>
      </c>
      <c r="F957" s="294">
        <v>5672.9</v>
      </c>
      <c r="G957" s="294">
        <v>9350.0999999999985</v>
      </c>
    </row>
    <row r="958" spans="1:7">
      <c r="A958" s="34" t="s">
        <v>1536</v>
      </c>
      <c r="B958" s="293">
        <v>2006</v>
      </c>
      <c r="C958" s="294">
        <v>8752.7999999999993</v>
      </c>
      <c r="D958" s="294">
        <v>723.4</v>
      </c>
      <c r="E958" s="295">
        <v>11180.7</v>
      </c>
      <c r="F958" s="294">
        <v>5102</v>
      </c>
      <c r="G958" s="294">
        <v>7951.7999999999993</v>
      </c>
    </row>
    <row r="959" spans="1:7">
      <c r="A959" s="34" t="s">
        <v>1536</v>
      </c>
      <c r="B959" s="293">
        <v>2005</v>
      </c>
      <c r="C959" s="294">
        <v>7768.3</v>
      </c>
      <c r="D959" s="294">
        <v>742.9</v>
      </c>
      <c r="E959" s="295">
        <v>10408.799999999999</v>
      </c>
      <c r="F959" s="294">
        <v>4756.6000000000004</v>
      </c>
      <c r="G959" s="294">
        <v>7256.5</v>
      </c>
    </row>
    <row r="960" spans="1:7">
      <c r="A960" s="34" t="s">
        <v>1536</v>
      </c>
      <c r="B960" s="293">
        <v>2004</v>
      </c>
      <c r="C960" s="294">
        <v>7411.4</v>
      </c>
      <c r="D960" s="294">
        <v>604.1</v>
      </c>
      <c r="E960" s="295">
        <v>10040.4</v>
      </c>
      <c r="F960" s="294">
        <v>4612.8999999999996</v>
      </c>
      <c r="G960" s="294">
        <v>7006.5999999999995</v>
      </c>
    </row>
    <row r="961" spans="1:7">
      <c r="A961" s="34" t="s">
        <v>1536</v>
      </c>
      <c r="B961" s="293">
        <v>2003</v>
      </c>
      <c r="C961" s="294">
        <v>6297.3</v>
      </c>
      <c r="D961" s="294">
        <v>397.3</v>
      </c>
      <c r="E961" s="295">
        <v>9473.5</v>
      </c>
      <c r="F961" s="294">
        <v>3970.6</v>
      </c>
      <c r="G961" s="294">
        <v>6481.2999999999993</v>
      </c>
    </row>
    <row r="962" spans="1:7">
      <c r="A962" s="34" t="s">
        <v>1536</v>
      </c>
      <c r="B962" s="293">
        <v>2002</v>
      </c>
      <c r="C962" s="294">
        <v>5401.2</v>
      </c>
      <c r="D962" s="294">
        <v>525.4</v>
      </c>
      <c r="E962" s="295">
        <v>8495</v>
      </c>
      <c r="F962" s="294">
        <v>3644.8</v>
      </c>
      <c r="G962" s="294">
        <v>6029.8</v>
      </c>
    </row>
    <row r="963" spans="1:7">
      <c r="A963" s="34" t="s">
        <v>1536</v>
      </c>
      <c r="B963" s="293">
        <v>2001</v>
      </c>
      <c r="C963" s="294">
        <v>5857.8</v>
      </c>
      <c r="D963" s="294">
        <v>465.6</v>
      </c>
      <c r="E963" s="295">
        <v>8084.1</v>
      </c>
      <c r="F963" s="294">
        <v>3223.8</v>
      </c>
      <c r="G963" s="294">
        <v>5701.5</v>
      </c>
    </row>
    <row r="964" spans="1:7">
      <c r="A964" s="34" t="s">
        <v>1536</v>
      </c>
      <c r="B964" s="293">
        <v>2000</v>
      </c>
      <c r="C964" s="294">
        <v>5467.1</v>
      </c>
      <c r="D964" s="294">
        <v>124.2</v>
      </c>
      <c r="E964" s="295">
        <v>8270.5</v>
      </c>
      <c r="F964" s="294">
        <v>2936.8</v>
      </c>
      <c r="G964" s="294">
        <v>5981.8</v>
      </c>
    </row>
    <row r="965" spans="1:7">
      <c r="A965" s="34" t="s">
        <v>1536</v>
      </c>
      <c r="B965" s="293">
        <v>1999</v>
      </c>
      <c r="C965" s="294">
        <v>5020.1000000000004</v>
      </c>
      <c r="D965" s="294">
        <v>450.5</v>
      </c>
      <c r="E965" s="295">
        <v>8235.5</v>
      </c>
      <c r="F965" s="294">
        <v>3088.9</v>
      </c>
      <c r="G965" s="294">
        <v>5931.1</v>
      </c>
    </row>
    <row r="966" spans="1:7">
      <c r="A966" s="34" t="s">
        <v>1536</v>
      </c>
      <c r="B966" s="293">
        <v>1998</v>
      </c>
      <c r="C966" s="294">
        <v>4919</v>
      </c>
      <c r="D966" s="294">
        <v>546.79999999999995</v>
      </c>
      <c r="E966" s="295">
        <v>7489.6000999999997</v>
      </c>
      <c r="F966" s="294">
        <v>2667.2999</v>
      </c>
      <c r="G966" s="294">
        <v>5364.7999</v>
      </c>
    </row>
    <row r="967" spans="1:7">
      <c r="A967" s="34" t="s">
        <v>1536</v>
      </c>
      <c r="B967" s="293">
        <v>1997</v>
      </c>
      <c r="C967" s="294">
        <v>4637.7997999999998</v>
      </c>
      <c r="D967" s="294">
        <v>429.3</v>
      </c>
      <c r="E967" s="295">
        <v>7244.1000999999997</v>
      </c>
      <c r="F967" s="294">
        <v>2648.0999000000002</v>
      </c>
      <c r="G967" s="294">
        <v>5116.1998999999996</v>
      </c>
    </row>
    <row r="968" spans="1:7">
      <c r="A968" s="34" t="s">
        <v>1536</v>
      </c>
      <c r="B968" s="293">
        <v>1996</v>
      </c>
      <c r="C968" s="294">
        <v>4008</v>
      </c>
      <c r="D968" s="294">
        <v>416</v>
      </c>
      <c r="E968" s="295">
        <v>6522</v>
      </c>
      <c r="F968" s="294">
        <v>2574</v>
      </c>
      <c r="G968" s="294">
        <v>4769</v>
      </c>
    </row>
    <row r="969" spans="1:7">
      <c r="A969" s="34" t="s">
        <v>1536</v>
      </c>
      <c r="B969" s="293">
        <v>1995</v>
      </c>
      <c r="C969" s="294">
        <v>3865</v>
      </c>
      <c r="D969" s="294">
        <v>368</v>
      </c>
      <c r="E969" s="295">
        <v>5816</v>
      </c>
      <c r="F969" s="294">
        <v>2398</v>
      </c>
      <c r="G969" s="294">
        <v>4079</v>
      </c>
    </row>
    <row r="970" spans="1:7">
      <c r="A970" s="34" t="s">
        <v>1536</v>
      </c>
      <c r="B970" s="293">
        <v>1994</v>
      </c>
      <c r="C970" s="294">
        <v>3485.3</v>
      </c>
      <c r="D970" s="294">
        <v>247.8</v>
      </c>
      <c r="E970" s="295">
        <v>5036.2002000000002</v>
      </c>
      <c r="F970" s="294">
        <v>2206.4</v>
      </c>
      <c r="G970" s="294">
        <v>3449.9</v>
      </c>
    </row>
    <row r="971" spans="1:7">
      <c r="A971" s="34" t="s">
        <v>1536</v>
      </c>
      <c r="B971" s="293">
        <v>1993</v>
      </c>
      <c r="C971" s="294">
        <v>3327.7</v>
      </c>
      <c r="D971" s="294">
        <v>200.9</v>
      </c>
      <c r="E971" s="295">
        <v>4761.5</v>
      </c>
      <c r="F971" s="294">
        <v>2101.9</v>
      </c>
      <c r="G971" s="294">
        <v>3352.9</v>
      </c>
    </row>
    <row r="972" spans="1:7">
      <c r="A972" s="34" t="s">
        <v>1536</v>
      </c>
      <c r="B972" s="293">
        <v>1992</v>
      </c>
      <c r="C972" s="294">
        <v>3217.3</v>
      </c>
      <c r="D972" s="294">
        <v>271</v>
      </c>
      <c r="E972" s="295">
        <v>4491.6000999999997</v>
      </c>
      <c r="F972" s="294">
        <v>2097.6999999999998</v>
      </c>
      <c r="G972" s="294">
        <v>3202.5</v>
      </c>
    </row>
    <row r="973" spans="1:7">
      <c r="A973" s="34" t="s">
        <v>1536</v>
      </c>
      <c r="B973" s="293">
        <v>1991</v>
      </c>
      <c r="C973" s="294">
        <v>2931.1001000000001</v>
      </c>
      <c r="D973" s="294">
        <v>248.9</v>
      </c>
      <c r="E973" s="295">
        <v>4227.5</v>
      </c>
      <c r="F973" s="294">
        <v>1841.3</v>
      </c>
      <c r="G973" s="294">
        <v>2976.3</v>
      </c>
    </row>
    <row r="974" spans="1:7">
      <c r="A974" s="34" t="s">
        <v>1536</v>
      </c>
      <c r="B974" s="293">
        <v>1990</v>
      </c>
      <c r="C974" s="294">
        <v>2894.7</v>
      </c>
      <c r="D974" s="294">
        <v>229.9</v>
      </c>
      <c r="E974" s="295">
        <v>3899.5</v>
      </c>
      <c r="F974" s="294">
        <v>1688.4</v>
      </c>
      <c r="G974" s="294">
        <v>2745.7</v>
      </c>
    </row>
    <row r="975" spans="1:7">
      <c r="A975" s="34" t="s">
        <v>1536</v>
      </c>
      <c r="B975" s="293">
        <v>1989</v>
      </c>
      <c r="C975" s="294">
        <v>2641.8229999999999</v>
      </c>
      <c r="D975" s="294">
        <v>222.137</v>
      </c>
      <c r="E975" s="295">
        <v>3365.7080000000001</v>
      </c>
      <c r="F975" s="294">
        <v>1444.8989999999999</v>
      </c>
      <c r="G975" s="294">
        <v>2345.2169999999996</v>
      </c>
    </row>
    <row r="976" spans="1:7">
      <c r="A976" s="34" t="s">
        <v>1537</v>
      </c>
      <c r="B976" s="293">
        <v>2019</v>
      </c>
      <c r="C976" s="294">
        <v>8225.4</v>
      </c>
      <c r="D976" s="294">
        <v>1155</v>
      </c>
      <c r="E976" s="295">
        <v>10815.5</v>
      </c>
      <c r="F976" s="294">
        <v>4596.2</v>
      </c>
      <c r="G976" s="294">
        <v>8402.2999999999993</v>
      </c>
    </row>
    <row r="977" spans="1:7">
      <c r="A977" s="34" t="s">
        <v>1537</v>
      </c>
      <c r="B977" s="293">
        <v>2018</v>
      </c>
      <c r="C977" s="294">
        <v>8202</v>
      </c>
      <c r="D977" s="294">
        <v>1205</v>
      </c>
      <c r="E977" s="295">
        <v>10044.9</v>
      </c>
      <c r="F977" s="294">
        <v>4064.2</v>
      </c>
      <c r="G977" s="294">
        <v>7634.9</v>
      </c>
    </row>
    <row r="978" spans="1:7">
      <c r="A978" s="34" t="s">
        <v>1537</v>
      </c>
      <c r="B978" s="293">
        <v>2017</v>
      </c>
      <c r="C978" s="294">
        <v>7011.3</v>
      </c>
      <c r="D978" s="294">
        <v>650.5</v>
      </c>
      <c r="E978" s="295">
        <v>10003.9</v>
      </c>
      <c r="F978" s="294">
        <v>4043.4</v>
      </c>
      <c r="G978" s="294">
        <v>7586</v>
      </c>
    </row>
    <row r="979" spans="1:7">
      <c r="A979" s="34" t="s">
        <v>1537</v>
      </c>
      <c r="B979" s="293">
        <v>2016</v>
      </c>
      <c r="C979" s="294">
        <v>6286.4</v>
      </c>
      <c r="D979" s="294">
        <v>822.9</v>
      </c>
      <c r="E979" s="295">
        <v>8498.7000000000007</v>
      </c>
      <c r="F979" s="294">
        <v>3723.1</v>
      </c>
      <c r="G979" s="294">
        <v>6733.7999999999993</v>
      </c>
    </row>
    <row r="980" spans="1:7">
      <c r="A980" s="34" t="s">
        <v>1537</v>
      </c>
      <c r="B980" s="293">
        <v>2015</v>
      </c>
      <c r="C980" s="294">
        <v>5568.7</v>
      </c>
      <c r="D980" s="294">
        <v>763.5</v>
      </c>
      <c r="E980" s="295">
        <v>7458.4</v>
      </c>
      <c r="F980" s="294">
        <v>3278.4</v>
      </c>
      <c r="G980" s="294">
        <v>6091.9</v>
      </c>
    </row>
    <row r="981" spans="1:7">
      <c r="A981" s="34" t="s">
        <v>1537</v>
      </c>
      <c r="B981" s="293">
        <v>2014</v>
      </c>
      <c r="C981" s="294">
        <v>5345.5</v>
      </c>
      <c r="D981" s="294">
        <v>709.1</v>
      </c>
      <c r="E981" s="295">
        <v>6985.9</v>
      </c>
      <c r="F981" s="294">
        <v>2937.9</v>
      </c>
      <c r="G981" s="294">
        <v>5594.1</v>
      </c>
    </row>
    <row r="982" spans="1:7">
      <c r="A982" s="34" t="s">
        <v>1537</v>
      </c>
      <c r="B982" s="293">
        <v>2013</v>
      </c>
      <c r="C982" s="294">
        <v>4614.7</v>
      </c>
      <c r="D982" s="294">
        <v>635.70000000000005</v>
      </c>
      <c r="E982" s="295">
        <v>6168</v>
      </c>
      <c r="F982" s="294">
        <v>2880.1</v>
      </c>
      <c r="G982" s="294">
        <v>5012.8999999999996</v>
      </c>
    </row>
    <row r="983" spans="1:7">
      <c r="A983" s="34" t="s">
        <v>1537</v>
      </c>
      <c r="B983" s="293">
        <v>2012</v>
      </c>
      <c r="C983" s="294">
        <v>4292.1000000000004</v>
      </c>
      <c r="D983" s="294">
        <v>555.29999999999995</v>
      </c>
      <c r="E983" s="295">
        <v>5215.4629999999997</v>
      </c>
      <c r="F983" s="294">
        <v>2442.1819999999998</v>
      </c>
      <c r="G983" s="294">
        <v>4148.6790000000001</v>
      </c>
    </row>
    <row r="984" spans="1:7">
      <c r="A984" s="34" t="s">
        <v>1537</v>
      </c>
      <c r="B984" s="293">
        <v>2011</v>
      </c>
      <c r="C984" s="294">
        <v>3939.7860000000001</v>
      </c>
      <c r="D984" s="294">
        <v>524.19100000000003</v>
      </c>
      <c r="E984" s="295">
        <v>4445.2250000000004</v>
      </c>
      <c r="F984" s="294">
        <v>2184.7860000000001</v>
      </c>
      <c r="G984" s="294">
        <v>3561.915</v>
      </c>
    </row>
    <row r="985" spans="1:7">
      <c r="A985" s="34" t="s">
        <v>1537</v>
      </c>
      <c r="B985" s="293">
        <v>2010</v>
      </c>
      <c r="C985" s="294">
        <v>3554.1010000000001</v>
      </c>
      <c r="D985" s="294">
        <v>496.40499999999997</v>
      </c>
      <c r="E985" s="295">
        <v>4015.857</v>
      </c>
      <c r="F985" s="294">
        <v>2342.7150000000001</v>
      </c>
      <c r="G985" s="294">
        <v>3142.7070000000003</v>
      </c>
    </row>
    <row r="986" spans="1:7">
      <c r="A986" s="34" t="s">
        <v>1537</v>
      </c>
      <c r="B986" s="293">
        <v>2009</v>
      </c>
      <c r="C986" s="294">
        <v>2820.0650000000001</v>
      </c>
      <c r="D986" s="294">
        <v>317.834</v>
      </c>
      <c r="E986" s="295">
        <v>3219.1840000000002</v>
      </c>
      <c r="F986" s="294">
        <v>1762.818</v>
      </c>
      <c r="G986" s="294">
        <v>2516.2669999999998</v>
      </c>
    </row>
    <row r="987" spans="1:7">
      <c r="A987" s="34" t="s">
        <v>1537</v>
      </c>
      <c r="B987" s="293">
        <v>2008</v>
      </c>
      <c r="C987" s="294">
        <v>3236.471</v>
      </c>
      <c r="D987" s="294">
        <v>419.15100000000001</v>
      </c>
      <c r="E987" s="295">
        <v>2994.1590000000001</v>
      </c>
      <c r="F987" s="294">
        <v>1349.425</v>
      </c>
      <c r="G987" s="294">
        <v>2135.884</v>
      </c>
    </row>
    <row r="988" spans="1:7">
      <c r="A988" s="34" t="s">
        <v>1537</v>
      </c>
      <c r="B988" s="293">
        <v>2007</v>
      </c>
      <c r="C988" s="294">
        <v>2851.0410000000002</v>
      </c>
      <c r="D988" s="294">
        <v>353.19400000000002</v>
      </c>
      <c r="E988" s="295">
        <v>2675.7330000000002</v>
      </c>
      <c r="F988" s="294">
        <v>1264.914</v>
      </c>
      <c r="G988" s="294">
        <v>1987.5500000000002</v>
      </c>
    </row>
    <row r="989" spans="1:7">
      <c r="A989" s="34" t="s">
        <v>1537</v>
      </c>
      <c r="B989" s="293">
        <v>2006</v>
      </c>
      <c r="C989" s="294">
        <v>2471.4299999999998</v>
      </c>
      <c r="D989" s="294">
        <v>255.691</v>
      </c>
      <c r="E989" s="295">
        <v>2195.3969999999999</v>
      </c>
      <c r="F989" s="294">
        <v>902.99400000000003</v>
      </c>
      <c r="G989" s="294">
        <v>1583.4079999999999</v>
      </c>
    </row>
    <row r="990" spans="1:7">
      <c r="A990" s="34" t="s">
        <v>1537</v>
      </c>
      <c r="B990" s="293">
        <v>2005</v>
      </c>
      <c r="C990" s="294">
        <v>1808.1469999999999</v>
      </c>
      <c r="D990" s="294">
        <v>206.339</v>
      </c>
      <c r="E990" s="295">
        <v>1932.54</v>
      </c>
      <c r="F990" s="294">
        <v>689.23500000000001</v>
      </c>
      <c r="G990" s="294">
        <v>1470.2350000000001</v>
      </c>
    </row>
    <row r="991" spans="1:7">
      <c r="A991" s="34" t="s">
        <v>1537</v>
      </c>
      <c r="B991" s="293">
        <v>2004</v>
      </c>
      <c r="C991" s="294">
        <v>1530.4459999999999</v>
      </c>
      <c r="D991" s="294">
        <v>163.31100000000001</v>
      </c>
      <c r="E991" s="295">
        <v>1306.711</v>
      </c>
      <c r="F991" s="294">
        <v>481.60399999999998</v>
      </c>
      <c r="G991" s="294">
        <v>930.65699999999993</v>
      </c>
    </row>
    <row r="992" spans="1:7">
      <c r="A992" s="34" t="s">
        <v>1537</v>
      </c>
      <c r="B992" s="293">
        <v>2003</v>
      </c>
      <c r="C992" s="294">
        <v>1239.5039999999999</v>
      </c>
      <c r="D992" s="294">
        <v>103.99</v>
      </c>
      <c r="E992" s="295">
        <v>1181.384</v>
      </c>
      <c r="F992" s="294">
        <v>323.40600000000001</v>
      </c>
      <c r="G992" s="294">
        <v>866.36500000000001</v>
      </c>
    </row>
    <row r="993" spans="1:7">
      <c r="A993" s="34" t="s">
        <v>1537</v>
      </c>
      <c r="B993" s="293">
        <v>2002</v>
      </c>
      <c r="C993" s="294">
        <v>1062.002</v>
      </c>
      <c r="D993" s="294">
        <v>80.343999999999994</v>
      </c>
      <c r="E993" s="295">
        <v>1078.9079999999999</v>
      </c>
      <c r="F993" s="294">
        <v>166.982</v>
      </c>
      <c r="G993" s="294">
        <v>811.23</v>
      </c>
    </row>
    <row r="994" spans="1:7">
      <c r="A994" s="34" t="s">
        <v>1537</v>
      </c>
      <c r="B994" s="293">
        <v>2001</v>
      </c>
      <c r="C994" s="294">
        <v>1103.771</v>
      </c>
      <c r="D994" s="294">
        <v>83.71</v>
      </c>
      <c r="E994" s="295">
        <v>1026.7429999999999</v>
      </c>
      <c r="F994" s="294">
        <v>103.93300000000001</v>
      </c>
      <c r="G994" s="294">
        <v>824.25200000000007</v>
      </c>
    </row>
    <row r="995" spans="1:7">
      <c r="A995" s="34" t="s">
        <v>1537</v>
      </c>
      <c r="B995" s="293">
        <v>2000</v>
      </c>
      <c r="C995" s="294">
        <v>1359.702</v>
      </c>
      <c r="D995" s="294">
        <v>107.904</v>
      </c>
      <c r="E995" s="295">
        <v>1004.322</v>
      </c>
      <c r="F995" s="294">
        <v>29.234000000000002</v>
      </c>
      <c r="G995" s="294">
        <v>757.58</v>
      </c>
    </row>
    <row r="996" spans="1:7">
      <c r="A996" s="34" t="s">
        <v>1537</v>
      </c>
      <c r="B996" s="293">
        <v>1999</v>
      </c>
      <c r="C996" s="294">
        <v>1010.603</v>
      </c>
      <c r="D996" s="294">
        <v>35.621000000000002</v>
      </c>
      <c r="E996" s="295">
        <v>836.37599999999998</v>
      </c>
      <c r="F996" s="294">
        <v>-81.165999999999997</v>
      </c>
      <c r="G996" s="294">
        <v>681.32099999999991</v>
      </c>
    </row>
    <row r="997" spans="1:7">
      <c r="A997" s="34" t="s">
        <v>1537</v>
      </c>
      <c r="B997" s="293">
        <v>1998</v>
      </c>
      <c r="C997" s="294">
        <v>918.87699999999995</v>
      </c>
      <c r="D997" s="294">
        <v>36.51</v>
      </c>
      <c r="E997" s="295">
        <v>807.40099999999995</v>
      </c>
      <c r="F997" s="294">
        <v>-292.25700000000001</v>
      </c>
      <c r="G997" s="294">
        <v>661.86699999999996</v>
      </c>
    </row>
    <row r="998" spans="1:7">
      <c r="A998" s="34" t="s">
        <v>1537</v>
      </c>
      <c r="B998" s="293">
        <v>1997</v>
      </c>
      <c r="C998" s="294">
        <v>884.34799999999996</v>
      </c>
      <c r="D998" s="294">
        <v>26.716999999999999</v>
      </c>
      <c r="E998" s="295">
        <v>737.154</v>
      </c>
      <c r="F998" s="294">
        <v>-343.125</v>
      </c>
      <c r="G998" s="294">
        <v>594.36400000000003</v>
      </c>
    </row>
    <row r="999" spans="1:7">
      <c r="A999" s="34" t="s">
        <v>1537</v>
      </c>
      <c r="B999" s="293">
        <v>1996</v>
      </c>
      <c r="C999" s="294">
        <v>776.221</v>
      </c>
      <c r="D999" s="294">
        <v>67.578000000000003</v>
      </c>
      <c r="E999" s="295">
        <v>710.66200000000003</v>
      </c>
      <c r="F999" s="294">
        <v>360.548</v>
      </c>
      <c r="G999" s="294">
        <v>587.79099999999994</v>
      </c>
    </row>
    <row r="1000" spans="1:7">
      <c r="A1000" s="34" t="s">
        <v>1537</v>
      </c>
      <c r="B1000" s="293">
        <v>1995</v>
      </c>
      <c r="C1000" s="294">
        <v>783.23299999999995</v>
      </c>
      <c r="D1000" s="294">
        <v>62.857999999999997</v>
      </c>
      <c r="E1000" s="295">
        <v>689.92399999999998</v>
      </c>
      <c r="F1000" s="294">
        <v>344.49200000000002</v>
      </c>
      <c r="G1000" s="294">
        <v>542.35699999999997</v>
      </c>
    </row>
    <row r="1001" spans="1:7">
      <c r="A1001" s="34" t="s">
        <v>1537</v>
      </c>
      <c r="B1001" s="293">
        <v>1994</v>
      </c>
      <c r="C1001" s="294">
        <v>692.65099999999995</v>
      </c>
      <c r="D1001" s="294">
        <v>38.313000000000002</v>
      </c>
      <c r="E1001" s="295">
        <v>677.05499999999995</v>
      </c>
      <c r="F1001" s="294">
        <v>278.64</v>
      </c>
      <c r="G1001" s="294">
        <v>526.81600000000003</v>
      </c>
    </row>
    <row r="1002" spans="1:7">
      <c r="A1002" s="34" t="s">
        <v>1537</v>
      </c>
      <c r="B1002" s="293">
        <v>1993</v>
      </c>
      <c r="C1002" s="294">
        <v>603.96699999999998</v>
      </c>
      <c r="D1002" s="294">
        <v>24.748999999999999</v>
      </c>
      <c r="E1002" s="295">
        <v>691.27700000000004</v>
      </c>
      <c r="F1002" s="294">
        <v>173.292</v>
      </c>
      <c r="G1002" s="294">
        <v>565.13099999999997</v>
      </c>
    </row>
    <row r="1003" spans="1:7">
      <c r="A1003" s="34" t="s">
        <v>1537</v>
      </c>
      <c r="B1003" s="293">
        <v>1992</v>
      </c>
      <c r="C1003" s="294">
        <v>457.67700000000002</v>
      </c>
      <c r="D1003" s="294">
        <v>8.6389999999999993</v>
      </c>
      <c r="E1003" s="295">
        <v>766.39700000000005</v>
      </c>
      <c r="F1003" s="294">
        <v>149.68799999999999</v>
      </c>
      <c r="G1003" s="294">
        <v>637.75700000000006</v>
      </c>
    </row>
    <row r="1004" spans="1:7">
      <c r="A1004" s="34" t="s">
        <v>1537</v>
      </c>
      <c r="B1004" s="293">
        <v>1991</v>
      </c>
      <c r="C1004" s="294">
        <v>489.07799999999997</v>
      </c>
      <c r="D1004" s="294">
        <v>-12.218999999999999</v>
      </c>
      <c r="E1004" s="295">
        <v>695.21299999999997</v>
      </c>
      <c r="F1004" s="294">
        <v>229.346</v>
      </c>
      <c r="G1004" s="294">
        <v>586.08299999999997</v>
      </c>
    </row>
    <row r="1005" spans="1:7">
      <c r="A1005" s="34" t="s">
        <v>1538</v>
      </c>
      <c r="B1005" s="293">
        <v>2019</v>
      </c>
      <c r="C1005" s="294">
        <v>14357</v>
      </c>
      <c r="D1005" s="294">
        <v>990</v>
      </c>
      <c r="E1005" s="295">
        <v>13459</v>
      </c>
      <c r="F1005" s="294">
        <v>4011</v>
      </c>
      <c r="G1005" s="294">
        <v>8798</v>
      </c>
    </row>
    <row r="1006" spans="1:7">
      <c r="A1006" s="34" t="s">
        <v>1538</v>
      </c>
      <c r="B1006" s="293">
        <v>2018</v>
      </c>
      <c r="C1006" s="294">
        <v>14435</v>
      </c>
      <c r="D1006" s="294">
        <v>1067</v>
      </c>
      <c r="E1006" s="295">
        <v>12480</v>
      </c>
      <c r="F1006" s="294">
        <v>3670</v>
      </c>
      <c r="G1006" s="294">
        <v>8014</v>
      </c>
    </row>
    <row r="1007" spans="1:7">
      <c r="A1007" s="34" t="s">
        <v>1538</v>
      </c>
      <c r="B1007" s="293">
        <v>2017</v>
      </c>
      <c r="C1007" s="294">
        <v>12884</v>
      </c>
      <c r="D1007" s="294">
        <v>1355</v>
      </c>
      <c r="E1007" s="295">
        <v>12169</v>
      </c>
      <c r="F1007" s="294">
        <v>3517</v>
      </c>
      <c r="G1007" s="294">
        <v>7666</v>
      </c>
    </row>
    <row r="1008" spans="1:7">
      <c r="A1008" s="34" t="s">
        <v>1538</v>
      </c>
      <c r="B1008" s="293">
        <v>2016</v>
      </c>
      <c r="C1008" s="294">
        <v>12274</v>
      </c>
      <c r="D1008" s="294">
        <v>1257</v>
      </c>
      <c r="E1008" s="295">
        <v>12292</v>
      </c>
      <c r="F1008" s="294">
        <v>2763</v>
      </c>
      <c r="G1008" s="294">
        <v>6726</v>
      </c>
    </row>
    <row r="1009" spans="1:7">
      <c r="A1009" s="34" t="s">
        <v>1538</v>
      </c>
      <c r="B1009" s="293">
        <v>2015</v>
      </c>
      <c r="C1009" s="294">
        <v>15165</v>
      </c>
      <c r="D1009" s="294">
        <v>1450</v>
      </c>
      <c r="E1009" s="295">
        <v>11973</v>
      </c>
      <c r="F1009" s="294">
        <v>2733</v>
      </c>
      <c r="G1009" s="294">
        <v>6741</v>
      </c>
    </row>
    <row r="1010" spans="1:7">
      <c r="A1010" s="34" t="s">
        <v>1538</v>
      </c>
      <c r="B1010" s="293">
        <v>2014</v>
      </c>
      <c r="C1010" s="294">
        <v>15499</v>
      </c>
      <c r="D1010" s="294">
        <v>1351</v>
      </c>
      <c r="E1010" s="295">
        <v>10721</v>
      </c>
      <c r="F1010" s="294">
        <v>3013</v>
      </c>
      <c r="G1010" s="294">
        <v>5439</v>
      </c>
    </row>
    <row r="1011" spans="1:7">
      <c r="A1011" s="34" t="s">
        <v>1538</v>
      </c>
      <c r="B1011" s="293">
        <v>2013</v>
      </c>
      <c r="C1011" s="294">
        <v>15051</v>
      </c>
      <c r="D1011" s="294">
        <v>1212</v>
      </c>
      <c r="E1011" s="295">
        <v>11047</v>
      </c>
      <c r="F1011" s="294">
        <v>3434</v>
      </c>
      <c r="G1011" s="294">
        <v>5846</v>
      </c>
    </row>
    <row r="1012" spans="1:7">
      <c r="A1012" s="34" t="s">
        <v>1538</v>
      </c>
      <c r="B1012" s="293">
        <v>2012</v>
      </c>
      <c r="C1012" s="294">
        <v>15519</v>
      </c>
      <c r="D1012" s="294">
        <v>1077</v>
      </c>
      <c r="E1012" s="295">
        <v>10176</v>
      </c>
      <c r="F1012" s="294">
        <v>2830</v>
      </c>
      <c r="G1012" s="294">
        <v>5294</v>
      </c>
    </row>
    <row r="1013" spans="1:7">
      <c r="A1013" s="34" t="s">
        <v>1538</v>
      </c>
      <c r="B1013" s="293">
        <v>2011</v>
      </c>
      <c r="C1013" s="294">
        <v>16041</v>
      </c>
      <c r="D1013" s="294">
        <v>1145</v>
      </c>
      <c r="E1013" s="295">
        <v>9128</v>
      </c>
      <c r="F1013" s="294">
        <v>2171</v>
      </c>
      <c r="G1013" s="294">
        <v>4274</v>
      </c>
    </row>
    <row r="1014" spans="1:7">
      <c r="A1014" s="34" t="s">
        <v>1538</v>
      </c>
      <c r="B1014" s="293">
        <v>2010</v>
      </c>
      <c r="C1014" s="294">
        <v>13817</v>
      </c>
      <c r="D1014" s="294">
        <v>631</v>
      </c>
      <c r="E1014" s="295">
        <v>11082</v>
      </c>
      <c r="F1014" s="294">
        <v>6099</v>
      </c>
      <c r="G1014" s="294">
        <v>6388</v>
      </c>
    </row>
    <row r="1015" spans="1:7">
      <c r="A1015" s="34" t="s">
        <v>1538</v>
      </c>
      <c r="B1015" s="293">
        <v>2009</v>
      </c>
      <c r="C1015" s="294">
        <v>11755</v>
      </c>
      <c r="D1015" s="294">
        <v>9300</v>
      </c>
      <c r="E1015" s="295">
        <v>10307</v>
      </c>
      <c r="F1015" s="294">
        <v>5366</v>
      </c>
      <c r="G1015" s="294">
        <v>5668</v>
      </c>
    </row>
    <row r="1016" spans="1:7">
      <c r="A1016" s="34" t="s">
        <v>1539</v>
      </c>
      <c r="B1016" s="293">
        <v>2019</v>
      </c>
      <c r="C1016" s="294">
        <v>2901.848</v>
      </c>
      <c r="D1016" s="294">
        <v>511.40600000000001</v>
      </c>
      <c r="E1016" s="295">
        <v>13367.619000000001</v>
      </c>
      <c r="F1016" s="294">
        <v>5750.223</v>
      </c>
      <c r="G1016" s="294">
        <v>9744.59</v>
      </c>
    </row>
    <row r="1017" spans="1:7">
      <c r="A1017" s="34" t="s">
        <v>1539</v>
      </c>
      <c r="B1017" s="293">
        <v>2018</v>
      </c>
      <c r="C1017" s="294">
        <v>3115.5459999999998</v>
      </c>
      <c r="D1017" s="294">
        <v>603.06399999999996</v>
      </c>
      <c r="E1017" s="295">
        <v>11874.437</v>
      </c>
      <c r="F1017" s="294">
        <v>4769.951</v>
      </c>
      <c r="G1017" s="294">
        <v>8414.3960000000006</v>
      </c>
    </row>
    <row r="1018" spans="1:7">
      <c r="A1018" s="34" t="s">
        <v>1539</v>
      </c>
      <c r="B1018" s="293">
        <v>2017</v>
      </c>
      <c r="C1018" s="294">
        <v>2759.7350000000001</v>
      </c>
      <c r="D1018" s="294">
        <v>396.42099999999999</v>
      </c>
      <c r="E1018" s="295">
        <v>10749.596</v>
      </c>
      <c r="F1018" s="294">
        <v>3898.6660000000002</v>
      </c>
      <c r="G1018" s="294">
        <v>7413.4560000000001</v>
      </c>
    </row>
    <row r="1019" spans="1:7">
      <c r="A1019" s="34" t="s">
        <v>1539</v>
      </c>
      <c r="B1019" s="293">
        <v>2016</v>
      </c>
      <c r="C1019" s="294">
        <v>2454.6480000000001</v>
      </c>
      <c r="D1019" s="294">
        <v>350.10399999999998</v>
      </c>
      <c r="E1019" s="295">
        <v>10010.888999999999</v>
      </c>
      <c r="F1019" s="294">
        <v>3463.0590000000002</v>
      </c>
      <c r="G1019" s="294">
        <v>6731.6490000000003</v>
      </c>
    </row>
    <row r="1020" spans="1:7">
      <c r="A1020" s="34" t="s">
        <v>1539</v>
      </c>
      <c r="B1020" s="293">
        <v>2015</v>
      </c>
      <c r="C1020" s="294">
        <v>4142.1360000000004</v>
      </c>
      <c r="D1020" s="294">
        <v>315.07499999999999</v>
      </c>
      <c r="E1020" s="295">
        <v>9075.0720000000001</v>
      </c>
      <c r="F1020" s="294">
        <v>3194.797</v>
      </c>
      <c r="G1020" s="294">
        <v>6090.2389999999996</v>
      </c>
    </row>
    <row r="1021" spans="1:7">
      <c r="A1021" s="34" t="s">
        <v>1539</v>
      </c>
      <c r="B1021" s="293">
        <v>2014</v>
      </c>
      <c r="C1021" s="294">
        <v>4940.9160000000002</v>
      </c>
      <c r="D1021" s="294">
        <v>289.81700000000001</v>
      </c>
      <c r="E1021" s="295">
        <v>8594.7039999999997</v>
      </c>
      <c r="F1021" s="294">
        <v>3086.232</v>
      </c>
      <c r="G1021" s="294">
        <v>5738.9130000000005</v>
      </c>
    </row>
    <row r="1022" spans="1:7">
      <c r="A1022" s="34" t="s">
        <v>1539</v>
      </c>
      <c r="B1022" s="293">
        <v>2013</v>
      </c>
      <c r="C1022" s="294">
        <v>3886.2570000000001</v>
      </c>
      <c r="D1022" s="294">
        <v>243.19399999999999</v>
      </c>
      <c r="E1022" s="295">
        <v>7940.4009999999998</v>
      </c>
      <c r="F1022" s="294">
        <v>2580.4090000000001</v>
      </c>
      <c r="G1022" s="294">
        <v>5404.0640000000003</v>
      </c>
    </row>
    <row r="1023" spans="1:7">
      <c r="A1023" s="34" t="s">
        <v>1539</v>
      </c>
      <c r="B1023" s="293">
        <v>2012</v>
      </c>
      <c r="C1023" s="294">
        <v>3438.4830000000002</v>
      </c>
      <c r="D1023" s="294">
        <v>216.71700000000001</v>
      </c>
      <c r="E1023" s="295">
        <v>7495.6750000000002</v>
      </c>
      <c r="F1023" s="294">
        <v>2359.2429999999999</v>
      </c>
      <c r="G1023" s="294">
        <v>4886.6080000000002</v>
      </c>
    </row>
    <row r="1024" spans="1:7">
      <c r="A1024" s="34" t="s">
        <v>1539</v>
      </c>
      <c r="B1024" s="293">
        <v>2011</v>
      </c>
      <c r="C1024" s="294">
        <v>4286.4350000000004</v>
      </c>
      <c r="D1024" s="294">
        <v>207.601</v>
      </c>
      <c r="E1024" s="295">
        <v>7282.8710000000001</v>
      </c>
      <c r="F1024" s="294">
        <v>2255.4209999999998</v>
      </c>
      <c r="G1024" s="294">
        <v>4670.3680000000004</v>
      </c>
    </row>
    <row r="1025" spans="1:7">
      <c r="A1025" s="34" t="s">
        <v>1539</v>
      </c>
      <c r="B1025" s="293">
        <v>2010</v>
      </c>
      <c r="C1025" s="294">
        <v>4719.835</v>
      </c>
      <c r="D1025" s="294">
        <v>203.733</v>
      </c>
      <c r="E1025" s="295">
        <v>6763.7910000000002</v>
      </c>
      <c r="F1025" s="294">
        <v>2178.348</v>
      </c>
      <c r="G1025" s="294">
        <v>4474.13</v>
      </c>
    </row>
    <row r="1026" spans="1:7">
      <c r="A1026" s="34" t="s">
        <v>1539</v>
      </c>
      <c r="B1026" s="293">
        <v>2009</v>
      </c>
      <c r="C1026" s="294">
        <v>4969.08</v>
      </c>
      <c r="D1026" s="294">
        <v>190.97800000000001</v>
      </c>
      <c r="E1026" s="295">
        <v>6367.0829999999996</v>
      </c>
      <c r="F1026" s="294">
        <v>2176.761</v>
      </c>
      <c r="G1026" s="294">
        <v>4418.8420000000006</v>
      </c>
    </row>
    <row r="1027" spans="1:7">
      <c r="A1027" s="34" t="s">
        <v>1539</v>
      </c>
      <c r="B1027" s="293">
        <v>2008</v>
      </c>
      <c r="C1027" s="294">
        <v>7221.3050000000003</v>
      </c>
      <c r="D1027" s="294">
        <v>180.33099999999999</v>
      </c>
      <c r="E1027" s="295">
        <v>6386.6989999999996</v>
      </c>
      <c r="F1027" s="294">
        <v>2052.4920000000002</v>
      </c>
      <c r="G1027" s="294">
        <v>4523.6109999999999</v>
      </c>
    </row>
    <row r="1028" spans="1:7">
      <c r="A1028" s="34" t="s">
        <v>1539</v>
      </c>
      <c r="B1028" s="293">
        <v>2007</v>
      </c>
      <c r="C1028" s="294">
        <v>5898.4309999999996</v>
      </c>
      <c r="D1028" s="294">
        <v>168.49199999999999</v>
      </c>
      <c r="E1028" s="295">
        <v>5896.9170000000004</v>
      </c>
      <c r="F1028" s="294">
        <v>1965.7539999999999</v>
      </c>
      <c r="G1028" s="294">
        <v>4246.4989999999998</v>
      </c>
    </row>
    <row r="1029" spans="1:7">
      <c r="A1029" s="34" t="s">
        <v>1539</v>
      </c>
      <c r="B1029" s="293">
        <v>2006</v>
      </c>
      <c r="C1029" s="294">
        <v>6152.3630000000003</v>
      </c>
      <c r="D1029" s="294">
        <v>147.73699999999999</v>
      </c>
      <c r="E1029" s="295">
        <v>5719.5469999999996</v>
      </c>
      <c r="F1029" s="294">
        <v>1648.098</v>
      </c>
      <c r="G1029" s="294">
        <v>4214.0619999999999</v>
      </c>
    </row>
    <row r="1030" spans="1:7">
      <c r="A1030" s="34" t="s">
        <v>1539</v>
      </c>
      <c r="B1030" s="293">
        <v>2005</v>
      </c>
      <c r="C1030" s="294">
        <v>4961.8729999999996</v>
      </c>
      <c r="D1030" s="294">
        <v>135.785</v>
      </c>
      <c r="E1030" s="295">
        <v>5653.527</v>
      </c>
      <c r="F1030" s="294">
        <v>1602.422</v>
      </c>
      <c r="G1030" s="294">
        <v>3933.5989999999997</v>
      </c>
    </row>
    <row r="1031" spans="1:7">
      <c r="A1031" s="34" t="s">
        <v>1539</v>
      </c>
      <c r="B1031" s="293">
        <v>2004</v>
      </c>
      <c r="C1031" s="294">
        <v>2920.0369999999998</v>
      </c>
      <c r="D1031" s="294">
        <v>86.227000000000004</v>
      </c>
      <c r="E1031" s="295">
        <v>2869.8829999999998</v>
      </c>
      <c r="F1031" s="294">
        <v>1133.4590000000001</v>
      </c>
      <c r="G1031" s="294">
        <v>2000.6780000000001</v>
      </c>
    </row>
    <row r="1032" spans="1:7">
      <c r="A1032" s="34" t="s">
        <v>1539</v>
      </c>
      <c r="B1032" s="293">
        <v>2003</v>
      </c>
      <c r="C1032" s="294">
        <v>2799.9160000000002</v>
      </c>
      <c r="D1032" s="294">
        <v>71.688000000000002</v>
      </c>
      <c r="E1032" s="295">
        <v>2625.4949999999999</v>
      </c>
      <c r="F1032" s="294">
        <v>857.51700000000005</v>
      </c>
      <c r="G1032" s="294">
        <v>1847.9570000000001</v>
      </c>
    </row>
    <row r="1033" spans="1:7">
      <c r="A1033" s="34" t="s">
        <v>1539</v>
      </c>
      <c r="B1033" s="293">
        <v>2002</v>
      </c>
      <c r="C1033" s="294">
        <v>1650.9639999999999</v>
      </c>
      <c r="D1033" s="294">
        <v>59.655999999999999</v>
      </c>
      <c r="E1033" s="295">
        <v>1981.385</v>
      </c>
      <c r="F1033" s="294">
        <v>573.23500000000001</v>
      </c>
      <c r="G1033" s="294">
        <v>1411.4690000000001</v>
      </c>
    </row>
    <row r="1034" spans="1:7">
      <c r="A1034" s="34" t="s">
        <v>1539</v>
      </c>
      <c r="B1034" s="293">
        <v>2001</v>
      </c>
      <c r="C1034" s="294">
        <v>1442.2750000000001</v>
      </c>
      <c r="D1034" s="294">
        <v>56.09</v>
      </c>
      <c r="E1034" s="295">
        <v>2036.18</v>
      </c>
      <c r="F1034" s="294">
        <v>583.86400000000003</v>
      </c>
      <c r="G1034" s="294">
        <v>1498.2049999999999</v>
      </c>
    </row>
    <row r="1035" spans="1:7">
      <c r="A1035" s="34" t="s">
        <v>1539</v>
      </c>
      <c r="B1035" s="293">
        <v>2000</v>
      </c>
      <c r="C1035" s="294">
        <v>850.15200000000004</v>
      </c>
      <c r="D1035" s="294">
        <v>35.917999999999999</v>
      </c>
      <c r="E1035" s="295">
        <v>1348.7581</v>
      </c>
      <c r="F1035" s="294">
        <v>392.46600000000001</v>
      </c>
      <c r="G1035" s="294">
        <v>1023.2769999999999</v>
      </c>
    </row>
    <row r="1036" spans="1:7">
      <c r="A1036" s="34" t="s">
        <v>1539</v>
      </c>
      <c r="B1036" s="293">
        <v>1999</v>
      </c>
      <c r="C1036" s="294">
        <v>690.19600000000003</v>
      </c>
      <c r="D1036" s="294">
        <v>17.7437</v>
      </c>
      <c r="E1036" s="295">
        <v>1230.537</v>
      </c>
      <c r="F1036" s="294">
        <v>377.66300000000001</v>
      </c>
      <c r="G1036" s="294">
        <v>941.298</v>
      </c>
    </row>
    <row r="1037" spans="1:7">
      <c r="A1037" s="34" t="s">
        <v>1539</v>
      </c>
      <c r="B1037" s="293">
        <v>1998</v>
      </c>
      <c r="C1037" s="294">
        <v>848.20799999999997</v>
      </c>
      <c r="D1037" s="294">
        <v>55.264600000000002</v>
      </c>
      <c r="E1037" s="295">
        <v>1141.3900000000001</v>
      </c>
      <c r="F1037" s="294">
        <v>371.15800000000002</v>
      </c>
      <c r="G1037" s="294">
        <v>893.88900000000001</v>
      </c>
    </row>
    <row r="1038" spans="1:7">
      <c r="A1038" s="34" t="s">
        <v>1539</v>
      </c>
      <c r="B1038" s="293">
        <v>1997</v>
      </c>
      <c r="C1038" s="294">
        <v>906.83500000000004</v>
      </c>
      <c r="D1038" s="294">
        <v>23.838000000000001</v>
      </c>
      <c r="E1038" s="295">
        <v>1088.3109999999999</v>
      </c>
      <c r="F1038" s="294">
        <v>327.26</v>
      </c>
      <c r="G1038" s="294">
        <v>812.74199999999996</v>
      </c>
    </row>
    <row r="1039" spans="1:7">
      <c r="A1039" s="34" t="s">
        <v>1539</v>
      </c>
      <c r="B1039" s="293">
        <v>1996</v>
      </c>
      <c r="C1039" s="294">
        <v>886.69100000000003</v>
      </c>
      <c r="D1039" s="294">
        <v>41.151000000000003</v>
      </c>
      <c r="E1039" s="295">
        <v>1010.61</v>
      </c>
      <c r="F1039" s="294">
        <v>329.58199999999999</v>
      </c>
      <c r="G1039" s="294">
        <v>750.91099999999994</v>
      </c>
    </row>
    <row r="1040" spans="1:7">
      <c r="A1040" s="34" t="s">
        <v>1539</v>
      </c>
      <c r="B1040" s="293">
        <v>1995</v>
      </c>
      <c r="C1040" s="294">
        <v>435.82</v>
      </c>
      <c r="D1040" s="294">
        <v>18.873000000000001</v>
      </c>
      <c r="E1040" s="295">
        <v>445.78300000000002</v>
      </c>
      <c r="F1040" s="294">
        <v>158.27799999999999</v>
      </c>
      <c r="G1040" s="294">
        <v>330.08100000000002</v>
      </c>
    </row>
    <row r="1041" spans="1:7">
      <c r="A1041" s="34" t="s">
        <v>1539</v>
      </c>
      <c r="B1041" s="293">
        <v>1994</v>
      </c>
      <c r="C1041" s="294">
        <v>499.80799999999999</v>
      </c>
      <c r="D1041" s="294">
        <v>14.679</v>
      </c>
      <c r="E1041" s="295">
        <v>416.678</v>
      </c>
      <c r="F1041" s="294">
        <v>149.55600000000001</v>
      </c>
      <c r="G1041" s="294">
        <v>309.959</v>
      </c>
    </row>
    <row r="1042" spans="1:7">
      <c r="A1042" s="34" t="s">
        <v>1539</v>
      </c>
      <c r="B1042" s="293">
        <v>1993</v>
      </c>
      <c r="C1042" s="294">
        <v>459.64100000000002</v>
      </c>
      <c r="D1042" s="294">
        <v>17.544</v>
      </c>
      <c r="E1042" s="295">
        <v>391.61799999999999</v>
      </c>
      <c r="F1042" s="294">
        <v>139.429</v>
      </c>
      <c r="G1042" s="294">
        <v>287.28200000000004</v>
      </c>
    </row>
    <row r="1043" spans="1:7">
      <c r="A1043" s="34" t="s">
        <v>1539</v>
      </c>
      <c r="B1043" s="293">
        <v>1992</v>
      </c>
      <c r="C1043" s="294">
        <v>340.11700000000002</v>
      </c>
      <c r="D1043" s="294">
        <v>10.031000000000001</v>
      </c>
      <c r="E1043" s="295">
        <v>283.40800000000002</v>
      </c>
      <c r="F1043" s="294">
        <v>96.034999999999997</v>
      </c>
      <c r="G1043" s="294">
        <v>216.58499999999998</v>
      </c>
    </row>
    <row r="1044" spans="1:7">
      <c r="A1044" s="34" t="s">
        <v>1539</v>
      </c>
      <c r="B1044" s="293">
        <v>1991</v>
      </c>
      <c r="C1044" s="294">
        <v>336.04700000000003</v>
      </c>
      <c r="D1044" s="294">
        <v>7.9180000000000001</v>
      </c>
      <c r="E1044" s="295">
        <v>269.74900000000002</v>
      </c>
      <c r="F1044" s="294">
        <v>90.31</v>
      </c>
      <c r="G1044" s="294">
        <v>203.86799999999999</v>
      </c>
    </row>
    <row r="1045" spans="1:7">
      <c r="A1045" s="34" t="s">
        <v>1539</v>
      </c>
      <c r="B1045" s="293">
        <v>1990</v>
      </c>
      <c r="C1045" s="294">
        <v>351.95100000000002</v>
      </c>
      <c r="D1045" s="294">
        <v>8.9589999999999996</v>
      </c>
      <c r="E1045" s="295">
        <v>264.25400000000002</v>
      </c>
      <c r="F1045" s="294">
        <v>79.754000000000005</v>
      </c>
      <c r="G1045" s="294">
        <v>186.06200000000001</v>
      </c>
    </row>
    <row r="1046" spans="1:7">
      <c r="A1046" s="34" t="s">
        <v>1540</v>
      </c>
      <c r="B1046" s="293">
        <v>2019</v>
      </c>
      <c r="C1046" s="294">
        <v>6489</v>
      </c>
      <c r="D1046" s="294">
        <v>1503</v>
      </c>
      <c r="E1046" s="295">
        <v>19845</v>
      </c>
      <c r="F1046" s="294">
        <v>12805</v>
      </c>
      <c r="G1046" s="294">
        <v>15753</v>
      </c>
    </row>
    <row r="1047" spans="1:7">
      <c r="A1047" s="34" t="s">
        <v>1540</v>
      </c>
      <c r="B1047" s="293">
        <v>2018</v>
      </c>
      <c r="C1047" s="294">
        <v>7500</v>
      </c>
      <c r="D1047" s="294">
        <v>1848</v>
      </c>
      <c r="E1047" s="295">
        <v>17890</v>
      </c>
      <c r="F1047" s="294">
        <v>11392</v>
      </c>
      <c r="G1047" s="294">
        <v>14063</v>
      </c>
    </row>
    <row r="1048" spans="1:7">
      <c r="A1048" s="34" t="s">
        <v>1540</v>
      </c>
      <c r="B1048" s="293">
        <v>2017</v>
      </c>
      <c r="C1048" s="294">
        <v>7017</v>
      </c>
      <c r="D1048" s="294">
        <v>273</v>
      </c>
      <c r="E1048" s="295">
        <v>18668</v>
      </c>
      <c r="F1048" s="294">
        <v>9462</v>
      </c>
      <c r="G1048" s="294">
        <v>13852</v>
      </c>
    </row>
    <row r="1049" spans="1:7">
      <c r="A1049" s="34" t="s">
        <v>1540</v>
      </c>
      <c r="B1049" s="293">
        <v>2016</v>
      </c>
      <c r="C1049" s="294">
        <v>6608</v>
      </c>
      <c r="D1049" s="294">
        <v>962</v>
      </c>
      <c r="E1049" s="295">
        <v>17452</v>
      </c>
      <c r="F1049" s="294">
        <v>9119</v>
      </c>
      <c r="G1049" s="294">
        <v>14006</v>
      </c>
    </row>
    <row r="1050" spans="1:7">
      <c r="A1050" s="34" t="s">
        <v>1540</v>
      </c>
      <c r="B1050" s="293">
        <v>2015</v>
      </c>
      <c r="C1050" s="294">
        <v>4664</v>
      </c>
      <c r="D1050" s="294">
        <v>881</v>
      </c>
      <c r="E1050" s="295">
        <v>15246</v>
      </c>
      <c r="F1050" s="294">
        <v>8068</v>
      </c>
      <c r="G1050" s="294">
        <v>12142</v>
      </c>
    </row>
    <row r="1051" spans="1:7">
      <c r="A1051" s="34" t="s">
        <v>1540</v>
      </c>
      <c r="B1051" s="293">
        <v>2014</v>
      </c>
      <c r="C1051" s="294">
        <v>4408</v>
      </c>
      <c r="D1051" s="294">
        <v>817</v>
      </c>
      <c r="E1051" s="295">
        <v>14642</v>
      </c>
      <c r="F1051" s="294">
        <v>7233</v>
      </c>
      <c r="G1051" s="294">
        <v>11557</v>
      </c>
    </row>
    <row r="1052" spans="1:7">
      <c r="A1052" s="34" t="s">
        <v>1540</v>
      </c>
      <c r="B1052" s="293">
        <v>2013</v>
      </c>
      <c r="C1052" s="294">
        <v>4583</v>
      </c>
      <c r="D1052" s="294">
        <v>987</v>
      </c>
      <c r="E1052" s="295">
        <v>14012</v>
      </c>
      <c r="F1052" s="294">
        <v>6622</v>
      </c>
      <c r="G1052" s="294">
        <v>11315</v>
      </c>
    </row>
    <row r="1053" spans="1:7">
      <c r="A1053" s="34" t="s">
        <v>1540</v>
      </c>
      <c r="B1053" s="293">
        <v>2012</v>
      </c>
      <c r="C1053" s="294">
        <v>4856</v>
      </c>
      <c r="D1053" s="294">
        <v>1125</v>
      </c>
      <c r="E1053" s="295">
        <v>14200</v>
      </c>
      <c r="F1053" s="294">
        <v>11317</v>
      </c>
      <c r="G1053" s="294">
        <v>11317</v>
      </c>
    </row>
    <row r="1054" spans="1:7">
      <c r="A1054" s="34" t="s">
        <v>1540</v>
      </c>
      <c r="B1054" s="293">
        <v>2011</v>
      </c>
      <c r="C1054" s="294">
        <v>4755</v>
      </c>
      <c r="D1054" s="294">
        <v>1069</v>
      </c>
      <c r="E1054" s="295">
        <v>13277</v>
      </c>
      <c r="F1054" s="294">
        <v>10492</v>
      </c>
      <c r="G1054" s="294">
        <v>10492</v>
      </c>
    </row>
    <row r="1055" spans="1:7">
      <c r="A1055" s="34" t="s">
        <v>1540</v>
      </c>
      <c r="B1055" s="293">
        <v>2010</v>
      </c>
      <c r="C1055" s="294">
        <v>4447</v>
      </c>
      <c r="D1055" s="294">
        <v>416</v>
      </c>
      <c r="E1055" s="295">
        <v>13447</v>
      </c>
      <c r="F1055" s="294">
        <v>10203</v>
      </c>
      <c r="G1055" s="294">
        <v>10203</v>
      </c>
    </row>
    <row r="1056" spans="1:7">
      <c r="A1056" s="34" t="s">
        <v>1540</v>
      </c>
      <c r="B1056" s="293">
        <v>2009</v>
      </c>
      <c r="C1056" s="294">
        <v>4279</v>
      </c>
      <c r="D1056" s="294">
        <v>112</v>
      </c>
      <c r="E1056" s="295">
        <v>13742</v>
      </c>
      <c r="F1056" s="294">
        <v>10756</v>
      </c>
      <c r="G1056" s="294">
        <v>10756</v>
      </c>
    </row>
    <row r="1057" spans="1:7">
      <c r="A1057" s="34" t="s">
        <v>1540</v>
      </c>
      <c r="B1057" s="293">
        <v>2008</v>
      </c>
      <c r="C1057" s="294">
        <v>3026</v>
      </c>
      <c r="D1057" s="294">
        <v>-107</v>
      </c>
      <c r="E1057" s="295">
        <v>14465</v>
      </c>
      <c r="F1057" s="294">
        <v>11527</v>
      </c>
      <c r="G1057" s="294">
        <v>11527</v>
      </c>
    </row>
    <row r="1058" spans="1:7">
      <c r="A1058" s="34" t="s">
        <v>1540</v>
      </c>
      <c r="B1058" s="293">
        <v>2007</v>
      </c>
      <c r="C1058" s="294">
        <v>1513.0119999999999</v>
      </c>
      <c r="D1058" s="294">
        <v>85.787000000000006</v>
      </c>
      <c r="E1058" s="295">
        <v>1793.9469999999999</v>
      </c>
      <c r="F1058" s="294">
        <v>1411.5319999999999</v>
      </c>
      <c r="G1058" s="294">
        <v>1411.5319999999999</v>
      </c>
    </row>
    <row r="1059" spans="1:7">
      <c r="A1059" s="34" t="s">
        <v>1540</v>
      </c>
      <c r="B1059" s="293">
        <v>2006</v>
      </c>
      <c r="C1059" s="294">
        <v>1468</v>
      </c>
      <c r="D1059" s="294">
        <v>41.899000000000001</v>
      </c>
      <c r="E1059" s="295">
        <v>1419.5229999999999</v>
      </c>
      <c r="F1059" s="294">
        <v>1225.5840000000001</v>
      </c>
      <c r="G1059" s="294">
        <v>1225.5840000000001</v>
      </c>
    </row>
    <row r="1060" spans="1:7">
      <c r="A1060" s="34" t="s">
        <v>1540</v>
      </c>
      <c r="B1060" s="293">
        <v>2005</v>
      </c>
      <c r="C1060" s="294">
        <v>1405.857</v>
      </c>
      <c r="D1060" s="294">
        <v>138.33500000000001</v>
      </c>
      <c r="E1060" s="295">
        <v>1306.963</v>
      </c>
      <c r="F1060" s="294">
        <v>1099.912</v>
      </c>
      <c r="G1060" s="294">
        <v>1099.912</v>
      </c>
    </row>
    <row r="1061" spans="1:7">
      <c r="A1061" s="34" t="s">
        <v>1540</v>
      </c>
      <c r="B1061" s="293">
        <v>2004</v>
      </c>
      <c r="C1061" s="294">
        <v>947.65599999999995</v>
      </c>
      <c r="D1061" s="294">
        <v>77.715000000000003</v>
      </c>
      <c r="E1061" s="295">
        <v>968.81700000000001</v>
      </c>
      <c r="F1061" s="294">
        <v>832.73800000000006</v>
      </c>
      <c r="G1061" s="294">
        <v>832.73800000000006</v>
      </c>
    </row>
    <row r="1062" spans="1:7">
      <c r="A1062" s="34" t="s">
        <v>1540</v>
      </c>
      <c r="B1062" s="293">
        <v>2003</v>
      </c>
      <c r="C1062" s="294">
        <v>864.11599999999999</v>
      </c>
      <c r="D1062" s="294">
        <v>66.180000000000007</v>
      </c>
      <c r="E1062" s="295">
        <v>704.81600000000003</v>
      </c>
      <c r="F1062" s="294">
        <v>597.74</v>
      </c>
      <c r="G1062" s="294">
        <v>600.55799999999999</v>
      </c>
    </row>
    <row r="1063" spans="1:7">
      <c r="A1063" s="34" t="s">
        <v>1540</v>
      </c>
      <c r="B1063" s="293">
        <v>2002</v>
      </c>
      <c r="C1063" s="294">
        <v>786.43399999999997</v>
      </c>
      <c r="D1063" s="294">
        <v>52.238</v>
      </c>
      <c r="E1063" s="295">
        <v>556.88699999999994</v>
      </c>
      <c r="F1063" s="294">
        <v>430.09100000000001</v>
      </c>
      <c r="G1063" s="294">
        <v>433.38100000000003</v>
      </c>
    </row>
    <row r="1064" spans="1:7">
      <c r="A1064" s="34" t="s">
        <v>1540</v>
      </c>
      <c r="B1064" s="293">
        <v>2001</v>
      </c>
      <c r="C1064" s="294">
        <v>620.18299999999999</v>
      </c>
      <c r="D1064" s="294">
        <v>20.507000000000001</v>
      </c>
      <c r="E1064" s="295">
        <v>359.95699999999999</v>
      </c>
      <c r="F1064" s="294">
        <v>181.30600000000001</v>
      </c>
      <c r="G1064" s="294">
        <v>254.93800000000002</v>
      </c>
    </row>
    <row r="1065" spans="1:7">
      <c r="A1065" s="34" t="s">
        <v>1540</v>
      </c>
      <c r="B1065" s="293">
        <v>2000</v>
      </c>
      <c r="C1065" s="294">
        <v>572.20500000000004</v>
      </c>
      <c r="D1065" s="294">
        <v>-34.088000000000001</v>
      </c>
      <c r="E1065" s="295">
        <v>309.73700000000002</v>
      </c>
      <c r="F1065" s="294">
        <v>132.00899999999999</v>
      </c>
      <c r="G1065" s="294">
        <v>222.047</v>
      </c>
    </row>
    <row r="1066" spans="1:7">
      <c r="A1066" s="34" t="s">
        <v>1540</v>
      </c>
      <c r="B1066" s="293">
        <v>1999</v>
      </c>
      <c r="C1066" s="294">
        <v>436.48500000000001</v>
      </c>
      <c r="D1066" s="294">
        <v>15.254</v>
      </c>
      <c r="E1066" s="295">
        <v>283.61200000000002</v>
      </c>
      <c r="F1066" s="294">
        <v>127.47499999999999</v>
      </c>
      <c r="G1066" s="294">
        <v>194.61</v>
      </c>
    </row>
    <row r="1067" spans="1:7">
      <c r="A1067" s="34" t="s">
        <v>1540</v>
      </c>
      <c r="B1067" s="293">
        <v>1998</v>
      </c>
      <c r="C1067" s="294">
        <v>259.92599999999999</v>
      </c>
      <c r="D1067" s="294">
        <v>5.827</v>
      </c>
      <c r="E1067" s="295">
        <v>217.40700000000001</v>
      </c>
      <c r="F1067" s="294">
        <v>100.29300000000001</v>
      </c>
      <c r="G1067" s="294">
        <v>162.309</v>
      </c>
    </row>
    <row r="1068" spans="1:7">
      <c r="A1068" s="34" t="s">
        <v>1540</v>
      </c>
      <c r="B1068" s="293">
        <v>1997</v>
      </c>
      <c r="C1068" s="294">
        <v>86.483000000000004</v>
      </c>
      <c r="D1068" s="294">
        <v>7.1070000000000002</v>
      </c>
      <c r="E1068" s="295">
        <v>95.67</v>
      </c>
      <c r="F1068" s="294">
        <v>80.808000000000007</v>
      </c>
      <c r="G1068" s="294">
        <v>80.808000000000007</v>
      </c>
    </row>
    <row r="1069" spans="1:7">
      <c r="A1069" s="34" t="s">
        <v>1540</v>
      </c>
      <c r="B1069" s="293">
        <v>1996</v>
      </c>
      <c r="C1069" s="294">
        <v>61.393000000000001</v>
      </c>
      <c r="D1069" s="294">
        <v>5.53</v>
      </c>
      <c r="E1069" s="295">
        <v>77.613</v>
      </c>
      <c r="F1069" s="294">
        <v>62.999000000000002</v>
      </c>
      <c r="G1069" s="294">
        <v>62.999000000000002</v>
      </c>
    </row>
    <row r="1070" spans="1:7">
      <c r="A1070" s="34" t="s">
        <v>1541</v>
      </c>
      <c r="B1070" s="293">
        <v>2019</v>
      </c>
      <c r="C1070" s="294">
        <v>22597</v>
      </c>
      <c r="D1070" s="294">
        <v>2695</v>
      </c>
      <c r="E1070" s="295">
        <v>67493</v>
      </c>
      <c r="F1070" s="294">
        <v>24970</v>
      </c>
      <c r="G1070" s="294">
        <v>57768</v>
      </c>
    </row>
    <row r="1071" spans="1:7">
      <c r="A1071" s="34" t="s">
        <v>1541</v>
      </c>
      <c r="B1071" s="293">
        <v>2018</v>
      </c>
      <c r="C1071" s="294">
        <v>20848</v>
      </c>
      <c r="D1071" s="294">
        <v>12259</v>
      </c>
      <c r="E1071" s="295">
        <v>50124</v>
      </c>
      <c r="F1071" s="294">
        <v>26657</v>
      </c>
      <c r="G1071" s="294">
        <v>44150</v>
      </c>
    </row>
    <row r="1072" spans="1:7">
      <c r="A1072" s="34" t="s">
        <v>1541</v>
      </c>
      <c r="B1072" s="293">
        <v>2017</v>
      </c>
      <c r="C1072" s="294">
        <v>17636</v>
      </c>
      <c r="D1072" s="294">
        <v>1692</v>
      </c>
      <c r="E1072" s="295">
        <v>54418</v>
      </c>
      <c r="F1072" s="294">
        <v>23186</v>
      </c>
      <c r="G1072" s="294">
        <v>40734</v>
      </c>
    </row>
    <row r="1073" spans="1:7">
      <c r="A1073" s="34" t="s">
        <v>1541</v>
      </c>
      <c r="B1073" s="293">
        <v>2016</v>
      </c>
      <c r="C1073" s="294">
        <v>13240</v>
      </c>
      <c r="D1073" s="294">
        <v>-1739</v>
      </c>
      <c r="E1073" s="295">
        <v>49966</v>
      </c>
      <c r="F1073" s="294">
        <v>21876</v>
      </c>
      <c r="G1073" s="294">
        <v>35518</v>
      </c>
    </row>
    <row r="1074" spans="1:7">
      <c r="A1074" s="34" t="s">
        <v>1541</v>
      </c>
      <c r="B1074" s="293">
        <v>2015</v>
      </c>
      <c r="C1074" s="294">
        <v>6824</v>
      </c>
      <c r="D1074" s="294">
        <v>1364</v>
      </c>
      <c r="E1074" s="295">
        <v>10515</v>
      </c>
      <c r="F1074" s="294">
        <v>4714</v>
      </c>
      <c r="G1074" s="294">
        <v>8586</v>
      </c>
    </row>
    <row r="1075" spans="1:7">
      <c r="A1075" s="34" t="s">
        <v>1541</v>
      </c>
      <c r="B1075" s="293">
        <v>2014</v>
      </c>
      <c r="C1075" s="294">
        <v>4269</v>
      </c>
      <c r="D1075" s="294">
        <v>263</v>
      </c>
      <c r="E1075" s="295">
        <v>10491</v>
      </c>
      <c r="F1075" s="294">
        <v>3243</v>
      </c>
      <c r="G1075" s="294">
        <v>8752</v>
      </c>
    </row>
    <row r="1076" spans="1:7">
      <c r="A1076" s="34" t="s">
        <v>1541</v>
      </c>
      <c r="B1076" s="293">
        <v>2013</v>
      </c>
      <c r="C1076" s="294">
        <v>2520</v>
      </c>
      <c r="D1076" s="294">
        <v>552</v>
      </c>
      <c r="E1076" s="295">
        <v>3415</v>
      </c>
      <c r="F1076" s="294">
        <v>2886</v>
      </c>
      <c r="G1076" s="294">
        <v>2886</v>
      </c>
    </row>
    <row r="1077" spans="1:7">
      <c r="A1077" s="34" t="s">
        <v>1541</v>
      </c>
      <c r="B1077" s="293">
        <v>2012</v>
      </c>
      <c r="C1077" s="294">
        <v>2364</v>
      </c>
      <c r="D1077" s="294">
        <v>563</v>
      </c>
      <c r="E1077" s="295">
        <v>2862</v>
      </c>
      <c r="F1077" s="294">
        <v>2419</v>
      </c>
      <c r="G1077" s="294">
        <v>2422</v>
      </c>
    </row>
    <row r="1078" spans="1:7">
      <c r="A1078" s="34" t="s">
        <v>1541</v>
      </c>
      <c r="B1078" s="293">
        <v>2011</v>
      </c>
      <c r="C1078" s="294">
        <v>2336</v>
      </c>
      <c r="D1078" s="294">
        <v>552</v>
      </c>
      <c r="E1078" s="295">
        <v>2446</v>
      </c>
      <c r="F1078" s="294">
        <v>2006</v>
      </c>
      <c r="G1078" s="294">
        <v>2012</v>
      </c>
    </row>
    <row r="1079" spans="1:7">
      <c r="A1079" s="34" t="s">
        <v>1541</v>
      </c>
      <c r="B1079" s="293">
        <v>2010</v>
      </c>
      <c r="C1079" s="294">
        <v>2093</v>
      </c>
      <c r="D1079" s="294">
        <v>415</v>
      </c>
      <c r="E1079" s="295">
        <v>2157</v>
      </c>
      <c r="F1079" s="294">
        <v>1505</v>
      </c>
      <c r="G1079" s="294">
        <v>1741</v>
      </c>
    </row>
    <row r="1080" spans="1:7">
      <c r="A1080" s="34" t="s">
        <v>1541</v>
      </c>
      <c r="B1080" s="293">
        <v>2009</v>
      </c>
      <c r="C1080" s="294">
        <v>1484</v>
      </c>
      <c r="D1080" s="294">
        <v>-44</v>
      </c>
      <c r="E1080" s="295">
        <v>1970</v>
      </c>
      <c r="F1080" s="294">
        <v>1040</v>
      </c>
      <c r="G1080" s="294">
        <v>1639</v>
      </c>
    </row>
    <row r="1081" spans="1:7">
      <c r="A1081" s="34" t="s">
        <v>1541</v>
      </c>
      <c r="B1081" s="293">
        <v>2008</v>
      </c>
      <c r="C1081" s="294">
        <v>1699</v>
      </c>
      <c r="D1081" s="294">
        <v>83</v>
      </c>
      <c r="E1081" s="295">
        <v>1869</v>
      </c>
      <c r="F1081" s="294">
        <v>776</v>
      </c>
      <c r="G1081" s="294">
        <v>1486</v>
      </c>
    </row>
    <row r="1082" spans="1:7">
      <c r="A1082" s="34" t="s">
        <v>1541</v>
      </c>
      <c r="B1082" s="293">
        <v>2007</v>
      </c>
      <c r="C1082" s="294">
        <v>1527</v>
      </c>
      <c r="D1082" s="294">
        <v>-159</v>
      </c>
      <c r="E1082" s="295">
        <v>1951</v>
      </c>
      <c r="F1082" s="294">
        <v>684</v>
      </c>
      <c r="G1082" s="294">
        <v>1593</v>
      </c>
    </row>
    <row r="1083" spans="1:7">
      <c r="A1083" s="34" t="s">
        <v>1541</v>
      </c>
      <c r="B1083" s="293">
        <v>2006</v>
      </c>
      <c r="C1083" s="294">
        <v>1399</v>
      </c>
      <c r="D1083" s="294">
        <v>-227</v>
      </c>
      <c r="E1083" s="295">
        <v>2217</v>
      </c>
      <c r="F1083" s="294">
        <v>842</v>
      </c>
      <c r="G1083" s="294">
        <v>1849</v>
      </c>
    </row>
    <row r="1084" spans="1:7">
      <c r="A1084" s="34" t="s">
        <v>1542</v>
      </c>
      <c r="B1084" s="293">
        <v>2019</v>
      </c>
      <c r="C1084" s="294">
        <v>7070.1</v>
      </c>
      <c r="D1084" s="294">
        <v>303.60000000000002</v>
      </c>
      <c r="E1084" s="295">
        <v>5488.8</v>
      </c>
      <c r="F1084" s="294">
        <v>1204</v>
      </c>
      <c r="G1084" s="294">
        <v>3283.8</v>
      </c>
    </row>
    <row r="1085" spans="1:7">
      <c r="A1085" s="34" t="s">
        <v>1542</v>
      </c>
      <c r="B1085" s="293">
        <v>2018</v>
      </c>
      <c r="C1085" s="294">
        <v>7159</v>
      </c>
      <c r="D1085" s="294">
        <v>467.4</v>
      </c>
      <c r="E1085" s="295">
        <v>5177.5</v>
      </c>
      <c r="F1085" s="294">
        <v>955.1</v>
      </c>
      <c r="G1085" s="294">
        <v>2921.2999999999997</v>
      </c>
    </row>
    <row r="1086" spans="1:7">
      <c r="A1086" s="34" t="s">
        <v>1542</v>
      </c>
      <c r="B1086" s="293">
        <v>2017</v>
      </c>
      <c r="C1086" s="294">
        <v>6613.8</v>
      </c>
      <c r="D1086" s="294">
        <v>281.8</v>
      </c>
      <c r="E1086" s="295">
        <v>5136.8999999999996</v>
      </c>
      <c r="F1086" s="294">
        <v>1046.2</v>
      </c>
      <c r="G1086" s="294">
        <v>2627.8999999999996</v>
      </c>
    </row>
    <row r="1087" spans="1:7">
      <c r="A1087" s="34" t="s">
        <v>1542</v>
      </c>
      <c r="B1087" s="293">
        <v>2016</v>
      </c>
      <c r="C1087" s="294">
        <v>5966.9</v>
      </c>
      <c r="D1087" s="294">
        <v>274.3</v>
      </c>
      <c r="E1087" s="295">
        <v>4133.7</v>
      </c>
      <c r="F1087" s="294">
        <v>965.7</v>
      </c>
      <c r="G1087" s="294">
        <v>2024.6000000000001</v>
      </c>
    </row>
    <row r="1088" spans="1:7">
      <c r="A1088" s="34" t="s">
        <v>1542</v>
      </c>
      <c r="B1088" s="293">
        <v>2016</v>
      </c>
      <c r="C1088" s="294">
        <v>6086.5</v>
      </c>
      <c r="D1088" s="294">
        <v>320.7</v>
      </c>
      <c r="E1088" s="295">
        <v>4396.3999999999996</v>
      </c>
      <c r="F1088" s="294">
        <v>925.5</v>
      </c>
      <c r="G1088" s="294">
        <v>2218</v>
      </c>
    </row>
    <row r="1089" spans="1:7">
      <c r="A1089" s="34" t="s">
        <v>1542</v>
      </c>
      <c r="B1089" s="293">
        <v>2015</v>
      </c>
      <c r="C1089" s="294">
        <v>6330.3</v>
      </c>
      <c r="D1089" s="294">
        <v>245.1</v>
      </c>
      <c r="E1089" s="295">
        <v>4356.8999999999996</v>
      </c>
      <c r="F1089" s="294">
        <v>1047.7</v>
      </c>
      <c r="G1089" s="294">
        <v>2192.1000000000004</v>
      </c>
    </row>
    <row r="1090" spans="1:7">
      <c r="A1090" s="34" t="s">
        <v>1542</v>
      </c>
      <c r="B1090" s="293">
        <v>2013</v>
      </c>
      <c r="C1090" s="294">
        <v>6140</v>
      </c>
      <c r="D1090" s="294">
        <v>213.2</v>
      </c>
      <c r="E1090" s="295">
        <v>4610.6000000000004</v>
      </c>
      <c r="F1090" s="294">
        <v>1492.2</v>
      </c>
      <c r="G1090" s="294">
        <v>2519.6999999999998</v>
      </c>
    </row>
    <row r="1091" spans="1:7">
      <c r="A1091" s="34" t="s">
        <v>1542</v>
      </c>
      <c r="B1091" s="293">
        <v>2012</v>
      </c>
      <c r="C1091" s="294">
        <v>5863.5</v>
      </c>
      <c r="D1091" s="294">
        <v>215.4</v>
      </c>
      <c r="E1091" s="295">
        <v>5105.3</v>
      </c>
      <c r="F1091" s="294">
        <v>1580.9</v>
      </c>
      <c r="G1091" s="294">
        <v>2803.3</v>
      </c>
    </row>
    <row r="1092" spans="1:7">
      <c r="A1092" s="34" t="s">
        <v>1542</v>
      </c>
      <c r="B1092" s="293">
        <v>2011</v>
      </c>
      <c r="C1092" s="294">
        <v>5782</v>
      </c>
      <c r="D1092" s="294">
        <v>316.89999999999998</v>
      </c>
      <c r="E1092" s="295">
        <v>5099.3999999999996</v>
      </c>
      <c r="F1092" s="294">
        <v>1645.7</v>
      </c>
      <c r="G1092" s="294">
        <v>2982.9</v>
      </c>
    </row>
    <row r="1093" spans="1:7">
      <c r="A1093" s="34" t="s">
        <v>1542</v>
      </c>
      <c r="B1093" s="293">
        <v>2011</v>
      </c>
      <c r="C1093" s="294">
        <v>5844.9</v>
      </c>
      <c r="D1093" s="294">
        <v>190.1</v>
      </c>
      <c r="E1093" s="295">
        <v>4972.7</v>
      </c>
      <c r="F1093" s="294">
        <v>1658.5</v>
      </c>
      <c r="G1093" s="294">
        <v>2839.8</v>
      </c>
    </row>
    <row r="1094" spans="1:7">
      <c r="A1094" s="34" t="s">
        <v>1542</v>
      </c>
      <c r="B1094" s="293">
        <v>2010</v>
      </c>
      <c r="C1094" s="294">
        <v>5186.2</v>
      </c>
      <c r="D1094" s="294">
        <v>-746.7</v>
      </c>
      <c r="E1094" s="295">
        <v>5002.8</v>
      </c>
      <c r="F1094" s="294">
        <v>1362.6</v>
      </c>
      <c r="G1094" s="294">
        <v>2986.9</v>
      </c>
    </row>
    <row r="1095" spans="1:7">
      <c r="A1095" s="34" t="s">
        <v>1542</v>
      </c>
      <c r="B1095" s="293">
        <v>2008</v>
      </c>
      <c r="C1095" s="294">
        <v>6710.4</v>
      </c>
      <c r="D1095" s="294">
        <v>266.10000000000002</v>
      </c>
      <c r="E1095" s="295">
        <v>6035.7</v>
      </c>
      <c r="F1095" s="294">
        <v>1750</v>
      </c>
      <c r="G1095" s="294">
        <v>3959.8</v>
      </c>
    </row>
    <row r="1096" spans="1:7">
      <c r="A1096" s="34" t="s">
        <v>1542</v>
      </c>
      <c r="B1096" s="293">
        <v>2007</v>
      </c>
      <c r="C1096" s="294">
        <v>6307.8</v>
      </c>
      <c r="D1096" s="294">
        <v>303.5</v>
      </c>
      <c r="E1096" s="295">
        <v>6244.8</v>
      </c>
      <c r="F1096" s="294">
        <v>1989.4</v>
      </c>
      <c r="G1096" s="294">
        <v>4245.2000000000007</v>
      </c>
    </row>
    <row r="1097" spans="1:7">
      <c r="A1097" s="34" t="s">
        <v>1542</v>
      </c>
      <c r="B1097" s="293">
        <v>2006</v>
      </c>
      <c r="C1097" s="294">
        <v>5575.9</v>
      </c>
      <c r="D1097" s="294">
        <v>373.2</v>
      </c>
      <c r="E1097" s="295">
        <v>4324.8999999999996</v>
      </c>
      <c r="F1097" s="294">
        <v>1696.2</v>
      </c>
      <c r="G1097" s="294">
        <v>2664.2</v>
      </c>
    </row>
    <row r="1098" spans="1:7">
      <c r="A1098" s="34" t="s">
        <v>1542</v>
      </c>
      <c r="B1098" s="293">
        <v>2005</v>
      </c>
      <c r="C1098" s="294">
        <v>5317</v>
      </c>
      <c r="D1098" s="294">
        <v>279.7</v>
      </c>
      <c r="E1098" s="295">
        <v>4399.3</v>
      </c>
      <c r="F1098" s="294">
        <v>1548.7</v>
      </c>
      <c r="G1098" s="294">
        <v>2760.4</v>
      </c>
    </row>
    <row r="1099" spans="1:7">
      <c r="A1099" s="34" t="s">
        <v>1542</v>
      </c>
      <c r="B1099" s="293">
        <v>2005</v>
      </c>
      <c r="C1099" s="294">
        <v>5473.5</v>
      </c>
      <c r="D1099" s="294">
        <v>226.4</v>
      </c>
      <c r="E1099" s="295">
        <v>4203.8999999999996</v>
      </c>
      <c r="F1099" s="294">
        <v>1511.9</v>
      </c>
      <c r="G1099" s="294">
        <v>2599.6000000000004</v>
      </c>
    </row>
    <row r="1100" spans="1:7">
      <c r="A1100" s="34" t="s">
        <v>1542</v>
      </c>
      <c r="B1100" s="293">
        <v>2003</v>
      </c>
      <c r="C1100" s="294">
        <v>4762.6000999999997</v>
      </c>
      <c r="D1100" s="294">
        <v>267.89999999999998</v>
      </c>
      <c r="E1100" s="295">
        <v>4105.2997999999998</v>
      </c>
      <c r="F1100" s="294">
        <v>1318.7</v>
      </c>
      <c r="G1100" s="294">
        <v>2499</v>
      </c>
    </row>
    <row r="1101" spans="1:7">
      <c r="A1101" s="34" t="s">
        <v>1542</v>
      </c>
      <c r="B1101" s="293">
        <v>2002</v>
      </c>
      <c r="C1101" s="294">
        <v>4155.8999000000003</v>
      </c>
      <c r="D1101" s="294">
        <v>257.2</v>
      </c>
      <c r="E1101" s="295">
        <v>3652.3998999999999</v>
      </c>
      <c r="F1101" s="294">
        <v>1056.4000000000001</v>
      </c>
      <c r="G1101" s="294">
        <v>2200.6000000000004</v>
      </c>
    </row>
    <row r="1102" spans="1:7">
      <c r="A1102" s="34" t="s">
        <v>1542</v>
      </c>
      <c r="B1102" s="293">
        <v>2001</v>
      </c>
      <c r="C1102" s="294">
        <v>3803.3</v>
      </c>
      <c r="D1102" s="294">
        <v>243.2</v>
      </c>
      <c r="E1102" s="295">
        <v>2819.2</v>
      </c>
      <c r="F1102" s="294">
        <v>929.4</v>
      </c>
      <c r="G1102" s="294">
        <v>1779.1</v>
      </c>
    </row>
    <row r="1103" spans="1:7">
      <c r="A1103" s="34" t="s">
        <v>1542</v>
      </c>
      <c r="B1103" s="293">
        <v>2000</v>
      </c>
      <c r="C1103" s="294">
        <v>3768.2</v>
      </c>
      <c r="D1103" s="294">
        <v>215.4</v>
      </c>
      <c r="E1103" s="295">
        <v>2592.5</v>
      </c>
      <c r="F1103" s="294">
        <v>809.9</v>
      </c>
      <c r="G1103" s="294">
        <v>1495.6</v>
      </c>
    </row>
    <row r="1104" spans="1:7">
      <c r="A1104" s="34" t="s">
        <v>1542</v>
      </c>
      <c r="B1104" s="293">
        <v>2000</v>
      </c>
      <c r="C1104" s="294">
        <v>3893.5</v>
      </c>
      <c r="D1104" s="294">
        <v>283.5</v>
      </c>
      <c r="E1104" s="295">
        <v>2699.1001000000001</v>
      </c>
      <c r="F1104" s="294">
        <v>828.1</v>
      </c>
      <c r="G1104" s="294">
        <v>1655.3</v>
      </c>
    </row>
    <row r="1105" spans="1:7">
      <c r="A1105" s="34" t="s">
        <v>1542</v>
      </c>
      <c r="B1105" s="293">
        <v>1999</v>
      </c>
      <c r="C1105" s="294">
        <v>3459.8998999999999</v>
      </c>
      <c r="D1105" s="294">
        <v>223.3</v>
      </c>
      <c r="E1105" s="295">
        <v>2142.6001000000001</v>
      </c>
      <c r="F1105" s="294">
        <v>833.29899999999998</v>
      </c>
      <c r="G1105" s="294">
        <v>1370.4989999999998</v>
      </c>
    </row>
    <row r="1106" spans="1:7">
      <c r="A1106" s="34" t="s">
        <v>1542</v>
      </c>
      <c r="B1106" s="293">
        <v>1997</v>
      </c>
      <c r="C1106" s="294">
        <v>3345.7</v>
      </c>
      <c r="D1106" s="294">
        <v>204.8</v>
      </c>
      <c r="E1106" s="295">
        <v>2046.5</v>
      </c>
      <c r="F1106" s="294">
        <v>837.2</v>
      </c>
      <c r="G1106" s="294">
        <v>1284.9000000000001</v>
      </c>
    </row>
    <row r="1107" spans="1:7">
      <c r="A1107" s="34" t="s">
        <v>1542</v>
      </c>
      <c r="B1107" s="293">
        <v>1996</v>
      </c>
      <c r="C1107" s="294">
        <v>3222.5</v>
      </c>
      <c r="D1107" s="294">
        <v>175.9</v>
      </c>
      <c r="E1107" s="295">
        <v>2036.7</v>
      </c>
      <c r="F1107" s="294">
        <v>832</v>
      </c>
      <c r="G1107" s="294">
        <v>1298.9000000000001</v>
      </c>
    </row>
    <row r="1108" spans="1:7">
      <c r="A1108" s="34" t="s">
        <v>1542</v>
      </c>
      <c r="B1108" s="293">
        <v>1995</v>
      </c>
      <c r="C1108" s="294">
        <v>3113.8998999999999</v>
      </c>
      <c r="D1108" s="294">
        <v>143.69999999999999</v>
      </c>
      <c r="E1108" s="295">
        <v>1963.6</v>
      </c>
      <c r="F1108" s="294">
        <v>815.8</v>
      </c>
      <c r="G1108" s="294">
        <v>1265.1999999999998</v>
      </c>
    </row>
    <row r="1109" spans="1:7">
      <c r="A1109" s="34" t="s">
        <v>1542</v>
      </c>
      <c r="B1109" s="293">
        <v>1994</v>
      </c>
      <c r="C1109" s="294">
        <v>2856.7</v>
      </c>
      <c r="D1109" s="294">
        <v>109.4</v>
      </c>
      <c r="E1109" s="295">
        <v>1763.1</v>
      </c>
      <c r="F1109" s="294">
        <v>729</v>
      </c>
      <c r="G1109" s="294">
        <v>1149.7</v>
      </c>
    </row>
    <row r="1110" spans="1:7">
      <c r="A1110" s="34" t="s">
        <v>1542</v>
      </c>
      <c r="B1110" s="293">
        <v>1993</v>
      </c>
      <c r="C1110" s="294">
        <v>2608.6999999999998</v>
      </c>
      <c r="D1110" s="294">
        <v>84.4</v>
      </c>
      <c r="E1110" s="295">
        <v>1639</v>
      </c>
      <c r="F1110" s="294">
        <v>719.1</v>
      </c>
      <c r="G1110" s="294">
        <v>1116.5999999999999</v>
      </c>
    </row>
    <row r="1111" spans="1:7">
      <c r="A1111" s="34" t="s">
        <v>1542</v>
      </c>
      <c r="B1111" s="293">
        <v>1992</v>
      </c>
      <c r="C1111" s="294">
        <v>2622.8998999999999</v>
      </c>
      <c r="D1111" s="294">
        <v>80.099999999999994</v>
      </c>
      <c r="E1111" s="295">
        <v>1684</v>
      </c>
      <c r="F1111" s="294">
        <v>802.6</v>
      </c>
      <c r="G1111" s="294">
        <v>1230.0999999999999</v>
      </c>
    </row>
    <row r="1112" spans="1:7">
      <c r="A1112" s="34" t="s">
        <v>1542</v>
      </c>
      <c r="B1112" s="293">
        <v>1991</v>
      </c>
      <c r="C1112" s="294">
        <v>2545.1001000000001</v>
      </c>
      <c r="D1112" s="294">
        <v>63</v>
      </c>
      <c r="E1112" s="295">
        <v>1740.4</v>
      </c>
      <c r="F1112" s="294">
        <v>825</v>
      </c>
      <c r="G1112" s="294">
        <v>1249</v>
      </c>
    </row>
    <row r="1113" spans="1:7">
      <c r="A1113" s="34" t="s">
        <v>1542</v>
      </c>
      <c r="B1113" s="293">
        <v>1990</v>
      </c>
      <c r="C1113" s="294">
        <v>2725.7</v>
      </c>
      <c r="D1113" s="294">
        <v>9.3000000000000007</v>
      </c>
      <c r="E1113" s="295">
        <v>1890.3</v>
      </c>
      <c r="F1113" s="294">
        <v>846.3</v>
      </c>
      <c r="G1113" s="294">
        <v>1356.6999999999998</v>
      </c>
    </row>
    <row r="1114" spans="1:7">
      <c r="A1114" s="34" t="s">
        <v>1542</v>
      </c>
      <c r="B1114" s="293">
        <v>1989</v>
      </c>
      <c r="C1114" s="294">
        <v>2490.8998999999999</v>
      </c>
      <c r="D1114" s="294">
        <v>114.2</v>
      </c>
      <c r="E1114" s="295">
        <v>1715.9</v>
      </c>
      <c r="F1114" s="294">
        <v>811.3</v>
      </c>
      <c r="G1114" s="294">
        <v>1230.1999999999998</v>
      </c>
    </row>
    <row r="1115" spans="1:7">
      <c r="A1115" s="34" t="s">
        <v>1543</v>
      </c>
      <c r="B1115" s="293">
        <v>2019</v>
      </c>
      <c r="C1115" s="294">
        <v>3610</v>
      </c>
      <c r="D1115" s="294">
        <v>621</v>
      </c>
      <c r="E1115" s="295">
        <v>22682</v>
      </c>
      <c r="F1115" s="294">
        <v>6121</v>
      </c>
      <c r="G1115" s="294">
        <v>15682</v>
      </c>
    </row>
    <row r="1116" spans="1:7">
      <c r="A1116" s="34" t="s">
        <v>1543</v>
      </c>
      <c r="B1116" s="293">
        <v>2018</v>
      </c>
      <c r="C1116" s="294">
        <v>3440</v>
      </c>
      <c r="D1116" s="294">
        <v>567</v>
      </c>
      <c r="E1116" s="295">
        <v>21223</v>
      </c>
      <c r="F1116" s="294">
        <v>5864</v>
      </c>
      <c r="G1116" s="294">
        <v>14475</v>
      </c>
    </row>
    <row r="1117" spans="1:7">
      <c r="A1117" s="34" t="s">
        <v>1543</v>
      </c>
      <c r="B1117" s="293">
        <v>2017</v>
      </c>
      <c r="C1117" s="294">
        <v>3357</v>
      </c>
      <c r="D1117" s="294">
        <v>426</v>
      </c>
      <c r="E1117" s="295">
        <v>19482</v>
      </c>
      <c r="F1117" s="294">
        <v>5385</v>
      </c>
      <c r="G1117" s="294">
        <v>13110</v>
      </c>
    </row>
    <row r="1118" spans="1:7">
      <c r="A1118" s="34" t="s">
        <v>1543</v>
      </c>
      <c r="B1118" s="293">
        <v>2016</v>
      </c>
      <c r="C1118" s="294">
        <v>3302</v>
      </c>
      <c r="D1118" s="294">
        <v>468</v>
      </c>
      <c r="E1118" s="295">
        <v>18482</v>
      </c>
      <c r="F1118" s="294">
        <v>5218</v>
      </c>
      <c r="G1118" s="294">
        <v>12400</v>
      </c>
    </row>
    <row r="1119" spans="1:7">
      <c r="A1119" s="34" t="s">
        <v>1543</v>
      </c>
      <c r="B1119" s="293">
        <v>2015</v>
      </c>
      <c r="C1119" s="294">
        <v>3159</v>
      </c>
      <c r="D1119" s="294">
        <v>476</v>
      </c>
      <c r="E1119" s="295">
        <v>17241</v>
      </c>
      <c r="F1119" s="294">
        <v>5049</v>
      </c>
      <c r="G1119" s="294">
        <v>11605</v>
      </c>
    </row>
    <row r="1120" spans="1:7">
      <c r="A1120" s="34" t="s">
        <v>1543</v>
      </c>
      <c r="B1120" s="293">
        <v>2014</v>
      </c>
      <c r="C1120" s="294">
        <v>3011</v>
      </c>
      <c r="D1120" s="294">
        <v>423</v>
      </c>
      <c r="E1120" s="295">
        <v>16038</v>
      </c>
      <c r="F1120" s="294">
        <v>4915</v>
      </c>
      <c r="G1120" s="294">
        <v>10868</v>
      </c>
    </row>
    <row r="1121" spans="1:7">
      <c r="A1121" s="34" t="s">
        <v>1543</v>
      </c>
      <c r="B1121" s="293">
        <v>2013</v>
      </c>
      <c r="C1121" s="294">
        <v>2878.9360000000001</v>
      </c>
      <c r="D1121" s="294">
        <v>369.26400000000001</v>
      </c>
      <c r="E1121" s="295">
        <v>15088.142</v>
      </c>
      <c r="F1121" s="294">
        <v>4727.8040000000001</v>
      </c>
      <c r="G1121" s="294">
        <v>10602.343000000001</v>
      </c>
    </row>
    <row r="1122" spans="1:7">
      <c r="A1122" s="34" t="s">
        <v>1543</v>
      </c>
      <c r="B1122" s="293">
        <v>2012</v>
      </c>
      <c r="C1122" s="294">
        <v>2876.8890000000001</v>
      </c>
      <c r="D1122" s="294">
        <v>358.07</v>
      </c>
      <c r="E1122" s="295">
        <v>14718.976000000001</v>
      </c>
      <c r="F1122" s="294">
        <v>4444.9880000000003</v>
      </c>
      <c r="G1122" s="294">
        <v>10040.261999999999</v>
      </c>
    </row>
    <row r="1123" spans="1:7">
      <c r="A1123" s="34" t="s">
        <v>1543</v>
      </c>
      <c r="B1123" s="293">
        <v>2011</v>
      </c>
      <c r="C1123" s="294">
        <v>2666.2359999999999</v>
      </c>
      <c r="D1123" s="294">
        <v>309.613</v>
      </c>
      <c r="E1123" s="295">
        <v>14776.391</v>
      </c>
      <c r="F1123" s="294">
        <v>4240.384</v>
      </c>
      <c r="G1123" s="294">
        <v>10145.376</v>
      </c>
    </row>
    <row r="1124" spans="1:7">
      <c r="A1124" s="34" t="s">
        <v>1543</v>
      </c>
      <c r="B1124" s="293">
        <v>2010</v>
      </c>
      <c r="C1124" s="294">
        <v>2555.0349999999999</v>
      </c>
      <c r="D1124" s="294">
        <v>267.827</v>
      </c>
      <c r="E1124" s="295">
        <v>14086.245999999999</v>
      </c>
      <c r="F1124" s="294">
        <v>4132.2719999999999</v>
      </c>
      <c r="G1124" s="294">
        <v>9813.5390000000007</v>
      </c>
    </row>
    <row r="1125" spans="1:7">
      <c r="A1125" s="34" t="s">
        <v>1543</v>
      </c>
      <c r="B1125" s="293">
        <v>2009</v>
      </c>
      <c r="C1125" s="294">
        <v>2440.703</v>
      </c>
      <c r="D1125" s="294">
        <v>-233.083</v>
      </c>
      <c r="E1125" s="295">
        <v>13452.651</v>
      </c>
      <c r="F1125" s="294">
        <v>4005.4160000000002</v>
      </c>
      <c r="G1125" s="294">
        <v>9491.107</v>
      </c>
    </row>
    <row r="1126" spans="1:7">
      <c r="A1126" s="34" t="s">
        <v>1543</v>
      </c>
      <c r="B1126" s="293">
        <v>2008</v>
      </c>
      <c r="C1126" s="294">
        <v>2336.9279999999999</v>
      </c>
      <c r="D1126" s="294">
        <v>-562.42100000000005</v>
      </c>
      <c r="E1126" s="295">
        <v>13231.817999999999</v>
      </c>
      <c r="F1126" s="294">
        <v>4106.558</v>
      </c>
      <c r="G1126" s="294">
        <v>9409.6029999999992</v>
      </c>
    </row>
    <row r="1127" spans="1:7">
      <c r="A1127" s="34" t="s">
        <v>1543</v>
      </c>
      <c r="B1127" s="293">
        <v>2007</v>
      </c>
      <c r="C1127" s="294">
        <v>2214.2150000000001</v>
      </c>
      <c r="D1127" s="294">
        <v>-342.82600000000002</v>
      </c>
      <c r="E1127" s="295">
        <v>12934.072</v>
      </c>
      <c r="F1127" s="294">
        <v>4545.0140000000001</v>
      </c>
      <c r="G1127" s="294">
        <v>9561.116</v>
      </c>
    </row>
    <row r="1128" spans="1:7">
      <c r="A1128" s="34" t="s">
        <v>1543</v>
      </c>
      <c r="B1128" s="293">
        <v>2006</v>
      </c>
      <c r="C1128" s="294">
        <v>2093.067</v>
      </c>
      <c r="D1128" s="294">
        <v>-162.24299999999999</v>
      </c>
      <c r="E1128" s="295">
        <v>12783.058999999999</v>
      </c>
      <c r="F1128" s="294">
        <v>3820.3649999999998</v>
      </c>
      <c r="G1128" s="294">
        <v>9698.3719999999994</v>
      </c>
    </row>
    <row r="1129" spans="1:7">
      <c r="A1129" s="34" t="s">
        <v>104</v>
      </c>
      <c r="B1129" s="293">
        <v>2019</v>
      </c>
      <c r="C1129" s="294">
        <v>11863.743</v>
      </c>
      <c r="D1129" s="294">
        <v>1617.221</v>
      </c>
      <c r="E1129" s="295">
        <v>9895.9130000000005</v>
      </c>
      <c r="F1129" s="294">
        <v>-1713.8510000000001</v>
      </c>
      <c r="G1129" s="294">
        <v>3548.739</v>
      </c>
    </row>
    <row r="1130" spans="1:7">
      <c r="A1130" s="34" t="s">
        <v>104</v>
      </c>
      <c r="B1130" s="293">
        <v>2018</v>
      </c>
      <c r="C1130" s="294">
        <v>11221.076999999999</v>
      </c>
      <c r="D1130" s="294">
        <v>1337.5360000000001</v>
      </c>
      <c r="E1130" s="295">
        <v>9346.98</v>
      </c>
      <c r="F1130" s="294">
        <v>-1520.355</v>
      </c>
      <c r="G1130" s="294">
        <v>3537.8650000000002</v>
      </c>
    </row>
    <row r="1131" spans="1:7">
      <c r="A1131" s="34" t="s">
        <v>104</v>
      </c>
      <c r="B1131" s="293">
        <v>2017</v>
      </c>
      <c r="C1131" s="294">
        <v>10888.675999999999</v>
      </c>
      <c r="D1131" s="294">
        <v>1280.8689999999999</v>
      </c>
      <c r="E1131" s="295">
        <v>9259.7810000000009</v>
      </c>
      <c r="F1131" s="294">
        <v>-1428.377</v>
      </c>
      <c r="G1131" s="294">
        <v>3700.9950000000003</v>
      </c>
    </row>
    <row r="1132" spans="1:7">
      <c r="A1132" s="34" t="s">
        <v>104</v>
      </c>
      <c r="B1132" s="293">
        <v>2016</v>
      </c>
      <c r="C1132" s="294">
        <v>10635.675999999999</v>
      </c>
      <c r="D1132" s="294">
        <v>1241.0070000000001</v>
      </c>
      <c r="E1132" s="295">
        <v>8599.7870000000003</v>
      </c>
      <c r="F1132" s="294">
        <v>-1787.538</v>
      </c>
      <c r="G1132" s="294">
        <v>3181.4149999999995</v>
      </c>
    </row>
    <row r="1133" spans="1:7">
      <c r="A1133" s="34" t="s">
        <v>104</v>
      </c>
      <c r="B1133" s="293">
        <v>2015</v>
      </c>
      <c r="C1133" s="294">
        <v>10187.34</v>
      </c>
      <c r="D1133" s="294">
        <v>1160.241</v>
      </c>
      <c r="E1133" s="295">
        <v>8102.3490000000002</v>
      </c>
      <c r="F1133" s="294">
        <v>-1701.39</v>
      </c>
      <c r="G1133" s="294">
        <v>2964.0140000000001</v>
      </c>
    </row>
    <row r="1134" spans="1:7">
      <c r="A1134" s="34" t="s">
        <v>104</v>
      </c>
      <c r="B1134" s="293">
        <v>2014</v>
      </c>
      <c r="C1134" s="294">
        <v>9475.3130000000001</v>
      </c>
      <c r="D1134" s="294">
        <v>1069.7439999999999</v>
      </c>
      <c r="E1134" s="295">
        <v>7497.1629999999996</v>
      </c>
      <c r="F1134" s="294">
        <v>-1621.857</v>
      </c>
      <c r="G1134" s="294">
        <v>2737.7539999999999</v>
      </c>
    </row>
    <row r="1135" spans="1:7">
      <c r="A1135" s="34" t="s">
        <v>104</v>
      </c>
      <c r="B1135" s="293">
        <v>2013</v>
      </c>
      <c r="C1135" s="294">
        <v>9147.5300000000007</v>
      </c>
      <c r="D1135" s="294">
        <v>1016.48</v>
      </c>
      <c r="E1135" s="295">
        <v>6892.0889999999999</v>
      </c>
      <c r="F1135" s="294">
        <v>-1687.319</v>
      </c>
      <c r="G1135" s="294">
        <v>2499.681</v>
      </c>
    </row>
    <row r="1136" spans="1:7">
      <c r="A1136" s="34" t="s">
        <v>104</v>
      </c>
      <c r="B1136" s="293">
        <v>2012</v>
      </c>
      <c r="C1136" s="294">
        <v>8603.8629999999994</v>
      </c>
      <c r="D1136" s="294">
        <v>930.37300000000005</v>
      </c>
      <c r="E1136" s="295">
        <v>6265.6390000000001</v>
      </c>
      <c r="F1136" s="294">
        <v>-1548.0250000000001</v>
      </c>
      <c r="G1136" s="294">
        <v>2220.1579999999999</v>
      </c>
    </row>
    <row r="1137" spans="1:7">
      <c r="A1137" s="34" t="s">
        <v>104</v>
      </c>
      <c r="B1137" s="293">
        <v>2011</v>
      </c>
      <c r="C1137" s="294">
        <v>8072.973</v>
      </c>
      <c r="D1137" s="294">
        <v>848.97400000000005</v>
      </c>
      <c r="E1137" s="295">
        <v>5869.6019999999999</v>
      </c>
      <c r="F1137" s="294">
        <v>-1254.232</v>
      </c>
      <c r="G1137" s="294">
        <v>2097.4499999999998</v>
      </c>
    </row>
    <row r="1138" spans="1:7">
      <c r="A1138" s="34" t="s">
        <v>104</v>
      </c>
      <c r="B1138" s="293">
        <v>2010</v>
      </c>
      <c r="C1138" s="294">
        <v>7362.6180000000004</v>
      </c>
      <c r="D1138" s="294">
        <v>738.31100000000004</v>
      </c>
      <c r="E1138" s="295">
        <v>5571.5940000000001</v>
      </c>
      <c r="F1138" s="294">
        <v>-738.76499999999999</v>
      </c>
      <c r="G1138" s="294">
        <v>2169.7210000000005</v>
      </c>
    </row>
    <row r="1139" spans="1:7">
      <c r="A1139" s="34" t="s">
        <v>104</v>
      </c>
      <c r="B1139" s="293">
        <v>2009</v>
      </c>
      <c r="C1139" s="294">
        <v>6816.8239999999996</v>
      </c>
      <c r="D1139" s="294">
        <v>657.04899999999998</v>
      </c>
      <c r="E1139" s="295">
        <v>5318.4049999999997</v>
      </c>
      <c r="F1139" s="294">
        <v>-433.07400000000001</v>
      </c>
      <c r="G1139" s="294">
        <v>2310.5610000000001</v>
      </c>
    </row>
    <row r="1140" spans="1:7">
      <c r="A1140" s="34" t="s">
        <v>104</v>
      </c>
      <c r="B1140" s="293">
        <v>2008</v>
      </c>
      <c r="C1140" s="294">
        <v>6522.7060000000001</v>
      </c>
      <c r="D1140" s="294">
        <v>641.60599999999999</v>
      </c>
      <c r="E1140" s="295">
        <v>5257.1120000000001</v>
      </c>
      <c r="F1140" s="294">
        <v>229.68700000000001</v>
      </c>
      <c r="G1140" s="294">
        <v>2532.3089999999997</v>
      </c>
    </row>
    <row r="1141" spans="1:7">
      <c r="A1141" s="34" t="s">
        <v>104</v>
      </c>
      <c r="B1141" s="293">
        <v>2007</v>
      </c>
      <c r="C1141" s="294">
        <v>6169.8040000000001</v>
      </c>
      <c r="D1141" s="294">
        <v>595.67200000000003</v>
      </c>
      <c r="E1141" s="295">
        <v>4804.7089999999998</v>
      </c>
      <c r="F1141" s="294">
        <v>403.2</v>
      </c>
      <c r="G1141" s="294">
        <v>2338.8179999999998</v>
      </c>
    </row>
    <row r="1142" spans="1:7">
      <c r="A1142" s="34" t="s">
        <v>104</v>
      </c>
      <c r="B1142" s="293">
        <v>2006</v>
      </c>
      <c r="C1142" s="294">
        <v>5948.3549999999996</v>
      </c>
      <c r="D1142" s="294">
        <v>569.27499999999998</v>
      </c>
      <c r="E1142" s="295">
        <v>4526.3059999999996</v>
      </c>
      <c r="F1142" s="294">
        <v>469.52800000000002</v>
      </c>
      <c r="G1142" s="294">
        <v>2326.6849999999999</v>
      </c>
    </row>
    <row r="1143" spans="1:7">
      <c r="A1143" s="34" t="s">
        <v>104</v>
      </c>
      <c r="B1143" s="293">
        <v>2005</v>
      </c>
      <c r="C1143" s="294">
        <v>5710.8819999999996</v>
      </c>
      <c r="D1143" s="294">
        <v>571.01900000000001</v>
      </c>
      <c r="E1143" s="295">
        <v>4245.2569999999996</v>
      </c>
      <c r="F1143" s="294">
        <v>391.00700000000001</v>
      </c>
      <c r="G1143" s="294">
        <v>2252.857</v>
      </c>
    </row>
    <row r="1144" spans="1:7">
      <c r="A1144" s="34" t="s">
        <v>104</v>
      </c>
      <c r="B1144" s="293">
        <v>2004</v>
      </c>
      <c r="C1144" s="294">
        <v>5637.0249999999996</v>
      </c>
      <c r="D1144" s="294">
        <v>566.202</v>
      </c>
      <c r="E1144" s="295">
        <v>3912.5650000000001</v>
      </c>
      <c r="F1144" s="294">
        <v>171.393</v>
      </c>
      <c r="G1144" s="294">
        <v>2040.643</v>
      </c>
    </row>
    <row r="1145" spans="1:7">
      <c r="A1145" s="34" t="s">
        <v>104</v>
      </c>
      <c r="B1145" s="293">
        <v>2003</v>
      </c>
      <c r="C1145" s="294">
        <v>5457.1229999999996</v>
      </c>
      <c r="D1145" s="294">
        <v>517.60400000000004</v>
      </c>
      <c r="E1145" s="295">
        <v>3766.826</v>
      </c>
      <c r="F1145" s="294">
        <v>373.75799999999998</v>
      </c>
      <c r="G1145" s="294">
        <v>1920.6030000000001</v>
      </c>
    </row>
    <row r="1146" spans="1:7">
      <c r="A1146" s="34" t="s">
        <v>104</v>
      </c>
      <c r="B1146" s="293">
        <v>2002</v>
      </c>
      <c r="C1146" s="294">
        <v>5325.51</v>
      </c>
      <c r="D1146" s="294">
        <v>428.14800000000002</v>
      </c>
      <c r="E1146" s="295">
        <v>3477.7910000000002</v>
      </c>
      <c r="F1146" s="294">
        <v>689.12699999999995</v>
      </c>
      <c r="G1146" s="294">
        <v>1883.644</v>
      </c>
    </row>
    <row r="1147" spans="1:7">
      <c r="A1147" s="34" t="s">
        <v>104</v>
      </c>
      <c r="B1147" s="293">
        <v>2001</v>
      </c>
      <c r="C1147" s="294">
        <v>4818.1850000000004</v>
      </c>
      <c r="D1147" s="294">
        <v>175.52600000000001</v>
      </c>
      <c r="E1147" s="295">
        <v>3432.5120000000002</v>
      </c>
      <c r="F1147" s="294">
        <v>866.21299999999997</v>
      </c>
      <c r="G1147" s="294">
        <v>2091.6149999999998</v>
      </c>
    </row>
    <row r="1148" spans="1:7">
      <c r="A1148" s="34" t="s">
        <v>104</v>
      </c>
      <c r="B1148" s="293">
        <v>2000</v>
      </c>
      <c r="C1148" s="294">
        <v>4482.6959999999999</v>
      </c>
      <c r="D1148" s="294">
        <v>267.58999999999997</v>
      </c>
      <c r="E1148" s="295">
        <v>3333.2179999999998</v>
      </c>
      <c r="F1148" s="294">
        <v>992.17899999999997</v>
      </c>
      <c r="G1148" s="294">
        <v>2242.116</v>
      </c>
    </row>
    <row r="1149" spans="1:7">
      <c r="A1149" s="34" t="s">
        <v>104</v>
      </c>
      <c r="B1149" s="293">
        <v>1999</v>
      </c>
      <c r="C1149" s="294">
        <v>4116.3921</v>
      </c>
      <c r="D1149" s="294">
        <v>244.78299999999999</v>
      </c>
      <c r="E1149" s="295">
        <v>3284.7671</v>
      </c>
      <c r="F1149" s="294">
        <v>1323.8009999999999</v>
      </c>
      <c r="G1149" s="294">
        <v>2212.1410000000001</v>
      </c>
    </row>
    <row r="1150" spans="1:7">
      <c r="A1150" s="34" t="s">
        <v>104</v>
      </c>
      <c r="B1150" s="293">
        <v>1998</v>
      </c>
      <c r="C1150" s="294">
        <v>3242.9220999999998</v>
      </c>
      <c r="D1150" s="294">
        <v>227.90299999999999</v>
      </c>
      <c r="E1150" s="295">
        <v>2748.1129999999998</v>
      </c>
      <c r="F1150" s="294">
        <v>1302.057</v>
      </c>
      <c r="G1150" s="294">
        <v>1847.124</v>
      </c>
    </row>
    <row r="1151" spans="1:7">
      <c r="A1151" s="34" t="s">
        <v>104</v>
      </c>
      <c r="B1151" s="293">
        <v>1997</v>
      </c>
      <c r="C1151" s="294">
        <v>2691.4398999999999</v>
      </c>
      <c r="D1151" s="294">
        <v>195.00800000000001</v>
      </c>
      <c r="E1151" s="295">
        <v>1884.0170000000001</v>
      </c>
      <c r="F1151" s="294">
        <v>1075.2080000000001</v>
      </c>
      <c r="G1151" s="294">
        <v>1273.6080000000002</v>
      </c>
    </row>
    <row r="1152" spans="1:7">
      <c r="A1152" s="34" t="s">
        <v>104</v>
      </c>
      <c r="B1152" s="293">
        <v>1996</v>
      </c>
      <c r="C1152" s="294">
        <v>2242.6331</v>
      </c>
      <c r="D1152" s="294">
        <v>167.16499999999999</v>
      </c>
      <c r="E1152" s="295">
        <v>1498.3969999999999</v>
      </c>
      <c r="F1152" s="294">
        <v>865.58199999999999</v>
      </c>
      <c r="G1152" s="294">
        <v>959.98199999999997</v>
      </c>
    </row>
    <row r="1153" spans="1:7">
      <c r="A1153" s="34" t="s">
        <v>104</v>
      </c>
      <c r="B1153" s="293">
        <v>1995</v>
      </c>
      <c r="C1153" s="294">
        <v>1808.1310000000001</v>
      </c>
      <c r="D1153" s="294">
        <v>138.78100000000001</v>
      </c>
      <c r="E1153" s="295">
        <v>1111.778</v>
      </c>
      <c r="F1153" s="294">
        <v>684.71</v>
      </c>
      <c r="G1153" s="294">
        <v>698.21300000000008</v>
      </c>
    </row>
    <row r="1154" spans="1:7">
      <c r="A1154" s="34" t="s">
        <v>104</v>
      </c>
      <c r="B1154" s="293">
        <v>1994</v>
      </c>
      <c r="C1154" s="294">
        <v>1508.0291</v>
      </c>
      <c r="D1154" s="294">
        <v>116.386</v>
      </c>
      <c r="E1154" s="295">
        <v>882.10199999999998</v>
      </c>
      <c r="F1154" s="294">
        <v>528.37699999999995</v>
      </c>
      <c r="G1154" s="294">
        <v>541.91399999999999</v>
      </c>
    </row>
    <row r="1155" spans="1:7">
      <c r="A1155" s="34" t="s">
        <v>104</v>
      </c>
      <c r="B1155" s="293">
        <v>1993</v>
      </c>
      <c r="C1155" s="294">
        <v>1216.7929999999999</v>
      </c>
      <c r="D1155" s="294">
        <v>86.935000000000002</v>
      </c>
      <c r="E1155" s="295">
        <v>696.54700000000003</v>
      </c>
      <c r="F1155" s="294">
        <v>396.613</v>
      </c>
      <c r="G1155" s="294">
        <v>401.07100000000003</v>
      </c>
    </row>
    <row r="1156" spans="1:7">
      <c r="A1156" s="34" t="s">
        <v>104</v>
      </c>
      <c r="B1156" s="293">
        <v>1992</v>
      </c>
      <c r="C1156" s="294">
        <v>1002.327</v>
      </c>
      <c r="D1156" s="294">
        <v>63.287999999999997</v>
      </c>
      <c r="E1156" s="295">
        <v>502.12200000000001</v>
      </c>
      <c r="F1156" s="294">
        <v>282.12</v>
      </c>
      <c r="G1156" s="294">
        <v>289.17700000000002</v>
      </c>
    </row>
    <row r="1157" spans="1:7">
      <c r="A1157" s="34" t="s">
        <v>104</v>
      </c>
      <c r="B1157" s="293">
        <v>1991</v>
      </c>
      <c r="C1157" s="294">
        <v>817.96199999999999</v>
      </c>
      <c r="D1157" s="294">
        <v>43.951000000000001</v>
      </c>
      <c r="E1157" s="295">
        <v>398.85</v>
      </c>
      <c r="F1157" s="294">
        <v>208.62799999999999</v>
      </c>
      <c r="G1157" s="294">
        <v>215.874</v>
      </c>
    </row>
    <row r="1158" spans="1:7">
      <c r="A1158" s="34" t="s">
        <v>141</v>
      </c>
      <c r="B1158" s="293">
        <v>2019</v>
      </c>
      <c r="C1158" s="294">
        <v>76559</v>
      </c>
      <c r="D1158" s="294">
        <v>-636</v>
      </c>
      <c r="E1158" s="295">
        <v>133625</v>
      </c>
      <c r="F1158" s="294">
        <v>-8300</v>
      </c>
      <c r="G1158" s="294">
        <v>20232</v>
      </c>
    </row>
    <row r="1159" spans="1:7">
      <c r="A1159" s="34" t="s">
        <v>141</v>
      </c>
      <c r="B1159" s="293">
        <v>2018</v>
      </c>
      <c r="C1159" s="294">
        <v>101127</v>
      </c>
      <c r="D1159" s="294">
        <v>10460</v>
      </c>
      <c r="E1159" s="295">
        <v>117359</v>
      </c>
      <c r="F1159" s="294">
        <v>410</v>
      </c>
      <c r="G1159" s="294">
        <v>14257</v>
      </c>
    </row>
    <row r="1160" spans="1:7">
      <c r="A1160" s="34" t="s">
        <v>141</v>
      </c>
      <c r="B1160" s="293">
        <v>2017</v>
      </c>
      <c r="C1160" s="294">
        <v>94005</v>
      </c>
      <c r="D1160" s="294">
        <v>8458</v>
      </c>
      <c r="E1160" s="295">
        <v>112362</v>
      </c>
      <c r="F1160" s="294">
        <v>1713</v>
      </c>
      <c r="G1160" s="294">
        <v>12830</v>
      </c>
    </row>
    <row r="1161" spans="1:7">
      <c r="A1161" s="34" t="s">
        <v>141</v>
      </c>
      <c r="B1161" s="293">
        <v>2016</v>
      </c>
      <c r="C1161" s="294">
        <v>93496</v>
      </c>
      <c r="D1161" s="294">
        <v>5034</v>
      </c>
      <c r="E1161" s="295">
        <v>89997</v>
      </c>
      <c r="F1161" s="294">
        <v>877</v>
      </c>
      <c r="G1161" s="294">
        <v>10829</v>
      </c>
    </row>
    <row r="1162" spans="1:7">
      <c r="A1162" s="34" t="s">
        <v>141</v>
      </c>
      <c r="B1162" s="293">
        <v>2015</v>
      </c>
      <c r="C1162" s="294">
        <v>96114</v>
      </c>
      <c r="D1162" s="294">
        <v>5176</v>
      </c>
      <c r="E1162" s="295">
        <v>94408</v>
      </c>
      <c r="F1162" s="294">
        <v>6397</v>
      </c>
      <c r="G1162" s="294">
        <v>16361</v>
      </c>
    </row>
    <row r="1163" spans="1:7">
      <c r="A1163" s="34" t="s">
        <v>141</v>
      </c>
      <c r="B1163" s="293">
        <v>2014</v>
      </c>
      <c r="C1163" s="294">
        <v>90762</v>
      </c>
      <c r="D1163" s="294">
        <v>5446</v>
      </c>
      <c r="E1163" s="295">
        <v>92921</v>
      </c>
      <c r="F1163" s="294">
        <v>8790</v>
      </c>
      <c r="G1163" s="294">
        <v>17860</v>
      </c>
    </row>
    <row r="1164" spans="1:7">
      <c r="A1164" s="34" t="s">
        <v>141</v>
      </c>
      <c r="B1164" s="293">
        <v>2013</v>
      </c>
      <c r="C1164" s="294">
        <v>86623</v>
      </c>
      <c r="D1164" s="294">
        <v>4585</v>
      </c>
      <c r="E1164" s="295">
        <v>92663</v>
      </c>
      <c r="F1164" s="294">
        <v>14997</v>
      </c>
      <c r="G1164" s="294">
        <v>24632</v>
      </c>
    </row>
    <row r="1165" spans="1:7">
      <c r="A1165" s="34" t="s">
        <v>141</v>
      </c>
      <c r="B1165" s="293">
        <v>2012</v>
      </c>
      <c r="C1165" s="294">
        <v>81698</v>
      </c>
      <c r="D1165" s="294">
        <v>3900</v>
      </c>
      <c r="E1165" s="295">
        <v>88896</v>
      </c>
      <c r="F1165" s="294">
        <v>5967</v>
      </c>
      <c r="G1165" s="294">
        <v>16376</v>
      </c>
    </row>
    <row r="1166" spans="1:7">
      <c r="A1166" s="34" t="s">
        <v>141</v>
      </c>
      <c r="B1166" s="293">
        <v>2011</v>
      </c>
      <c r="C1166" s="294">
        <v>68735</v>
      </c>
      <c r="D1166" s="294">
        <v>4018</v>
      </c>
      <c r="E1166" s="295">
        <v>79986</v>
      </c>
      <c r="F1166" s="294">
        <v>3608</v>
      </c>
      <c r="G1166" s="294">
        <v>15979</v>
      </c>
    </row>
    <row r="1167" spans="1:7">
      <c r="A1167" s="34" t="s">
        <v>141</v>
      </c>
      <c r="B1167" s="293">
        <v>2010</v>
      </c>
      <c r="C1167" s="294">
        <v>64306</v>
      </c>
      <c r="D1167" s="294">
        <v>3307</v>
      </c>
      <c r="E1167" s="295">
        <v>68565</v>
      </c>
      <c r="F1167" s="294">
        <v>2862</v>
      </c>
      <c r="G1167" s="294">
        <v>15283</v>
      </c>
    </row>
    <row r="1168" spans="1:7">
      <c r="A1168" s="34" t="s">
        <v>141</v>
      </c>
      <c r="B1168" s="293">
        <v>2009</v>
      </c>
      <c r="C1168" s="294">
        <v>68281</v>
      </c>
      <c r="D1168" s="294">
        <v>1312</v>
      </c>
      <c r="E1168" s="295">
        <v>62053</v>
      </c>
      <c r="F1168" s="294">
        <v>2225</v>
      </c>
      <c r="G1168" s="294">
        <v>15149</v>
      </c>
    </row>
    <row r="1169" spans="1:7">
      <c r="A1169" s="34" t="s">
        <v>141</v>
      </c>
      <c r="B1169" s="293">
        <v>2008</v>
      </c>
      <c r="C1169" s="294">
        <v>60909</v>
      </c>
      <c r="D1169" s="294">
        <v>2672</v>
      </c>
      <c r="E1169" s="295">
        <v>53779</v>
      </c>
      <c r="F1169" s="294">
        <v>-1294</v>
      </c>
      <c r="G1169" s="294">
        <v>6218</v>
      </c>
    </row>
    <row r="1170" spans="1:7">
      <c r="A1170" s="34" t="s">
        <v>141</v>
      </c>
      <c r="B1170" s="293">
        <v>2007</v>
      </c>
      <c r="C1170" s="294">
        <v>66387</v>
      </c>
      <c r="D1170" s="294">
        <v>4074</v>
      </c>
      <c r="E1170" s="295">
        <v>58986</v>
      </c>
      <c r="F1170" s="294">
        <v>9004</v>
      </c>
      <c r="G1170" s="294">
        <v>17221</v>
      </c>
    </row>
    <row r="1171" spans="1:7">
      <c r="A1171" s="34" t="s">
        <v>141</v>
      </c>
      <c r="B1171" s="293">
        <v>2006</v>
      </c>
      <c r="C1171" s="294">
        <v>61530</v>
      </c>
      <c r="D1171" s="294">
        <v>2215</v>
      </c>
      <c r="E1171" s="295">
        <v>51794</v>
      </c>
      <c r="F1171" s="294">
        <v>4739</v>
      </c>
      <c r="G1171" s="294">
        <v>14277</v>
      </c>
    </row>
    <row r="1172" spans="1:7">
      <c r="A1172" s="34" t="s">
        <v>141</v>
      </c>
      <c r="B1172" s="293">
        <v>2005</v>
      </c>
      <c r="C1172" s="294">
        <v>53621</v>
      </c>
      <c r="D1172" s="294">
        <v>2572</v>
      </c>
      <c r="E1172" s="295">
        <v>59996</v>
      </c>
      <c r="F1172" s="294">
        <v>11059</v>
      </c>
      <c r="G1172" s="294">
        <v>21786</v>
      </c>
    </row>
    <row r="1173" spans="1:7">
      <c r="A1173" s="34" t="s">
        <v>141</v>
      </c>
      <c r="B1173" s="293">
        <v>2004</v>
      </c>
      <c r="C1173" s="294">
        <v>52457</v>
      </c>
      <c r="D1173" s="294">
        <v>1872</v>
      </c>
      <c r="E1173" s="295">
        <v>56224</v>
      </c>
      <c r="F1173" s="294">
        <v>11286</v>
      </c>
      <c r="G1173" s="294">
        <v>23486</v>
      </c>
    </row>
    <row r="1174" spans="1:7">
      <c r="A1174" s="34" t="s">
        <v>141</v>
      </c>
      <c r="B1174" s="293">
        <v>2003</v>
      </c>
      <c r="C1174" s="294">
        <v>50485</v>
      </c>
      <c r="D1174" s="294">
        <v>718</v>
      </c>
      <c r="E1174" s="295">
        <v>53035</v>
      </c>
      <c r="F1174" s="294">
        <v>8139</v>
      </c>
      <c r="G1174" s="294">
        <v>22582</v>
      </c>
    </row>
    <row r="1175" spans="1:7">
      <c r="A1175" s="34" t="s">
        <v>141</v>
      </c>
      <c r="B1175" s="293">
        <v>2002</v>
      </c>
      <c r="C1175" s="294">
        <v>54061</v>
      </c>
      <c r="D1175" s="294">
        <v>492</v>
      </c>
      <c r="E1175" s="295">
        <v>52342</v>
      </c>
      <c r="F1175" s="294">
        <v>7696</v>
      </c>
      <c r="G1175" s="294">
        <v>22099</v>
      </c>
    </row>
    <row r="1176" spans="1:7">
      <c r="A1176" s="34" t="s">
        <v>141</v>
      </c>
      <c r="B1176" s="293">
        <v>2001</v>
      </c>
      <c r="C1176" s="294">
        <v>58198</v>
      </c>
      <c r="D1176" s="294">
        <v>2827</v>
      </c>
      <c r="E1176" s="295">
        <v>48978</v>
      </c>
      <c r="F1176" s="294">
        <v>10825</v>
      </c>
      <c r="G1176" s="294">
        <v>23090</v>
      </c>
    </row>
    <row r="1177" spans="1:7">
      <c r="A1177" s="34" t="s">
        <v>141</v>
      </c>
      <c r="B1177" s="293">
        <v>2000</v>
      </c>
      <c r="C1177" s="294">
        <v>51321</v>
      </c>
      <c r="D1177" s="294">
        <v>2128</v>
      </c>
      <c r="E1177" s="295">
        <v>42677</v>
      </c>
      <c r="F1177" s="294">
        <v>11020</v>
      </c>
      <c r="G1177" s="294">
        <v>19819</v>
      </c>
    </row>
    <row r="1178" spans="1:7">
      <c r="A1178" s="34" t="s">
        <v>141</v>
      </c>
      <c r="B1178" s="293">
        <v>1999</v>
      </c>
      <c r="C1178" s="294">
        <v>57993</v>
      </c>
      <c r="D1178" s="294">
        <v>2309</v>
      </c>
      <c r="E1178" s="295">
        <v>36147</v>
      </c>
      <c r="F1178" s="294">
        <v>11462</v>
      </c>
      <c r="G1178" s="294">
        <v>18194</v>
      </c>
    </row>
    <row r="1179" spans="1:7">
      <c r="A1179" s="34" t="s">
        <v>141</v>
      </c>
      <c r="B1179" s="293">
        <v>1998</v>
      </c>
      <c r="C1179" s="294">
        <v>56154</v>
      </c>
      <c r="D1179" s="294">
        <v>1120</v>
      </c>
      <c r="E1179" s="295">
        <v>37024</v>
      </c>
      <c r="F1179" s="294">
        <v>12316</v>
      </c>
      <c r="G1179" s="294">
        <v>19288</v>
      </c>
    </row>
    <row r="1180" spans="1:7">
      <c r="A1180" s="34" t="s">
        <v>141</v>
      </c>
      <c r="B1180" s="293">
        <v>1997</v>
      </c>
      <c r="C1180" s="294">
        <v>45800</v>
      </c>
      <c r="D1180" s="294">
        <v>-178</v>
      </c>
      <c r="E1180" s="295">
        <v>38024</v>
      </c>
      <c r="F1180" s="294">
        <v>12953</v>
      </c>
      <c r="G1180" s="294">
        <v>19807</v>
      </c>
    </row>
    <row r="1181" spans="1:7">
      <c r="A1181" s="34" t="s">
        <v>141</v>
      </c>
      <c r="B1181" s="293">
        <v>1996</v>
      </c>
      <c r="C1181" s="294">
        <v>35453</v>
      </c>
      <c r="D1181" s="294">
        <v>1818</v>
      </c>
      <c r="E1181" s="295">
        <v>37880</v>
      </c>
      <c r="F1181" s="294">
        <v>13502</v>
      </c>
      <c r="G1181" s="294">
        <v>20991</v>
      </c>
    </row>
    <row r="1182" spans="1:7">
      <c r="A1182" s="34" t="s">
        <v>141</v>
      </c>
      <c r="B1182" s="293">
        <v>1995</v>
      </c>
      <c r="C1182" s="294">
        <v>19515</v>
      </c>
      <c r="D1182" s="294">
        <v>393</v>
      </c>
      <c r="E1182" s="295">
        <v>22098</v>
      </c>
      <c r="F1182" s="294">
        <v>9898</v>
      </c>
      <c r="G1182" s="294">
        <v>12513</v>
      </c>
    </row>
    <row r="1183" spans="1:7">
      <c r="A1183" s="34" t="s">
        <v>141</v>
      </c>
      <c r="B1183" s="293">
        <v>1994</v>
      </c>
      <c r="C1183" s="294">
        <v>21924</v>
      </c>
      <c r="D1183" s="294">
        <v>856</v>
      </c>
      <c r="E1183" s="295">
        <v>21463</v>
      </c>
      <c r="F1183" s="294">
        <v>9700</v>
      </c>
      <c r="G1183" s="294">
        <v>12309</v>
      </c>
    </row>
    <row r="1184" spans="1:7">
      <c r="A1184" s="34" t="s">
        <v>141</v>
      </c>
      <c r="B1184" s="293">
        <v>1993</v>
      </c>
      <c r="C1184" s="294">
        <v>25438</v>
      </c>
      <c r="D1184" s="294">
        <v>1244</v>
      </c>
      <c r="E1184" s="295">
        <v>20450</v>
      </c>
      <c r="F1184" s="294">
        <v>8983</v>
      </c>
      <c r="G1184" s="294">
        <v>11613</v>
      </c>
    </row>
    <row r="1185" spans="1:7">
      <c r="A1185" s="34" t="s">
        <v>141</v>
      </c>
      <c r="B1185" s="293">
        <v>1992</v>
      </c>
      <c r="C1185" s="294">
        <v>30184</v>
      </c>
      <c r="D1185" s="294">
        <v>552</v>
      </c>
      <c r="E1185" s="295">
        <v>18147</v>
      </c>
      <c r="F1185" s="294">
        <v>8056</v>
      </c>
      <c r="G1185" s="294">
        <v>9849</v>
      </c>
    </row>
    <row r="1186" spans="1:7">
      <c r="A1186" s="34" t="s">
        <v>141</v>
      </c>
      <c r="B1186" s="293">
        <v>1991</v>
      </c>
      <c r="C1186" s="294">
        <v>29314</v>
      </c>
      <c r="D1186" s="294">
        <v>1567</v>
      </c>
      <c r="E1186" s="295">
        <v>15784</v>
      </c>
      <c r="F1186" s="294">
        <v>8093</v>
      </c>
      <c r="G1186" s="294">
        <v>9410</v>
      </c>
    </row>
    <row r="1187" spans="1:7">
      <c r="A1187" s="34" t="s">
        <v>141</v>
      </c>
      <c r="B1187" s="293">
        <v>1990</v>
      </c>
      <c r="C1187" s="294">
        <v>27595</v>
      </c>
      <c r="D1187" s="294">
        <v>1385</v>
      </c>
      <c r="E1187" s="295">
        <v>14591</v>
      </c>
      <c r="F1187" s="294">
        <v>6973</v>
      </c>
      <c r="G1187" s="294">
        <v>7288</v>
      </c>
    </row>
    <row r="1188" spans="1:7">
      <c r="A1188" s="34" t="s">
        <v>141</v>
      </c>
      <c r="B1188" s="293">
        <v>1989</v>
      </c>
      <c r="C1188" s="294">
        <v>20276</v>
      </c>
      <c r="D1188" s="294">
        <v>973</v>
      </c>
      <c r="E1188" s="295">
        <v>13278</v>
      </c>
      <c r="F1188" s="294">
        <v>6131</v>
      </c>
      <c r="G1188" s="294">
        <v>6411</v>
      </c>
    </row>
    <row r="1189" spans="1:7">
      <c r="A1189" s="34" t="s">
        <v>1544</v>
      </c>
      <c r="B1189" s="293">
        <v>2019</v>
      </c>
      <c r="C1189" s="294">
        <v>11362</v>
      </c>
      <c r="D1189" s="294">
        <v>1001</v>
      </c>
      <c r="E1189" s="295">
        <v>18193</v>
      </c>
      <c r="F1189" s="294">
        <v>7912</v>
      </c>
      <c r="G1189" s="294">
        <v>13873</v>
      </c>
    </row>
    <row r="1190" spans="1:7">
      <c r="A1190" s="34" t="s">
        <v>1544</v>
      </c>
      <c r="B1190" s="293">
        <v>2018</v>
      </c>
      <c r="C1190" s="294">
        <v>11099</v>
      </c>
      <c r="D1190" s="294">
        <v>1546</v>
      </c>
      <c r="E1190" s="295">
        <v>15720</v>
      </c>
      <c r="F1190" s="294">
        <v>7866</v>
      </c>
      <c r="G1190" s="294">
        <v>11351</v>
      </c>
    </row>
    <row r="1191" spans="1:7">
      <c r="A1191" s="34" t="s">
        <v>1544</v>
      </c>
      <c r="B1191" s="293">
        <v>2017</v>
      </c>
      <c r="C1191" s="294">
        <v>10584</v>
      </c>
      <c r="D1191" s="294">
        <v>602</v>
      </c>
      <c r="E1191" s="295">
        <v>17111</v>
      </c>
      <c r="F1191" s="294">
        <v>9116</v>
      </c>
      <c r="G1191" s="294">
        <v>12628</v>
      </c>
    </row>
    <row r="1192" spans="1:7">
      <c r="A1192" s="34" t="s">
        <v>1544</v>
      </c>
      <c r="B1192" s="293">
        <v>2016</v>
      </c>
      <c r="C1192" s="294">
        <v>10163</v>
      </c>
      <c r="D1192" s="294">
        <v>4965</v>
      </c>
      <c r="E1192" s="295">
        <v>15546</v>
      </c>
      <c r="F1192" s="294">
        <v>8280</v>
      </c>
      <c r="G1192" s="294">
        <v>11062</v>
      </c>
    </row>
    <row r="1193" spans="1:7">
      <c r="A1193" s="34" t="s">
        <v>1544</v>
      </c>
      <c r="B1193" s="293">
        <v>2015</v>
      </c>
      <c r="C1193" s="294">
        <v>9968</v>
      </c>
      <c r="D1193" s="294">
        <v>968</v>
      </c>
      <c r="E1193" s="295">
        <v>20962</v>
      </c>
      <c r="F1193" s="294">
        <v>8865</v>
      </c>
      <c r="G1193" s="294">
        <v>15372</v>
      </c>
    </row>
    <row r="1194" spans="1:7">
      <c r="A1194" s="34" t="s">
        <v>1544</v>
      </c>
      <c r="B1194" s="293">
        <v>2014</v>
      </c>
      <c r="C1194" s="294">
        <v>10719</v>
      </c>
      <c r="D1194" s="294">
        <v>2497</v>
      </c>
      <c r="E1194" s="295">
        <v>25917</v>
      </c>
      <c r="F1194" s="294">
        <v>8156</v>
      </c>
      <c r="G1194" s="294">
        <v>17461</v>
      </c>
    </row>
    <row r="1195" spans="1:7">
      <c r="A1195" s="34" t="s">
        <v>1544</v>
      </c>
      <c r="B1195" s="293">
        <v>2013</v>
      </c>
      <c r="C1195" s="294">
        <v>9413</v>
      </c>
      <c r="D1195" s="294">
        <v>2012</v>
      </c>
      <c r="E1195" s="295">
        <v>25224</v>
      </c>
      <c r="F1195" s="294">
        <v>8486</v>
      </c>
      <c r="G1195" s="294">
        <v>17652</v>
      </c>
    </row>
    <row r="1196" spans="1:7">
      <c r="A1196" s="34" t="s">
        <v>1544</v>
      </c>
      <c r="B1196" s="293">
        <v>2012</v>
      </c>
      <c r="C1196" s="294">
        <v>13936</v>
      </c>
      <c r="D1196" s="294">
        <v>2326</v>
      </c>
      <c r="E1196" s="295">
        <v>20390</v>
      </c>
      <c r="F1196" s="294">
        <v>6978</v>
      </c>
      <c r="G1196" s="294">
        <v>12908</v>
      </c>
    </row>
    <row r="1197" spans="1:7">
      <c r="A1197" s="34" t="s">
        <v>1544</v>
      </c>
      <c r="B1197" s="293">
        <v>2011</v>
      </c>
      <c r="C1197" s="294">
        <v>13893</v>
      </c>
      <c r="D1197" s="294">
        <v>2224</v>
      </c>
      <c r="E1197" s="295">
        <v>19073</v>
      </c>
      <c r="F1197" s="294">
        <v>6828</v>
      </c>
      <c r="G1197" s="294">
        <v>12023</v>
      </c>
    </row>
    <row r="1198" spans="1:7">
      <c r="A1198" s="34" t="s">
        <v>1544</v>
      </c>
      <c r="B1198" s="293">
        <v>2010</v>
      </c>
      <c r="C1198" s="294">
        <v>12843</v>
      </c>
      <c r="D1198" s="294">
        <v>1420</v>
      </c>
      <c r="E1198" s="295">
        <v>17489</v>
      </c>
      <c r="F1198" s="294">
        <v>6796</v>
      </c>
      <c r="G1198" s="294">
        <v>11183</v>
      </c>
    </row>
    <row r="1199" spans="1:7">
      <c r="A1199" s="34" t="s">
        <v>1544</v>
      </c>
      <c r="B1199" s="293">
        <v>2009</v>
      </c>
      <c r="C1199" s="294">
        <v>12562</v>
      </c>
      <c r="D1199" s="294">
        <v>2205</v>
      </c>
      <c r="E1199" s="295">
        <v>17354</v>
      </c>
      <c r="F1199" s="294">
        <v>7420</v>
      </c>
      <c r="G1199" s="294">
        <v>11571</v>
      </c>
    </row>
    <row r="1200" spans="1:7">
      <c r="A1200" s="34" t="s">
        <v>1544</v>
      </c>
      <c r="B1200" s="293">
        <v>2008</v>
      </c>
      <c r="C1200" s="294">
        <v>12348</v>
      </c>
      <c r="D1200" s="294">
        <v>2014</v>
      </c>
      <c r="E1200" s="295">
        <v>15405</v>
      </c>
      <c r="F1200" s="294">
        <v>6229</v>
      </c>
      <c r="G1200" s="294">
        <v>9985</v>
      </c>
    </row>
    <row r="1201" spans="1:7">
      <c r="A1201" s="34" t="s">
        <v>1544</v>
      </c>
      <c r="B1201" s="293">
        <v>2007</v>
      </c>
      <c r="C1201" s="294">
        <v>11263</v>
      </c>
      <c r="D1201" s="294">
        <v>1707</v>
      </c>
      <c r="E1201" s="295">
        <v>15294</v>
      </c>
      <c r="F1201" s="294">
        <v>6916</v>
      </c>
      <c r="G1201" s="294">
        <v>10005</v>
      </c>
    </row>
    <row r="1202" spans="1:7">
      <c r="A1202" s="34" t="s">
        <v>1544</v>
      </c>
      <c r="B1202" s="293">
        <v>2006</v>
      </c>
      <c r="C1202" s="294">
        <v>10378</v>
      </c>
      <c r="D1202" s="294">
        <v>1397</v>
      </c>
      <c r="E1202" s="295">
        <v>14686</v>
      </c>
      <c r="F1202" s="294">
        <v>6272</v>
      </c>
      <c r="G1202" s="294">
        <v>9073</v>
      </c>
    </row>
    <row r="1203" spans="1:7">
      <c r="A1203" s="34" t="s">
        <v>1544</v>
      </c>
      <c r="B1203" s="293">
        <v>2005</v>
      </c>
      <c r="C1203" s="294">
        <v>9849</v>
      </c>
      <c r="D1203" s="294">
        <v>956</v>
      </c>
      <c r="E1203" s="295">
        <v>12727</v>
      </c>
      <c r="F1203" s="294">
        <v>4299</v>
      </c>
      <c r="G1203" s="294">
        <v>7637</v>
      </c>
    </row>
    <row r="1204" spans="1:7">
      <c r="A1204" s="34" t="s">
        <v>1544</v>
      </c>
      <c r="B1204" s="293">
        <v>2004</v>
      </c>
      <c r="C1204" s="294">
        <v>9509</v>
      </c>
      <c r="D1204" s="294">
        <v>388</v>
      </c>
      <c r="E1204" s="295">
        <v>14147</v>
      </c>
      <c r="F1204" s="294">
        <v>3705</v>
      </c>
      <c r="G1204" s="294">
        <v>7999</v>
      </c>
    </row>
    <row r="1205" spans="1:7">
      <c r="A1205" s="34" t="s">
        <v>1544</v>
      </c>
      <c r="B1205" s="293">
        <v>2003</v>
      </c>
      <c r="C1205" s="294">
        <v>8916</v>
      </c>
      <c r="D1205" s="294">
        <v>881</v>
      </c>
      <c r="E1205" s="295">
        <v>13779</v>
      </c>
      <c r="F1205" s="294">
        <v>3323</v>
      </c>
      <c r="G1205" s="294">
        <v>7897</v>
      </c>
    </row>
    <row r="1206" spans="1:7">
      <c r="A1206" s="34" t="s">
        <v>1544</v>
      </c>
      <c r="B1206" s="293">
        <v>2002</v>
      </c>
      <c r="C1206" s="294">
        <v>8110</v>
      </c>
      <c r="D1206" s="294">
        <v>778</v>
      </c>
      <c r="E1206" s="295">
        <v>12478</v>
      </c>
      <c r="F1206" s="294">
        <v>2939</v>
      </c>
      <c r="G1206" s="294">
        <v>7557</v>
      </c>
    </row>
    <row r="1207" spans="1:7">
      <c r="A1207" s="34" t="s">
        <v>1544</v>
      </c>
      <c r="B1207" s="293">
        <v>2001</v>
      </c>
      <c r="C1207" s="294">
        <v>7356</v>
      </c>
      <c r="D1207" s="294">
        <v>612</v>
      </c>
      <c r="E1207" s="295">
        <v>10343</v>
      </c>
      <c r="F1207" s="294">
        <v>3757</v>
      </c>
      <c r="G1207" s="294">
        <v>6444</v>
      </c>
    </row>
    <row r="1208" spans="1:7">
      <c r="A1208" s="34" t="s">
        <v>1544</v>
      </c>
      <c r="B1208" s="293">
        <v>2000</v>
      </c>
      <c r="C1208" s="294">
        <v>6896</v>
      </c>
      <c r="D1208" s="294">
        <v>740</v>
      </c>
      <c r="E1208" s="295">
        <v>8733</v>
      </c>
      <c r="F1208" s="294">
        <v>2659</v>
      </c>
      <c r="G1208" s="294">
        <v>5019</v>
      </c>
    </row>
    <row r="1209" spans="1:7">
      <c r="A1209" s="34" t="s">
        <v>1544</v>
      </c>
      <c r="B1209" s="293">
        <v>1999</v>
      </c>
      <c r="C1209" s="294">
        <v>6380</v>
      </c>
      <c r="D1209" s="294">
        <v>797</v>
      </c>
      <c r="E1209" s="295">
        <v>9644</v>
      </c>
      <c r="F1209" s="294">
        <v>3348</v>
      </c>
      <c r="G1209" s="294">
        <v>6204</v>
      </c>
    </row>
    <row r="1210" spans="1:7">
      <c r="A1210" s="34" t="s">
        <v>1544</v>
      </c>
      <c r="B1210" s="293">
        <v>1998</v>
      </c>
      <c r="C1210" s="294">
        <v>5706</v>
      </c>
      <c r="D1210" s="294">
        <v>315</v>
      </c>
      <c r="E1210" s="295">
        <v>9873</v>
      </c>
      <c r="F1210" s="294">
        <v>2839</v>
      </c>
      <c r="G1210" s="294">
        <v>6206</v>
      </c>
    </row>
    <row r="1211" spans="1:7">
      <c r="A1211" s="34" t="s">
        <v>1544</v>
      </c>
      <c r="B1211" s="293">
        <v>1997</v>
      </c>
      <c r="C1211" s="294">
        <v>6138</v>
      </c>
      <c r="D1211" s="294">
        <v>300</v>
      </c>
      <c r="E1211" s="295">
        <v>8707</v>
      </c>
      <c r="F1211" s="294">
        <v>2619</v>
      </c>
      <c r="G1211" s="294">
        <v>5398</v>
      </c>
    </row>
    <row r="1212" spans="1:7">
      <c r="A1212" s="34" t="s">
        <v>1544</v>
      </c>
      <c r="B1212" s="293">
        <v>1996</v>
      </c>
      <c r="C1212" s="294">
        <v>5438</v>
      </c>
      <c r="D1212" s="294">
        <v>669</v>
      </c>
      <c r="E1212" s="295">
        <v>7596</v>
      </c>
      <c r="F1212" s="294">
        <v>2504</v>
      </c>
      <c r="G1212" s="294">
        <v>4545</v>
      </c>
    </row>
    <row r="1213" spans="1:7">
      <c r="A1213" s="34" t="s">
        <v>1544</v>
      </c>
      <c r="B1213" s="293">
        <v>1995</v>
      </c>
      <c r="C1213" s="294">
        <v>5048</v>
      </c>
      <c r="D1213" s="294">
        <v>649</v>
      </c>
      <c r="E1213" s="295">
        <v>9437</v>
      </c>
      <c r="F1213" s="294">
        <v>3704</v>
      </c>
      <c r="G1213" s="294">
        <v>6295</v>
      </c>
    </row>
    <row r="1214" spans="1:7">
      <c r="A1214" s="34" t="s">
        <v>1544</v>
      </c>
      <c r="B1214" s="293">
        <v>1994</v>
      </c>
      <c r="C1214" s="294">
        <v>4479</v>
      </c>
      <c r="D1214" s="294">
        <v>596</v>
      </c>
      <c r="E1214" s="295">
        <v>9039</v>
      </c>
      <c r="F1214" s="294">
        <v>3720</v>
      </c>
      <c r="G1214" s="294">
        <v>6592</v>
      </c>
    </row>
    <row r="1215" spans="1:7">
      <c r="A1215" s="34" t="s">
        <v>1544</v>
      </c>
      <c r="B1215" s="293">
        <v>1993</v>
      </c>
      <c r="C1215" s="294">
        <v>8879</v>
      </c>
      <c r="D1215" s="294">
        <v>-198</v>
      </c>
      <c r="E1215" s="295">
        <v>10545</v>
      </c>
      <c r="F1215" s="294">
        <v>3185</v>
      </c>
      <c r="G1215" s="294">
        <v>6807</v>
      </c>
    </row>
    <row r="1216" spans="1:7">
      <c r="A1216" s="34" t="s">
        <v>1544</v>
      </c>
      <c r="B1216" s="293">
        <v>1992</v>
      </c>
      <c r="C1216" s="294">
        <v>8471</v>
      </c>
      <c r="D1216" s="294">
        <v>436</v>
      </c>
      <c r="E1216" s="295">
        <v>9155</v>
      </c>
      <c r="F1216" s="294">
        <v>3795</v>
      </c>
      <c r="G1216" s="294">
        <v>6728</v>
      </c>
    </row>
    <row r="1217" spans="1:7">
      <c r="A1217" s="34" t="s">
        <v>1544</v>
      </c>
      <c r="B1217" s="293">
        <v>1991</v>
      </c>
      <c r="C1217" s="294">
        <v>7799</v>
      </c>
      <c r="D1217" s="294">
        <v>568</v>
      </c>
      <c r="E1217" s="295">
        <v>9171</v>
      </c>
      <c r="F1217" s="294">
        <v>4373</v>
      </c>
      <c r="G1217" s="294">
        <v>7008</v>
      </c>
    </row>
    <row r="1218" spans="1:7">
      <c r="A1218" s="34" t="s">
        <v>1544</v>
      </c>
      <c r="B1218" s="293">
        <v>1990</v>
      </c>
      <c r="C1218" s="294">
        <v>8100</v>
      </c>
      <c r="D1218" s="294">
        <v>-12</v>
      </c>
      <c r="E1218" s="295">
        <v>8517</v>
      </c>
      <c r="F1218" s="294">
        <v>4092</v>
      </c>
      <c r="G1218" s="294">
        <v>6253</v>
      </c>
    </row>
    <row r="1219" spans="1:7">
      <c r="A1219" s="34" t="s">
        <v>1544</v>
      </c>
      <c r="B1219" s="293">
        <v>1989</v>
      </c>
      <c r="C1219" s="294">
        <v>7399</v>
      </c>
      <c r="D1219" s="294">
        <v>384</v>
      </c>
      <c r="E1219" s="295">
        <v>8503</v>
      </c>
      <c r="F1219" s="294">
        <v>4246</v>
      </c>
      <c r="G1219" s="294">
        <v>6677</v>
      </c>
    </row>
    <row r="1220" spans="1:7">
      <c r="A1220" s="34" t="s">
        <v>1545</v>
      </c>
      <c r="B1220" s="293">
        <v>2019</v>
      </c>
      <c r="C1220" s="294">
        <v>42879</v>
      </c>
      <c r="D1220" s="294">
        <v>1464</v>
      </c>
      <c r="E1220" s="295">
        <v>12901</v>
      </c>
      <c r="F1220" s="294">
        <v>3306</v>
      </c>
      <c r="G1220" s="294">
        <v>4694</v>
      </c>
    </row>
    <row r="1221" spans="1:7">
      <c r="A1221" s="34" t="s">
        <v>1545</v>
      </c>
      <c r="B1221" s="293">
        <v>2018</v>
      </c>
      <c r="C1221" s="294">
        <v>42151</v>
      </c>
      <c r="D1221" s="294">
        <v>1000</v>
      </c>
      <c r="E1221" s="295">
        <v>13049</v>
      </c>
      <c r="F1221" s="294">
        <v>3612</v>
      </c>
      <c r="G1221" s="294">
        <v>4967</v>
      </c>
    </row>
    <row r="1222" spans="1:7">
      <c r="A1222" s="34" t="s">
        <v>1545</v>
      </c>
      <c r="B1222" s="293">
        <v>2017</v>
      </c>
      <c r="C1222" s="294">
        <v>39403</v>
      </c>
      <c r="D1222" s="294">
        <v>1228</v>
      </c>
      <c r="E1222" s="295">
        <v>13856</v>
      </c>
      <c r="F1222" s="294">
        <v>4709</v>
      </c>
      <c r="G1222" s="294">
        <v>6074</v>
      </c>
    </row>
    <row r="1223" spans="1:7">
      <c r="A1223" s="34" t="s">
        <v>1545</v>
      </c>
      <c r="B1223" s="293">
        <v>2016</v>
      </c>
      <c r="C1223" s="294">
        <v>39528</v>
      </c>
      <c r="D1223" s="294">
        <v>897</v>
      </c>
      <c r="E1223" s="295">
        <v>13519</v>
      </c>
      <c r="F1223" s="294">
        <v>4378</v>
      </c>
      <c r="G1223" s="294">
        <v>6112</v>
      </c>
    </row>
    <row r="1224" spans="1:7">
      <c r="A1224" s="34" t="s">
        <v>1545</v>
      </c>
      <c r="B1224" s="293">
        <v>2015</v>
      </c>
      <c r="C1224" s="294">
        <v>40339</v>
      </c>
      <c r="D1224" s="294">
        <v>1233</v>
      </c>
      <c r="E1224" s="295">
        <v>15245</v>
      </c>
      <c r="F1224" s="294">
        <v>5000</v>
      </c>
      <c r="G1224" s="294">
        <v>6613</v>
      </c>
    </row>
    <row r="1225" spans="1:7">
      <c r="A1225" s="34" t="s">
        <v>1545</v>
      </c>
      <c r="B1225" s="293">
        <v>2014</v>
      </c>
      <c r="C1225" s="294">
        <v>40611</v>
      </c>
      <c r="D1225" s="294">
        <v>532</v>
      </c>
      <c r="E1225" s="295">
        <v>14013</v>
      </c>
      <c r="F1225" s="294">
        <v>3989</v>
      </c>
      <c r="G1225" s="294">
        <v>5646</v>
      </c>
    </row>
    <row r="1226" spans="1:7">
      <c r="A1226" s="34" t="s">
        <v>1545</v>
      </c>
      <c r="B1226" s="293">
        <v>2013</v>
      </c>
      <c r="C1226" s="294">
        <v>39827</v>
      </c>
      <c r="D1226" s="294">
        <v>-441</v>
      </c>
      <c r="E1226" s="295">
        <v>16787</v>
      </c>
      <c r="F1226" s="294">
        <v>3715</v>
      </c>
      <c r="G1226" s="294">
        <v>6011</v>
      </c>
    </row>
    <row r="1227" spans="1:7">
      <c r="A1227" s="34" t="s">
        <v>1545</v>
      </c>
      <c r="B1227" s="293">
        <v>2012</v>
      </c>
      <c r="C1227" s="294">
        <v>50705</v>
      </c>
      <c r="D1227" s="294">
        <v>-1231</v>
      </c>
      <c r="E1227" s="295">
        <v>16005</v>
      </c>
      <c r="F1227" s="294">
        <v>4366</v>
      </c>
      <c r="G1227" s="294">
        <v>6574</v>
      </c>
    </row>
    <row r="1228" spans="1:7">
      <c r="A1228" s="34" t="s">
        <v>1545</v>
      </c>
      <c r="B1228" s="293">
        <v>2011</v>
      </c>
      <c r="C1228" s="294">
        <v>49747</v>
      </c>
      <c r="D1228" s="294">
        <v>1277</v>
      </c>
      <c r="E1228" s="295">
        <v>17849</v>
      </c>
      <c r="F1228" s="294">
        <v>7292</v>
      </c>
      <c r="G1228" s="294">
        <v>9001</v>
      </c>
    </row>
    <row r="1229" spans="1:7">
      <c r="A1229" s="34" t="s">
        <v>1545</v>
      </c>
      <c r="B1229" s="293">
        <v>2010</v>
      </c>
      <c r="C1229" s="294">
        <v>49694</v>
      </c>
      <c r="D1229" s="294">
        <v>1317</v>
      </c>
      <c r="E1229" s="295">
        <v>18302</v>
      </c>
      <c r="F1229" s="294">
        <v>6964</v>
      </c>
      <c r="G1229" s="294">
        <v>8766</v>
      </c>
    </row>
    <row r="1230" spans="1:7">
      <c r="A1230" s="34" t="s">
        <v>1545</v>
      </c>
      <c r="B1230" s="293">
        <v>2009</v>
      </c>
      <c r="C1230" s="294">
        <v>45015</v>
      </c>
      <c r="D1230" s="294">
        <v>1003</v>
      </c>
      <c r="E1230" s="295">
        <v>15826</v>
      </c>
      <c r="F1230" s="294">
        <v>5156</v>
      </c>
      <c r="G1230" s="294">
        <v>7119</v>
      </c>
    </row>
    <row r="1231" spans="1:7">
      <c r="A1231" s="34" t="s">
        <v>1545</v>
      </c>
      <c r="B1231" s="293">
        <v>2008</v>
      </c>
      <c r="C1231" s="294">
        <v>40023</v>
      </c>
      <c r="D1231" s="294">
        <v>1407</v>
      </c>
      <c r="E1231" s="295">
        <v>12758</v>
      </c>
      <c r="F1231" s="294">
        <v>4524</v>
      </c>
      <c r="G1231" s="294">
        <v>5340</v>
      </c>
    </row>
    <row r="1232" spans="1:7">
      <c r="A1232" s="34" t="s">
        <v>1545</v>
      </c>
      <c r="B1232" s="293">
        <v>2007</v>
      </c>
      <c r="C1232" s="294">
        <v>35934</v>
      </c>
      <c r="D1232" s="294">
        <v>1377</v>
      </c>
      <c r="E1232" s="295">
        <v>13570</v>
      </c>
      <c r="F1232" s="294">
        <v>6236</v>
      </c>
      <c r="G1232" s="294">
        <v>6886</v>
      </c>
    </row>
    <row r="1233" spans="1:7">
      <c r="A1233" s="34" t="s">
        <v>1545</v>
      </c>
      <c r="B1233" s="293">
        <v>2006</v>
      </c>
      <c r="C1233" s="294">
        <v>30848</v>
      </c>
      <c r="D1233" s="294">
        <v>1140</v>
      </c>
      <c r="E1233" s="295">
        <v>11864</v>
      </c>
      <c r="F1233" s="294">
        <v>5257</v>
      </c>
      <c r="G1233" s="294">
        <v>5853</v>
      </c>
    </row>
    <row r="1234" spans="1:7">
      <c r="A1234" s="34" t="s">
        <v>1545</v>
      </c>
      <c r="B1234" s="293">
        <v>2005</v>
      </c>
      <c r="C1234" s="294">
        <v>27433</v>
      </c>
      <c r="D1234" s="294">
        <v>984</v>
      </c>
      <c r="E1234" s="295">
        <v>10294</v>
      </c>
      <c r="F1234" s="294">
        <v>4449</v>
      </c>
      <c r="G1234" s="294">
        <v>5049</v>
      </c>
    </row>
    <row r="1235" spans="1:7">
      <c r="A1235" s="34" t="s">
        <v>1545</v>
      </c>
      <c r="B1235" s="293">
        <v>2004</v>
      </c>
      <c r="C1235" s="294">
        <v>24548</v>
      </c>
      <c r="D1235" s="294">
        <v>705</v>
      </c>
      <c r="E1235" s="295">
        <v>8652</v>
      </c>
      <c r="F1235" s="294">
        <v>3422</v>
      </c>
      <c r="G1235" s="294">
        <v>4272</v>
      </c>
    </row>
    <row r="1236" spans="1:7">
      <c r="A1236" s="34" t="s">
        <v>1545</v>
      </c>
      <c r="B1236" s="293">
        <v>2003</v>
      </c>
      <c r="C1236" s="294">
        <v>20946</v>
      </c>
      <c r="D1236" s="294">
        <v>99</v>
      </c>
      <c r="E1236" s="295">
        <v>7694</v>
      </c>
      <c r="F1236" s="294">
        <v>2730</v>
      </c>
      <c r="G1236" s="294">
        <v>3879</v>
      </c>
    </row>
    <row r="1237" spans="1:7">
      <c r="A1237" s="34" t="s">
        <v>1545</v>
      </c>
      <c r="B1237" s="293">
        <v>2002</v>
      </c>
      <c r="C1237" s="294">
        <v>17711</v>
      </c>
      <c r="D1237" s="294">
        <v>570</v>
      </c>
      <c r="E1237" s="295">
        <v>7367</v>
      </c>
      <c r="F1237" s="294">
        <v>2521</v>
      </c>
      <c r="G1237" s="294">
        <v>3336</v>
      </c>
    </row>
    <row r="1238" spans="1:7">
      <c r="A1238" s="34" t="s">
        <v>1545</v>
      </c>
      <c r="B1238" s="293">
        <v>2001</v>
      </c>
      <c r="C1238" s="294">
        <v>15189</v>
      </c>
      <c r="D1238" s="294">
        <v>395.839</v>
      </c>
      <c r="E1238" s="295">
        <v>4839.5869000000002</v>
      </c>
      <c r="F1238" s="294">
        <v>1821.9280000000001</v>
      </c>
      <c r="G1238" s="294">
        <v>2117.877</v>
      </c>
    </row>
    <row r="1239" spans="1:7">
      <c r="A1239" s="34" t="s">
        <v>1545</v>
      </c>
      <c r="B1239" s="293">
        <v>2000</v>
      </c>
      <c r="C1239" s="294">
        <v>12494.0195</v>
      </c>
      <c r="D1239" s="294">
        <v>347.07100000000003</v>
      </c>
      <c r="E1239" s="295">
        <v>2995.3420000000001</v>
      </c>
      <c r="F1239" s="294">
        <v>1095.9849999999999</v>
      </c>
      <c r="G1239" s="294">
        <v>1126.635</v>
      </c>
    </row>
    <row r="1240" spans="1:7">
      <c r="A1240" s="34" t="s">
        <v>1545</v>
      </c>
      <c r="B1240" s="293">
        <v>1999</v>
      </c>
      <c r="C1240" s="294">
        <v>10064.6504</v>
      </c>
      <c r="D1240" s="294">
        <v>216.286</v>
      </c>
      <c r="E1240" s="295">
        <v>2531.623</v>
      </c>
      <c r="F1240" s="294">
        <v>1033.9449999999999</v>
      </c>
      <c r="G1240" s="294">
        <v>1094.5419999999999</v>
      </c>
    </row>
    <row r="1241" spans="1:7">
      <c r="A1241" s="34" t="s">
        <v>1545</v>
      </c>
      <c r="B1241" s="293">
        <v>1998</v>
      </c>
      <c r="C1241" s="294">
        <v>8358.2119000000002</v>
      </c>
      <c r="D1241" s="294">
        <v>94.453000000000003</v>
      </c>
      <c r="E1241" s="295">
        <v>2056.3458999999998</v>
      </c>
      <c r="F1241" s="294">
        <v>557.74599999999998</v>
      </c>
      <c r="G1241" s="294">
        <v>1048.4870000000001</v>
      </c>
    </row>
    <row r="1242" spans="1:7">
      <c r="A1242" s="34" t="s">
        <v>1545</v>
      </c>
      <c r="B1242" s="293">
        <v>1997</v>
      </c>
      <c r="C1242" s="294">
        <v>7770.6831000000002</v>
      </c>
      <c r="D1242" s="294">
        <v>1.748</v>
      </c>
      <c r="E1242" s="295">
        <v>1734.307</v>
      </c>
      <c r="F1242" s="294">
        <v>441.89299999999997</v>
      </c>
      <c r="G1242" s="294">
        <v>679.90899999999999</v>
      </c>
    </row>
    <row r="1243" spans="1:7">
      <c r="A1243" s="34" t="s">
        <v>1545</v>
      </c>
      <c r="B1243" s="293">
        <v>1996</v>
      </c>
      <c r="C1243" s="294">
        <v>7217.4481999999998</v>
      </c>
      <c r="D1243" s="294">
        <v>48.018999999999998</v>
      </c>
      <c r="E1243" s="295">
        <v>1890.8320000000001</v>
      </c>
      <c r="F1243" s="294">
        <v>431.61399999999998</v>
      </c>
      <c r="G1243" s="294">
        <v>755.42000000000007</v>
      </c>
    </row>
    <row r="1244" spans="1:7">
      <c r="A1244" s="34" t="s">
        <v>1545</v>
      </c>
      <c r="B1244" s="293">
        <v>1995</v>
      </c>
      <c r="C1244" s="294">
        <v>5079.5571</v>
      </c>
      <c r="D1244" s="294">
        <v>57.651000000000003</v>
      </c>
      <c r="E1244" s="295">
        <v>1507.125</v>
      </c>
      <c r="F1244" s="294">
        <v>376.12200000000001</v>
      </c>
      <c r="G1244" s="294">
        <v>698.8420000000001</v>
      </c>
    </row>
    <row r="1245" spans="1:7">
      <c r="A1245" s="34" t="s">
        <v>1545</v>
      </c>
      <c r="B1245" s="293">
        <v>1994</v>
      </c>
      <c r="C1245" s="294">
        <v>3006.5338999999999</v>
      </c>
      <c r="D1245" s="294">
        <v>41.284999999999997</v>
      </c>
      <c r="E1245" s="295">
        <v>952.49400000000003</v>
      </c>
      <c r="F1245" s="294">
        <v>311.44400000000002</v>
      </c>
      <c r="G1245" s="294">
        <v>542.31000000000006</v>
      </c>
    </row>
    <row r="1246" spans="1:7">
      <c r="A1246" s="34" t="s">
        <v>1545</v>
      </c>
      <c r="B1246" s="293">
        <v>1993</v>
      </c>
      <c r="C1246" s="294">
        <v>1619.9780000000001</v>
      </c>
      <c r="D1246" s="294">
        <v>19.855</v>
      </c>
      <c r="E1246" s="295">
        <v>439.142</v>
      </c>
      <c r="F1246" s="294">
        <v>182.28299999999999</v>
      </c>
      <c r="G1246" s="294">
        <v>244.72399999999999</v>
      </c>
    </row>
    <row r="1247" spans="1:7">
      <c r="A1247" s="34" t="s">
        <v>1545</v>
      </c>
      <c r="B1247" s="293">
        <v>1992</v>
      </c>
      <c r="C1247" s="294">
        <v>929.69200000000001</v>
      </c>
      <c r="D1247" s="294">
        <v>9.6009999999999991</v>
      </c>
      <c r="E1247" s="295">
        <v>337.21800000000002</v>
      </c>
      <c r="F1247" s="294">
        <v>157.56800000000001</v>
      </c>
      <c r="G1247" s="294">
        <v>214.72200000000001</v>
      </c>
    </row>
    <row r="1248" spans="1:7">
      <c r="A1248" s="34" t="s">
        <v>1545</v>
      </c>
      <c r="B1248" s="293">
        <v>1991</v>
      </c>
      <c r="C1248" s="294">
        <v>664.82299999999998</v>
      </c>
      <c r="D1248" s="294">
        <v>-9.4570000000000007</v>
      </c>
      <c r="E1248" s="295">
        <v>185.52799999999999</v>
      </c>
      <c r="F1248" s="294">
        <v>56.741</v>
      </c>
      <c r="G1248" s="294">
        <v>96.88</v>
      </c>
    </row>
    <row r="1249" spans="1:7">
      <c r="A1249" s="34" t="s">
        <v>1545</v>
      </c>
      <c r="B1249" s="293">
        <v>1990</v>
      </c>
      <c r="C1249" s="294">
        <v>512.85</v>
      </c>
      <c r="D1249" s="294">
        <v>5.6829999999999998</v>
      </c>
      <c r="E1249" s="295">
        <v>156.78700000000001</v>
      </c>
      <c r="F1249" s="294">
        <v>66.150000000000006</v>
      </c>
      <c r="G1249" s="294">
        <v>104.03100000000001</v>
      </c>
    </row>
    <row r="1250" spans="1:7">
      <c r="A1250" s="34" t="s">
        <v>1545</v>
      </c>
      <c r="B1250" s="293">
        <v>1989</v>
      </c>
      <c r="C1250" s="294">
        <v>506.67399999999998</v>
      </c>
      <c r="D1250" s="294">
        <v>2.06</v>
      </c>
      <c r="E1250" s="295">
        <v>139.946</v>
      </c>
      <c r="F1250" s="294">
        <v>60.399000000000001</v>
      </c>
      <c r="G1250" s="294">
        <v>100.995</v>
      </c>
    </row>
    <row r="1251" spans="1:7">
      <c r="A1251" s="34" t="s">
        <v>1546</v>
      </c>
      <c r="B1251" s="293">
        <v>2019</v>
      </c>
      <c r="C1251" s="294">
        <v>17290</v>
      </c>
      <c r="D1251" s="294">
        <v>1081</v>
      </c>
      <c r="E1251" s="295">
        <v>51765</v>
      </c>
      <c r="F1251" s="294">
        <v>21081</v>
      </c>
      <c r="G1251" s="294">
        <v>40471</v>
      </c>
    </row>
    <row r="1252" spans="1:7">
      <c r="A1252" s="34" t="s">
        <v>1546</v>
      </c>
      <c r="B1252" s="293">
        <v>2018</v>
      </c>
      <c r="C1252" s="294">
        <v>15983</v>
      </c>
      <c r="D1252" s="294">
        <v>159</v>
      </c>
      <c r="E1252" s="295">
        <v>53904</v>
      </c>
      <c r="F1252" s="294">
        <v>20994</v>
      </c>
      <c r="G1252" s="294">
        <v>42489</v>
      </c>
    </row>
    <row r="1253" spans="1:7">
      <c r="A1253" s="34" t="s">
        <v>1546</v>
      </c>
      <c r="B1253" s="293">
        <v>2017</v>
      </c>
      <c r="C1253" s="294">
        <v>12093</v>
      </c>
      <c r="D1253" s="294">
        <v>1030</v>
      </c>
      <c r="E1253" s="295">
        <v>37734</v>
      </c>
      <c r="F1253" s="294">
        <v>12948</v>
      </c>
      <c r="G1253" s="294">
        <v>31818</v>
      </c>
    </row>
    <row r="1254" spans="1:7">
      <c r="A1254" s="34" t="s">
        <v>1546</v>
      </c>
      <c r="B1254" s="293">
        <v>2016</v>
      </c>
      <c r="C1254" s="294">
        <v>12483</v>
      </c>
      <c r="D1254" s="294">
        <v>976</v>
      </c>
      <c r="E1254" s="295">
        <v>25586</v>
      </c>
      <c r="F1254" s="294">
        <v>7633</v>
      </c>
      <c r="G1254" s="294">
        <v>19184</v>
      </c>
    </row>
    <row r="1255" spans="1:7">
      <c r="A1255" s="34" t="s">
        <v>1546</v>
      </c>
      <c r="B1255" s="293">
        <v>2015</v>
      </c>
      <c r="C1255" s="294">
        <v>10282</v>
      </c>
      <c r="D1255" s="294">
        <v>695</v>
      </c>
      <c r="E1255" s="295">
        <v>26820</v>
      </c>
      <c r="F1255" s="294">
        <v>7164</v>
      </c>
      <c r="G1255" s="294">
        <v>19986</v>
      </c>
    </row>
    <row r="1256" spans="1:7">
      <c r="A1256" s="34" t="s">
        <v>1546</v>
      </c>
      <c r="B1256" s="293">
        <v>2014</v>
      </c>
      <c r="C1256" s="294">
        <v>8446</v>
      </c>
      <c r="D1256" s="294">
        <v>1185</v>
      </c>
      <c r="E1256" s="295">
        <v>12447</v>
      </c>
      <c r="F1256" s="294">
        <v>5053</v>
      </c>
      <c r="G1256" s="294">
        <v>9024</v>
      </c>
    </row>
    <row r="1257" spans="1:7">
      <c r="A1257" s="34" t="s">
        <v>1546</v>
      </c>
      <c r="B1257" s="293">
        <v>2013</v>
      </c>
      <c r="C1257" s="294">
        <v>8054</v>
      </c>
      <c r="D1257" s="294">
        <v>1293</v>
      </c>
      <c r="E1257" s="295">
        <v>12149</v>
      </c>
      <c r="F1257" s="294">
        <v>5042</v>
      </c>
      <c r="G1257" s="294">
        <v>9012</v>
      </c>
    </row>
    <row r="1258" spans="1:7">
      <c r="A1258" s="34" t="s">
        <v>1546</v>
      </c>
      <c r="B1258" s="293">
        <v>2012</v>
      </c>
      <c r="C1258" s="294">
        <v>7708</v>
      </c>
      <c r="D1258" s="294">
        <v>1170</v>
      </c>
      <c r="E1258" s="295">
        <v>11361</v>
      </c>
      <c r="F1258" s="294">
        <v>4136</v>
      </c>
      <c r="G1258" s="294">
        <v>8302</v>
      </c>
    </row>
    <row r="1259" spans="1:7">
      <c r="A1259" s="34" t="s">
        <v>1546</v>
      </c>
      <c r="B1259" s="293">
        <v>2011</v>
      </c>
      <c r="C1259" s="294">
        <v>7584.0370000000003</v>
      </c>
      <c r="D1259" s="294">
        <v>1270.9939999999999</v>
      </c>
      <c r="E1259" s="295">
        <v>10430.428</v>
      </c>
      <c r="F1259" s="294">
        <v>4828.1750000000002</v>
      </c>
      <c r="G1259" s="294">
        <v>7547.7719999999999</v>
      </c>
    </row>
    <row r="1260" spans="1:7">
      <c r="A1260" s="34" t="s">
        <v>1546</v>
      </c>
      <c r="B1260" s="293">
        <v>2010</v>
      </c>
      <c r="C1260" s="294">
        <v>7124.3850000000002</v>
      </c>
      <c r="D1260" s="294">
        <v>1317.61</v>
      </c>
      <c r="E1260" s="295">
        <v>9650.6939999999995</v>
      </c>
      <c r="F1260" s="294">
        <v>5434.58</v>
      </c>
      <c r="G1260" s="294">
        <v>7132.6949999999997</v>
      </c>
    </row>
    <row r="1261" spans="1:7">
      <c r="A1261" s="34" t="s">
        <v>1546</v>
      </c>
      <c r="B1261" s="293">
        <v>2009</v>
      </c>
      <c r="C1261" s="294">
        <v>7160.8739999999998</v>
      </c>
      <c r="D1261" s="294">
        <v>1231.6030000000001</v>
      </c>
      <c r="E1261" s="295">
        <v>9304.6239999999998</v>
      </c>
      <c r="F1261" s="294">
        <v>5142.7120000000004</v>
      </c>
      <c r="G1261" s="294">
        <v>7034.1370000000006</v>
      </c>
    </row>
    <row r="1262" spans="1:7">
      <c r="A1262" s="34" t="s">
        <v>1546</v>
      </c>
      <c r="B1262" s="293">
        <v>2008</v>
      </c>
      <c r="C1262" s="294">
        <v>7155.91</v>
      </c>
      <c r="D1262" s="294">
        <v>1126.9960000000001</v>
      </c>
      <c r="E1262" s="295">
        <v>7912.9430000000002</v>
      </c>
      <c r="F1262" s="294">
        <v>4935.5680000000002</v>
      </c>
      <c r="G1262" s="294">
        <v>6090.1059999999998</v>
      </c>
    </row>
    <row r="1263" spans="1:7">
      <c r="A1263" s="34" t="s">
        <v>1546</v>
      </c>
      <c r="B1263" s="293">
        <v>2007</v>
      </c>
      <c r="C1263" s="294">
        <v>6359.7079999999996</v>
      </c>
      <c r="D1263" s="294">
        <v>890.03300000000002</v>
      </c>
      <c r="E1263" s="295">
        <v>7329.3649999999998</v>
      </c>
      <c r="F1263" s="294">
        <v>4361.9570000000003</v>
      </c>
      <c r="G1263" s="294">
        <v>5525.3040000000001</v>
      </c>
    </row>
    <row r="1264" spans="1:7">
      <c r="A1264" s="34" t="s">
        <v>1546</v>
      </c>
      <c r="B1264" s="293">
        <v>2006</v>
      </c>
      <c r="C1264" s="294">
        <v>5738.0169999999998</v>
      </c>
      <c r="D1264" s="294">
        <v>752.32600000000002</v>
      </c>
      <c r="E1264" s="295">
        <v>6824.5249999999996</v>
      </c>
      <c r="F1264" s="294">
        <v>2630.0070000000001</v>
      </c>
      <c r="G1264" s="294">
        <v>4014.1959999999999</v>
      </c>
    </row>
    <row r="1265" spans="1:7">
      <c r="A1265" s="34" t="s">
        <v>1546</v>
      </c>
      <c r="B1265" s="293">
        <v>2005</v>
      </c>
      <c r="C1265" s="294">
        <v>5414.6809999999996</v>
      </c>
      <c r="D1265" s="294">
        <v>721.89599999999996</v>
      </c>
      <c r="E1265" s="295">
        <v>6132.7929999999997</v>
      </c>
      <c r="F1265" s="294">
        <v>3283.9520000000002</v>
      </c>
      <c r="G1265" s="294">
        <v>4551.2939999999999</v>
      </c>
    </row>
    <row r="1266" spans="1:7">
      <c r="A1266" s="34" t="s">
        <v>1546</v>
      </c>
      <c r="B1266" s="293">
        <v>2004</v>
      </c>
      <c r="C1266" s="294">
        <v>4934.7449999999999</v>
      </c>
      <c r="D1266" s="294">
        <v>465.279</v>
      </c>
      <c r="E1266" s="295">
        <v>5752.5789999999997</v>
      </c>
      <c r="F1266" s="294">
        <v>3067.8629999999998</v>
      </c>
      <c r="G1266" s="294">
        <v>4288.6579999999994</v>
      </c>
    </row>
    <row r="1267" spans="1:7">
      <c r="A1267" s="34" t="s">
        <v>1546</v>
      </c>
      <c r="B1267" s="293">
        <v>2003</v>
      </c>
      <c r="C1267" s="294">
        <v>4463.5087999999996</v>
      </c>
      <c r="D1267" s="294">
        <v>544.85500000000002</v>
      </c>
      <c r="E1267" s="295">
        <v>5572.2529000000004</v>
      </c>
      <c r="F1267" s="294">
        <v>2896.9540000000002</v>
      </c>
      <c r="G1267" s="294">
        <v>4202.8280000000004</v>
      </c>
    </row>
    <row r="1268" spans="1:7">
      <c r="A1268" s="34" t="s">
        <v>1546</v>
      </c>
      <c r="B1268" s="293">
        <v>2002</v>
      </c>
      <c r="C1268" s="294">
        <v>4033.0691000000002</v>
      </c>
      <c r="D1268" s="294">
        <v>477.68200000000002</v>
      </c>
      <c r="E1268" s="295">
        <v>5040.46</v>
      </c>
      <c r="F1268" s="294">
        <v>2487.9740000000002</v>
      </c>
      <c r="G1268" s="294">
        <v>3725.5830000000001</v>
      </c>
    </row>
    <row r="1269" spans="1:7">
      <c r="A1269" s="34" t="s">
        <v>1546</v>
      </c>
      <c r="B1269" s="293">
        <v>2001</v>
      </c>
      <c r="C1269" s="294">
        <v>3746.1819</v>
      </c>
      <c r="D1269" s="294">
        <v>398.93099999999998</v>
      </c>
      <c r="E1269" s="295">
        <v>4802.2870999999996</v>
      </c>
      <c r="F1269" s="294">
        <v>2328.7669999999998</v>
      </c>
      <c r="G1269" s="294">
        <v>3565.7749999999996</v>
      </c>
    </row>
    <row r="1270" spans="1:7">
      <c r="A1270" s="34" t="s">
        <v>1546</v>
      </c>
      <c r="B1270" s="293">
        <v>2000</v>
      </c>
      <c r="C1270" s="294">
        <v>3618.3339999999998</v>
      </c>
      <c r="D1270" s="294">
        <v>390.43200000000002</v>
      </c>
      <c r="E1270" s="295">
        <v>4505.0962</v>
      </c>
      <c r="F1270" s="294">
        <v>1955.998</v>
      </c>
      <c r="G1270" s="294">
        <v>3373.3020000000001</v>
      </c>
    </row>
    <row r="1271" spans="1:7">
      <c r="A1271" s="34" t="s">
        <v>1546</v>
      </c>
      <c r="B1271" s="293">
        <v>1999</v>
      </c>
      <c r="C1271" s="294">
        <v>3418.4121</v>
      </c>
      <c r="D1271" s="294">
        <v>272.60500000000002</v>
      </c>
      <c r="E1271" s="295">
        <v>4436.9579999999996</v>
      </c>
      <c r="F1271" s="294">
        <v>1768.6880000000001</v>
      </c>
      <c r="G1271" s="294">
        <v>3354.1109999999999</v>
      </c>
    </row>
    <row r="1272" spans="1:7">
      <c r="A1272" s="34" t="s">
        <v>1546</v>
      </c>
      <c r="B1272" s="293">
        <v>1998</v>
      </c>
      <c r="C1272" s="294">
        <v>3116.873</v>
      </c>
      <c r="D1272" s="294">
        <v>233.976</v>
      </c>
      <c r="E1272" s="295">
        <v>3846.0381000000002</v>
      </c>
      <c r="F1272" s="294">
        <v>1613.82</v>
      </c>
      <c r="G1272" s="294">
        <v>2764.1579999999999</v>
      </c>
    </row>
    <row r="1273" spans="1:7">
      <c r="A1273" s="34" t="s">
        <v>1546</v>
      </c>
      <c r="B1273" s="293">
        <v>1997</v>
      </c>
      <c r="C1273" s="294">
        <v>2810.5228999999999</v>
      </c>
      <c r="D1273" s="294">
        <v>297.42700000000002</v>
      </c>
      <c r="E1273" s="295">
        <v>3080.252</v>
      </c>
      <c r="F1273" s="294">
        <v>1385.433</v>
      </c>
      <c r="G1273" s="294">
        <v>2183.3220000000001</v>
      </c>
    </row>
    <row r="1274" spans="1:7">
      <c r="A1274" s="34" t="s">
        <v>1546</v>
      </c>
      <c r="B1274" s="293">
        <v>1996</v>
      </c>
      <c r="C1274" s="294">
        <v>2769.7561000000001</v>
      </c>
      <c r="D1274" s="294">
        <v>279.96300000000002</v>
      </c>
      <c r="E1274" s="295">
        <v>2889.752</v>
      </c>
      <c r="F1274" s="294">
        <v>1325.183</v>
      </c>
      <c r="G1274" s="294">
        <v>2020.83</v>
      </c>
    </row>
    <row r="1275" spans="1:7">
      <c r="A1275" s="34" t="s">
        <v>1546</v>
      </c>
      <c r="B1275" s="293">
        <v>1995</v>
      </c>
      <c r="C1275" s="294">
        <v>2712.5248999999999</v>
      </c>
      <c r="D1275" s="294">
        <v>248.1</v>
      </c>
      <c r="E1275" s="295">
        <v>2999.5048999999999</v>
      </c>
      <c r="F1275" s="294">
        <v>1398.385</v>
      </c>
      <c r="G1275" s="294">
        <v>2161.7780000000002</v>
      </c>
    </row>
    <row r="1276" spans="1:7">
      <c r="A1276" s="34" t="s">
        <v>1546</v>
      </c>
      <c r="B1276" s="293">
        <v>1994</v>
      </c>
      <c r="C1276" s="294">
        <v>2559.4609</v>
      </c>
      <c r="D1276" s="294">
        <v>223.46299999999999</v>
      </c>
      <c r="E1276" s="295">
        <v>3159.5329999999999</v>
      </c>
      <c r="F1276" s="294">
        <v>1481.6939</v>
      </c>
      <c r="G1276" s="294">
        <v>2324.0789</v>
      </c>
    </row>
    <row r="1277" spans="1:7">
      <c r="A1277" s="34" t="s">
        <v>1546</v>
      </c>
      <c r="B1277" s="293">
        <v>1993</v>
      </c>
      <c r="C1277" s="294">
        <v>2465.4050000000002</v>
      </c>
      <c r="D1277" s="294">
        <v>69.034000000000006</v>
      </c>
      <c r="E1277" s="295">
        <v>3087.5648999999999</v>
      </c>
      <c r="F1277" s="294">
        <v>1456.953</v>
      </c>
      <c r="G1277" s="294">
        <v>2344.297</v>
      </c>
    </row>
    <row r="1278" spans="1:7">
      <c r="A1278" s="34" t="s">
        <v>1546</v>
      </c>
      <c r="B1278" s="293">
        <v>1992</v>
      </c>
      <c r="C1278" s="294">
        <v>2365.3168999999998</v>
      </c>
      <c r="D1278" s="294">
        <v>198.208</v>
      </c>
      <c r="E1278" s="295">
        <v>3177.6750000000002</v>
      </c>
      <c r="F1278" s="294">
        <v>1594.9259999999999</v>
      </c>
      <c r="G1278" s="294">
        <v>2565.0810000000001</v>
      </c>
    </row>
    <row r="1279" spans="1:7">
      <c r="A1279" s="34" t="s">
        <v>1546</v>
      </c>
      <c r="B1279" s="293">
        <v>1991</v>
      </c>
      <c r="C1279" s="294">
        <v>2172.1680000000001</v>
      </c>
      <c r="D1279" s="294">
        <v>187.221</v>
      </c>
      <c r="E1279" s="295">
        <v>2779.9751000000001</v>
      </c>
      <c r="F1279" s="294">
        <v>1363.7860000000001</v>
      </c>
      <c r="G1279" s="294">
        <v>2244.5709999999999</v>
      </c>
    </row>
    <row r="1280" spans="1:7">
      <c r="A1280" s="34" t="s">
        <v>1546</v>
      </c>
      <c r="B1280" s="293">
        <v>1990</v>
      </c>
      <c r="C1280" s="294">
        <v>2012.6541</v>
      </c>
      <c r="D1280" s="294">
        <v>180.46799999999999</v>
      </c>
      <c r="E1280" s="295">
        <v>2593.5129000000002</v>
      </c>
      <c r="F1280" s="294">
        <v>1233.5551</v>
      </c>
      <c r="G1280" s="294">
        <v>2049.8631</v>
      </c>
    </row>
    <row r="1281" spans="1:7">
      <c r="A1281" s="34" t="s">
        <v>1546</v>
      </c>
      <c r="B1281" s="293">
        <v>1989</v>
      </c>
      <c r="C1281" s="294">
        <v>1811.4561000000001</v>
      </c>
      <c r="D1281" s="294">
        <v>213.596</v>
      </c>
      <c r="E1281" s="295">
        <v>2270.1298999999999</v>
      </c>
      <c r="F1281" s="294">
        <v>1071.4970000000001</v>
      </c>
      <c r="G1281" s="294">
        <v>1776.0930000000001</v>
      </c>
    </row>
    <row r="1282" spans="1:7">
      <c r="A1282" s="34" t="s">
        <v>1547</v>
      </c>
      <c r="B1282" s="293">
        <v>2019</v>
      </c>
      <c r="C1282" s="294">
        <v>3324</v>
      </c>
      <c r="D1282" s="294">
        <v>835</v>
      </c>
      <c r="E1282" s="295">
        <v>5139</v>
      </c>
      <c r="F1282" s="294">
        <v>1647</v>
      </c>
      <c r="G1282" s="294">
        <v>4087</v>
      </c>
    </row>
    <row r="1283" spans="1:7">
      <c r="A1283" s="34" t="s">
        <v>1547</v>
      </c>
      <c r="B1283" s="293">
        <v>2018</v>
      </c>
      <c r="C1283" s="294">
        <v>3248</v>
      </c>
      <c r="D1283" s="294">
        <v>717</v>
      </c>
      <c r="E1283" s="295">
        <v>4976</v>
      </c>
      <c r="F1283" s="294">
        <v>1316</v>
      </c>
      <c r="G1283" s="294">
        <v>3872</v>
      </c>
    </row>
    <row r="1284" spans="1:7">
      <c r="A1284" s="34" t="s">
        <v>1547</v>
      </c>
      <c r="B1284" s="293">
        <v>2017</v>
      </c>
      <c r="C1284" s="294">
        <v>2994</v>
      </c>
      <c r="D1284" s="294">
        <v>669</v>
      </c>
      <c r="E1284" s="295">
        <v>4625</v>
      </c>
      <c r="F1284" s="294">
        <v>1370</v>
      </c>
      <c r="G1284" s="294">
        <v>3519</v>
      </c>
    </row>
    <row r="1285" spans="1:7">
      <c r="A1285" s="34" t="s">
        <v>1547</v>
      </c>
      <c r="B1285" s="293">
        <v>2016</v>
      </c>
      <c r="C1285" s="294">
        <v>3089</v>
      </c>
      <c r="D1285" s="294">
        <v>1067</v>
      </c>
      <c r="E1285" s="295">
        <v>4183</v>
      </c>
      <c r="F1285" s="294">
        <v>1562</v>
      </c>
      <c r="G1285" s="294">
        <v>3063</v>
      </c>
    </row>
    <row r="1286" spans="1:7">
      <c r="A1286" s="34" t="s">
        <v>1547</v>
      </c>
      <c r="B1286" s="293">
        <v>2015</v>
      </c>
      <c r="C1286" s="294">
        <v>3134</v>
      </c>
      <c r="D1286" s="294">
        <v>684</v>
      </c>
      <c r="E1286" s="295">
        <v>4188</v>
      </c>
      <c r="F1286" s="294">
        <v>1905</v>
      </c>
      <c r="G1286" s="294">
        <v>3088</v>
      </c>
    </row>
    <row r="1287" spans="1:7">
      <c r="A1287" s="34" t="s">
        <v>1547</v>
      </c>
      <c r="B1287" s="293">
        <v>2014</v>
      </c>
      <c r="C1287" s="294">
        <v>2991</v>
      </c>
      <c r="D1287" s="294">
        <v>659</v>
      </c>
      <c r="E1287" s="295">
        <v>4103</v>
      </c>
      <c r="F1287" s="294">
        <v>2032</v>
      </c>
      <c r="G1287" s="294">
        <v>3037</v>
      </c>
    </row>
    <row r="1288" spans="1:7">
      <c r="A1288" s="34" t="s">
        <v>1547</v>
      </c>
      <c r="B1288" s="293">
        <v>2013</v>
      </c>
      <c r="C1288" s="294">
        <v>2849</v>
      </c>
      <c r="D1288" s="294">
        <v>591</v>
      </c>
      <c r="E1288" s="295">
        <v>3626</v>
      </c>
      <c r="F1288" s="294">
        <v>1628</v>
      </c>
      <c r="G1288" s="294">
        <v>2630</v>
      </c>
    </row>
    <row r="1289" spans="1:7">
      <c r="A1289" s="34" t="s">
        <v>1547</v>
      </c>
      <c r="B1289" s="293">
        <v>2012</v>
      </c>
      <c r="C1289" s="294">
        <v>2723</v>
      </c>
      <c r="D1289" s="294">
        <v>513</v>
      </c>
      <c r="E1289" s="295">
        <v>3477</v>
      </c>
      <c r="F1289" s="294">
        <v>2069</v>
      </c>
      <c r="G1289" s="294">
        <v>2579</v>
      </c>
    </row>
    <row r="1290" spans="1:7">
      <c r="A1290" s="34" t="s">
        <v>1547</v>
      </c>
      <c r="B1290" s="293">
        <v>2011</v>
      </c>
      <c r="C1290" s="294">
        <v>2586</v>
      </c>
      <c r="D1290" s="294">
        <v>573</v>
      </c>
      <c r="E1290" s="295">
        <v>3712</v>
      </c>
      <c r="F1290" s="294">
        <v>2060</v>
      </c>
      <c r="G1290" s="294">
        <v>2819</v>
      </c>
    </row>
    <row r="1291" spans="1:7">
      <c r="A1291" s="34" t="s">
        <v>1547</v>
      </c>
      <c r="B1291" s="293">
        <v>2010</v>
      </c>
      <c r="C1291" s="294">
        <v>2469</v>
      </c>
      <c r="D1291" s="294">
        <v>450</v>
      </c>
      <c r="E1291" s="295">
        <v>3383</v>
      </c>
      <c r="F1291" s="294">
        <v>1895</v>
      </c>
      <c r="G1291" s="294">
        <v>2594</v>
      </c>
    </row>
    <row r="1292" spans="1:7">
      <c r="A1292" s="34" t="s">
        <v>1547</v>
      </c>
      <c r="B1292" s="293">
        <v>2009</v>
      </c>
      <c r="C1292" s="294">
        <v>2481</v>
      </c>
      <c r="D1292" s="294">
        <v>436</v>
      </c>
      <c r="E1292" s="295">
        <v>3475</v>
      </c>
      <c r="F1292" s="294">
        <v>1816</v>
      </c>
      <c r="G1292" s="294">
        <v>2815</v>
      </c>
    </row>
    <row r="1293" spans="1:7">
      <c r="A1293" s="34" t="s">
        <v>1547</v>
      </c>
      <c r="B1293" s="293">
        <v>2008</v>
      </c>
      <c r="C1293" s="294">
        <v>2582</v>
      </c>
      <c r="D1293" s="294">
        <v>440</v>
      </c>
      <c r="E1293" s="295">
        <v>3405</v>
      </c>
      <c r="F1293" s="294">
        <v>1725</v>
      </c>
      <c r="G1293" s="294">
        <v>2731</v>
      </c>
    </row>
    <row r="1294" spans="1:7">
      <c r="A1294" s="34" t="s">
        <v>1547</v>
      </c>
      <c r="B1294" s="293">
        <v>2007</v>
      </c>
      <c r="C1294" s="294">
        <v>2218</v>
      </c>
      <c r="D1294" s="294">
        <v>389</v>
      </c>
      <c r="E1294" s="295">
        <v>3551</v>
      </c>
      <c r="F1294" s="294">
        <v>1573</v>
      </c>
      <c r="G1294" s="294">
        <v>2750</v>
      </c>
    </row>
    <row r="1295" spans="1:7">
      <c r="A1295" s="34" t="s">
        <v>1547</v>
      </c>
      <c r="B1295" s="293">
        <v>2006</v>
      </c>
      <c r="C1295" s="294">
        <v>1944</v>
      </c>
      <c r="D1295" s="294">
        <v>320</v>
      </c>
      <c r="E1295" s="295">
        <v>2728</v>
      </c>
      <c r="F1295" s="294">
        <v>1563</v>
      </c>
      <c r="G1295" s="294">
        <v>2139</v>
      </c>
    </row>
    <row r="1296" spans="1:7">
      <c r="A1296" s="34" t="s">
        <v>1547</v>
      </c>
      <c r="B1296" s="293">
        <v>2005</v>
      </c>
      <c r="C1296" s="294">
        <v>1810</v>
      </c>
      <c r="D1296" s="294">
        <v>308</v>
      </c>
      <c r="E1296" s="295">
        <v>2649</v>
      </c>
      <c r="F1296" s="294">
        <v>1310</v>
      </c>
      <c r="G1296" s="294">
        <v>1940</v>
      </c>
    </row>
    <row r="1297" spans="1:7">
      <c r="A1297" s="34" t="s">
        <v>1547</v>
      </c>
      <c r="B1297" s="293">
        <v>2004</v>
      </c>
      <c r="C1297" s="294">
        <v>2213</v>
      </c>
      <c r="D1297" s="294">
        <v>254</v>
      </c>
      <c r="E1297" s="295">
        <v>2376</v>
      </c>
      <c r="F1297" s="294">
        <v>1095</v>
      </c>
      <c r="G1297" s="294">
        <v>1775</v>
      </c>
    </row>
    <row r="1298" spans="1:7">
      <c r="A1298" s="34" t="s">
        <v>1547</v>
      </c>
      <c r="B1298" s="293">
        <v>2003</v>
      </c>
      <c r="C1298" s="294">
        <v>2058</v>
      </c>
      <c r="D1298" s="294">
        <v>245</v>
      </c>
      <c r="E1298" s="295">
        <v>2264</v>
      </c>
      <c r="F1298" s="294">
        <v>840</v>
      </c>
      <c r="G1298" s="294">
        <v>1676</v>
      </c>
    </row>
    <row r="1299" spans="1:7">
      <c r="A1299" s="34" t="s">
        <v>1547</v>
      </c>
      <c r="B1299" s="293">
        <v>2002</v>
      </c>
      <c r="C1299" s="294">
        <v>1974</v>
      </c>
      <c r="D1299" s="294">
        <v>228</v>
      </c>
      <c r="E1299" s="295">
        <v>2016</v>
      </c>
      <c r="F1299" s="294">
        <v>1311</v>
      </c>
      <c r="G1299" s="294">
        <v>1518</v>
      </c>
    </row>
    <row r="1300" spans="1:7">
      <c r="A1300" s="34" t="s">
        <v>1547</v>
      </c>
      <c r="B1300" s="293">
        <v>2001</v>
      </c>
      <c r="C1300" s="294">
        <v>1924</v>
      </c>
      <c r="D1300" s="294">
        <v>233</v>
      </c>
      <c r="E1300" s="295">
        <v>1939</v>
      </c>
      <c r="F1300" s="294">
        <v>1187</v>
      </c>
      <c r="G1300" s="294">
        <v>1431</v>
      </c>
    </row>
    <row r="1301" spans="1:7">
      <c r="A1301" s="34" t="s">
        <v>1547</v>
      </c>
      <c r="B1301" s="293">
        <v>2000</v>
      </c>
      <c r="C1301" s="294">
        <v>1877</v>
      </c>
      <c r="D1301" s="294">
        <v>218</v>
      </c>
      <c r="E1301" s="295">
        <v>1802</v>
      </c>
      <c r="F1301" s="294">
        <v>1048</v>
      </c>
      <c r="G1301" s="294">
        <v>1315</v>
      </c>
    </row>
    <row r="1302" spans="1:7">
      <c r="A1302" s="34" t="s">
        <v>1547</v>
      </c>
      <c r="B1302" s="293">
        <v>1999</v>
      </c>
      <c r="C1302" s="294">
        <v>1755</v>
      </c>
      <c r="D1302" s="294">
        <v>201.6</v>
      </c>
      <c r="E1302" s="295">
        <v>1735</v>
      </c>
      <c r="F1302" s="294">
        <v>917</v>
      </c>
      <c r="G1302" s="294">
        <v>1214</v>
      </c>
    </row>
    <row r="1303" spans="1:7">
      <c r="A1303" s="34" t="s">
        <v>1547</v>
      </c>
      <c r="B1303" s="293">
        <v>1998</v>
      </c>
      <c r="C1303" s="294">
        <v>1669</v>
      </c>
      <c r="D1303" s="294">
        <v>184</v>
      </c>
      <c r="E1303" s="295">
        <v>1493.9</v>
      </c>
      <c r="F1303" s="294">
        <v>817.3</v>
      </c>
      <c r="G1303" s="294">
        <v>981.69999999999993</v>
      </c>
    </row>
    <row r="1304" spans="1:7">
      <c r="A1304" s="34" t="s">
        <v>1547</v>
      </c>
      <c r="B1304" s="293">
        <v>1997</v>
      </c>
      <c r="C1304" s="294">
        <v>1584</v>
      </c>
      <c r="D1304" s="294">
        <v>168</v>
      </c>
      <c r="E1304" s="295">
        <v>1428</v>
      </c>
      <c r="F1304" s="294">
        <v>730</v>
      </c>
      <c r="G1304" s="294">
        <v>955</v>
      </c>
    </row>
    <row r="1305" spans="1:7">
      <c r="A1305" s="34" t="s">
        <v>1547</v>
      </c>
      <c r="B1305" s="293">
        <v>1996</v>
      </c>
      <c r="C1305" s="294">
        <v>1544</v>
      </c>
      <c r="D1305" s="294">
        <v>159</v>
      </c>
      <c r="E1305" s="295">
        <v>1381</v>
      </c>
      <c r="F1305" s="294">
        <v>634</v>
      </c>
      <c r="G1305" s="294">
        <v>901</v>
      </c>
    </row>
    <row r="1306" spans="1:7">
      <c r="A1306" s="34" t="s">
        <v>1547</v>
      </c>
      <c r="B1306" s="293">
        <v>1995</v>
      </c>
      <c r="C1306" s="294">
        <v>1420.212</v>
      </c>
      <c r="D1306" s="294">
        <v>148.15799999999999</v>
      </c>
      <c r="E1306" s="295">
        <v>1285.559</v>
      </c>
      <c r="F1306" s="294">
        <v>545.84699999999998</v>
      </c>
      <c r="G1306" s="294">
        <v>848.68899999999996</v>
      </c>
    </row>
    <row r="1307" spans="1:7">
      <c r="A1307" s="34" t="s">
        <v>1547</v>
      </c>
      <c r="B1307" s="293">
        <v>1994</v>
      </c>
      <c r="C1307" s="294">
        <v>1401.4269999999999</v>
      </c>
      <c r="D1307" s="294">
        <v>128.05600000000001</v>
      </c>
      <c r="E1307" s="295">
        <v>1233.8489999999999</v>
      </c>
      <c r="F1307" s="294">
        <v>463.68700000000001</v>
      </c>
      <c r="G1307" s="294">
        <v>821.84400000000005</v>
      </c>
    </row>
    <row r="1308" spans="1:7">
      <c r="A1308" s="34" t="s">
        <v>1547</v>
      </c>
      <c r="B1308" s="293">
        <v>1993</v>
      </c>
      <c r="C1308" s="294">
        <v>1414.5309999999999</v>
      </c>
      <c r="D1308" s="294">
        <v>155.71899999999999</v>
      </c>
      <c r="E1308" s="295">
        <v>1310.998</v>
      </c>
      <c r="F1308" s="294">
        <v>818.12300000000005</v>
      </c>
      <c r="G1308" s="294">
        <v>978.92000000000007</v>
      </c>
    </row>
    <row r="1309" spans="1:7">
      <c r="A1309" s="34" t="s">
        <v>1547</v>
      </c>
      <c r="B1309" s="293">
        <v>1992</v>
      </c>
      <c r="C1309" s="294">
        <v>1260.1179999999999</v>
      </c>
      <c r="D1309" s="294">
        <v>145.88200000000001</v>
      </c>
      <c r="E1309" s="295">
        <v>1193.5219999999999</v>
      </c>
      <c r="F1309" s="294">
        <v>735.15800000000002</v>
      </c>
      <c r="G1309" s="294">
        <v>870.19399999999996</v>
      </c>
    </row>
    <row r="1310" spans="1:7">
      <c r="A1310" s="34" t="s">
        <v>1547</v>
      </c>
      <c r="B1310" s="293">
        <v>1991</v>
      </c>
      <c r="C1310" s="294">
        <v>1118.8499999999999</v>
      </c>
      <c r="D1310" s="294">
        <v>144.762</v>
      </c>
      <c r="E1310" s="295">
        <v>1082.597</v>
      </c>
      <c r="F1310" s="294">
        <v>660.56700000000001</v>
      </c>
      <c r="G1310" s="294">
        <v>775.08100000000002</v>
      </c>
    </row>
    <row r="1311" spans="1:7">
      <c r="A1311" s="34" t="s">
        <v>1547</v>
      </c>
      <c r="B1311" s="293">
        <v>1990</v>
      </c>
      <c r="C1311" s="294">
        <v>1016.556</v>
      </c>
      <c r="D1311" s="294">
        <v>92.034000000000006</v>
      </c>
      <c r="E1311" s="295">
        <v>1020.984</v>
      </c>
      <c r="F1311" s="294">
        <v>595.29999999999995</v>
      </c>
      <c r="G1311" s="294">
        <v>710.61099999999999</v>
      </c>
    </row>
    <row r="1312" spans="1:7">
      <c r="A1312" s="34" t="s">
        <v>1547</v>
      </c>
      <c r="B1312" s="293">
        <v>1989</v>
      </c>
      <c r="C1312" s="294">
        <v>1005.7809999999999</v>
      </c>
      <c r="D1312" s="294">
        <v>144.02600000000001</v>
      </c>
      <c r="E1312" s="295">
        <v>1003.272</v>
      </c>
      <c r="F1312" s="294">
        <v>555.67899999999997</v>
      </c>
      <c r="G1312" s="294">
        <v>696.79</v>
      </c>
    </row>
    <row r="1313" spans="1:7">
      <c r="A1313" s="34" t="s">
        <v>1548</v>
      </c>
      <c r="B1313" s="293">
        <v>2019</v>
      </c>
      <c r="C1313" s="294">
        <v>14377.9</v>
      </c>
      <c r="D1313" s="294">
        <v>5888.5</v>
      </c>
      <c r="E1313" s="295">
        <v>27234.3</v>
      </c>
      <c r="F1313" s="294">
        <v>13339.1</v>
      </c>
      <c r="G1313" s="294">
        <v>19780.2</v>
      </c>
    </row>
    <row r="1314" spans="1:7">
      <c r="A1314" s="34" t="s">
        <v>1548</v>
      </c>
      <c r="B1314" s="293">
        <v>2018</v>
      </c>
      <c r="C1314" s="294">
        <v>13452.9</v>
      </c>
      <c r="D1314" s="294">
        <v>4430.7</v>
      </c>
      <c r="E1314" s="295">
        <v>25288.9</v>
      </c>
      <c r="F1314" s="294">
        <v>13031.6</v>
      </c>
      <c r="G1314" s="294">
        <v>18968.099999999999</v>
      </c>
    </row>
    <row r="1315" spans="1:7">
      <c r="A1315" s="34" t="s">
        <v>1548</v>
      </c>
      <c r="B1315" s="293">
        <v>2017</v>
      </c>
      <c r="C1315" s="294">
        <v>12273.9</v>
      </c>
      <c r="D1315" s="294">
        <v>2539.1</v>
      </c>
      <c r="E1315" s="295">
        <v>23652.6</v>
      </c>
      <c r="F1315" s="294">
        <v>12598.1</v>
      </c>
      <c r="G1315" s="294">
        <v>18536.3</v>
      </c>
    </row>
    <row r="1316" spans="1:7">
      <c r="A1316" s="34" t="s">
        <v>1548</v>
      </c>
      <c r="B1316" s="293">
        <v>2016</v>
      </c>
      <c r="C1316" s="294">
        <v>11448.8</v>
      </c>
      <c r="D1316" s="294">
        <v>3702.8</v>
      </c>
      <c r="E1316" s="295">
        <v>22876.799999999999</v>
      </c>
      <c r="F1316" s="294">
        <v>12128.6</v>
      </c>
      <c r="G1316" s="294">
        <v>18646</v>
      </c>
    </row>
    <row r="1317" spans="1:7">
      <c r="A1317" s="34" t="s">
        <v>1548</v>
      </c>
      <c r="B1317" s="293">
        <v>2015</v>
      </c>
      <c r="C1317" s="294">
        <v>10763.8</v>
      </c>
      <c r="D1317" s="294">
        <v>3547</v>
      </c>
      <c r="E1317" s="295">
        <v>19504.8</v>
      </c>
      <c r="F1317" s="294">
        <v>9374.9</v>
      </c>
      <c r="G1317" s="294">
        <v>15901.2</v>
      </c>
    </row>
    <row r="1318" spans="1:7">
      <c r="A1318" s="34" t="s">
        <v>1548</v>
      </c>
      <c r="B1318" s="293">
        <v>2014</v>
      </c>
      <c r="C1318" s="294">
        <v>9703.3240000000005</v>
      </c>
      <c r="D1318" s="294">
        <v>2934.7840000000001</v>
      </c>
      <c r="E1318" s="295">
        <v>14316.558999999999</v>
      </c>
      <c r="F1318" s="294">
        <v>10814.04</v>
      </c>
      <c r="G1318" s="294">
        <v>11399.237000000001</v>
      </c>
    </row>
    <row r="1319" spans="1:7">
      <c r="A1319" s="34" t="s">
        <v>1548</v>
      </c>
      <c r="B1319" s="293">
        <v>2013</v>
      </c>
      <c r="C1319" s="294">
        <v>6932.1989999999996</v>
      </c>
      <c r="D1319" s="294">
        <v>1862.3409999999999</v>
      </c>
      <c r="E1319" s="295">
        <v>11863.334999999999</v>
      </c>
      <c r="F1319" s="294">
        <v>8620.8379999999997</v>
      </c>
      <c r="G1319" s="294">
        <v>9216.7649999999994</v>
      </c>
    </row>
    <row r="1320" spans="1:7">
      <c r="A1320" s="34" t="s">
        <v>1548</v>
      </c>
      <c r="B1320" s="293">
        <v>2012</v>
      </c>
      <c r="C1320" s="294">
        <v>5516.4610000000002</v>
      </c>
      <c r="D1320" s="294">
        <v>1380.0329999999999</v>
      </c>
      <c r="E1320" s="295">
        <v>10130.118</v>
      </c>
      <c r="F1320" s="294">
        <v>6963.7950000000001</v>
      </c>
      <c r="G1320" s="294">
        <v>8104.57</v>
      </c>
    </row>
    <row r="1321" spans="1:7">
      <c r="A1321" s="34" t="s">
        <v>1548</v>
      </c>
      <c r="B1321" s="293">
        <v>2011</v>
      </c>
      <c r="C1321" s="294">
        <v>5048.634</v>
      </c>
      <c r="D1321" s="294">
        <v>1234.4280000000001</v>
      </c>
      <c r="E1321" s="295">
        <v>9049.6039999999994</v>
      </c>
      <c r="F1321" s="294">
        <v>6426.9870000000001</v>
      </c>
      <c r="G1321" s="294">
        <v>7491.0869999999995</v>
      </c>
    </row>
    <row r="1322" spans="1:7">
      <c r="A1322" s="34" t="s">
        <v>1548</v>
      </c>
      <c r="B1322" s="293">
        <v>2010</v>
      </c>
      <c r="C1322" s="294">
        <v>4716.4229999999998</v>
      </c>
      <c r="D1322" s="294">
        <v>1005.273</v>
      </c>
      <c r="E1322" s="295">
        <v>8092.4930000000004</v>
      </c>
      <c r="F1322" s="294">
        <v>5449.4430000000002</v>
      </c>
      <c r="G1322" s="294">
        <v>6652.9750000000004</v>
      </c>
    </row>
    <row r="1323" spans="1:7">
      <c r="A1323" s="34" t="s">
        <v>1548</v>
      </c>
      <c r="B1323" s="293">
        <v>2009</v>
      </c>
      <c r="C1323" s="294">
        <v>4377.348</v>
      </c>
      <c r="D1323" s="294">
        <v>970.13199999999995</v>
      </c>
      <c r="E1323" s="295">
        <v>8551.8539999999994</v>
      </c>
      <c r="F1323" s="294">
        <v>6261.8819999999996</v>
      </c>
      <c r="G1323" s="294">
        <v>7361.8509999999997</v>
      </c>
    </row>
    <row r="1324" spans="1:7">
      <c r="A1324" s="34" t="s">
        <v>1548</v>
      </c>
      <c r="B1324" s="293">
        <v>2008</v>
      </c>
      <c r="C1324" s="294">
        <v>4097.5069999999996</v>
      </c>
      <c r="D1324" s="294">
        <v>783.16700000000003</v>
      </c>
      <c r="E1324" s="295">
        <v>8478.991</v>
      </c>
      <c r="F1324" s="294">
        <v>5806.0829999999996</v>
      </c>
      <c r="G1324" s="294">
        <v>6949.1719999999996</v>
      </c>
    </row>
    <row r="1325" spans="1:7">
      <c r="A1325" s="34" t="s">
        <v>1548</v>
      </c>
      <c r="B1325" s="293">
        <v>2007</v>
      </c>
      <c r="C1325" s="294">
        <v>3171.6170000000002</v>
      </c>
      <c r="D1325" s="294">
        <v>638.17200000000003</v>
      </c>
      <c r="E1325" s="295">
        <v>8628.8150000000005</v>
      </c>
      <c r="F1325" s="294">
        <v>5534.2950000000001</v>
      </c>
      <c r="G1325" s="294">
        <v>7305.482</v>
      </c>
    </row>
    <row r="1326" spans="1:7">
      <c r="A1326" s="34" t="s">
        <v>1548</v>
      </c>
      <c r="B1326" s="293">
        <v>2006</v>
      </c>
      <c r="C1326" s="294">
        <v>2683.049</v>
      </c>
      <c r="D1326" s="294">
        <v>217.511</v>
      </c>
      <c r="E1326" s="295">
        <v>8552.8080000000009</v>
      </c>
      <c r="F1326" s="294">
        <v>7149.7780000000002</v>
      </c>
      <c r="G1326" s="294">
        <v>7246.4720000000007</v>
      </c>
    </row>
    <row r="1327" spans="1:7">
      <c r="A1327" s="34" t="s">
        <v>1548</v>
      </c>
      <c r="B1327" s="293">
        <v>2005</v>
      </c>
      <c r="C1327" s="294">
        <v>2422.5</v>
      </c>
      <c r="D1327" s="294">
        <v>160.71100000000001</v>
      </c>
      <c r="E1327" s="295">
        <v>8366.9470000000001</v>
      </c>
      <c r="F1327" s="294">
        <v>6905.8760000000002</v>
      </c>
      <c r="G1327" s="294">
        <v>6949.3200000000006</v>
      </c>
    </row>
    <row r="1328" spans="1:7">
      <c r="A1328" s="34" t="s">
        <v>1548</v>
      </c>
      <c r="B1328" s="293">
        <v>2004</v>
      </c>
      <c r="C1328" s="294">
        <v>2211.5619999999999</v>
      </c>
      <c r="D1328" s="294">
        <v>25.085999999999999</v>
      </c>
      <c r="E1328" s="295">
        <v>9165.7579999999998</v>
      </c>
      <c r="F1328" s="294">
        <v>6826.4009999999998</v>
      </c>
      <c r="G1328" s="294">
        <v>7676.71</v>
      </c>
    </row>
    <row r="1329" spans="1:7">
      <c r="A1329" s="34" t="s">
        <v>1548</v>
      </c>
      <c r="B1329" s="293">
        <v>2003</v>
      </c>
      <c r="C1329" s="294">
        <v>679.18299999999999</v>
      </c>
      <c r="D1329" s="294">
        <v>-875.09699999999998</v>
      </c>
      <c r="E1329" s="295">
        <v>9503.9449999999997</v>
      </c>
      <c r="F1329" s="294">
        <v>7053.3280000000004</v>
      </c>
      <c r="G1329" s="294">
        <v>7940.598</v>
      </c>
    </row>
    <row r="1330" spans="1:7">
      <c r="A1330" s="34" t="s">
        <v>1548</v>
      </c>
      <c r="B1330" s="293">
        <v>2002</v>
      </c>
      <c r="C1330" s="294">
        <v>404.22199999999998</v>
      </c>
      <c r="D1330" s="294">
        <v>148.09</v>
      </c>
      <c r="E1330" s="295">
        <v>2059.6889999999999</v>
      </c>
      <c r="F1330" s="294">
        <v>1109.69</v>
      </c>
      <c r="G1330" s="294">
        <v>1975.895</v>
      </c>
    </row>
    <row r="1331" spans="1:7">
      <c r="A1331" s="34" t="s">
        <v>1548</v>
      </c>
      <c r="B1331" s="293">
        <v>2001</v>
      </c>
      <c r="C1331" s="294">
        <v>272.67700000000002</v>
      </c>
      <c r="D1331" s="294">
        <v>101.65900000000001</v>
      </c>
      <c r="E1331" s="295">
        <v>1141.2159999999999</v>
      </c>
      <c r="F1331" s="294">
        <v>956.47900000000004</v>
      </c>
      <c r="G1331" s="294">
        <v>1092.4560000000001</v>
      </c>
    </row>
    <row r="1332" spans="1:7">
      <c r="A1332" s="34" t="s">
        <v>1548</v>
      </c>
      <c r="B1332" s="293">
        <v>2000</v>
      </c>
      <c r="C1332" s="294">
        <v>154.68199999999999</v>
      </c>
      <c r="D1332" s="294">
        <v>48.145000000000003</v>
      </c>
      <c r="E1332" s="295">
        <v>856.40599999999995</v>
      </c>
      <c r="F1332" s="294">
        <v>694.61900000000003</v>
      </c>
      <c r="G1332" s="294">
        <v>824.25</v>
      </c>
    </row>
    <row r="1333" spans="1:7">
      <c r="A1333" s="34" t="s">
        <v>1548</v>
      </c>
      <c r="B1333" s="293">
        <v>1999</v>
      </c>
      <c r="C1333" s="294">
        <v>118.003</v>
      </c>
      <c r="D1333" s="294">
        <v>43.156999999999996</v>
      </c>
      <c r="E1333" s="295">
        <v>307.07400000000001</v>
      </c>
      <c r="F1333" s="294">
        <v>159.97800000000001</v>
      </c>
      <c r="G1333" s="294">
        <v>284.40100000000001</v>
      </c>
    </row>
    <row r="1334" spans="1:7">
      <c r="A1334" s="34" t="s">
        <v>1548</v>
      </c>
      <c r="B1334" s="293">
        <v>1998</v>
      </c>
      <c r="C1334" s="294">
        <v>86.959000000000003</v>
      </c>
      <c r="D1334" s="294">
        <v>21.478000000000002</v>
      </c>
      <c r="E1334" s="295">
        <v>125.273</v>
      </c>
      <c r="F1334" s="294">
        <v>106.428</v>
      </c>
      <c r="G1334" s="294">
        <v>110.43299999999999</v>
      </c>
    </row>
    <row r="1335" spans="1:7">
      <c r="A1335" s="34" t="s">
        <v>1548</v>
      </c>
      <c r="B1335" s="293">
        <v>1997</v>
      </c>
      <c r="C1335" s="294">
        <v>44.606000000000002</v>
      </c>
      <c r="D1335" s="294">
        <v>-15.538</v>
      </c>
      <c r="E1335" s="295">
        <v>106.01300000000001</v>
      </c>
      <c r="F1335" s="294">
        <v>80.680099999999996</v>
      </c>
      <c r="G1335" s="294">
        <v>88.474099999999993</v>
      </c>
    </row>
    <row r="1336" spans="1:7">
      <c r="A1336" s="34" t="s">
        <v>1548</v>
      </c>
      <c r="B1336" s="293">
        <v>1996</v>
      </c>
      <c r="C1336" s="294">
        <v>30.009</v>
      </c>
      <c r="D1336" s="294">
        <v>-5.6509999999999998</v>
      </c>
      <c r="E1336" s="295">
        <v>113.82899999999999</v>
      </c>
      <c r="F1336" s="294">
        <v>92.614000000000004</v>
      </c>
      <c r="G1336" s="294">
        <v>101.459</v>
      </c>
    </row>
    <row r="1337" spans="1:7">
      <c r="A1337" s="34" t="s">
        <v>1548</v>
      </c>
      <c r="B1337" s="293">
        <v>1995</v>
      </c>
      <c r="C1337" s="294">
        <v>23.635999999999999</v>
      </c>
      <c r="D1337" s="294">
        <v>-17.292000000000002</v>
      </c>
      <c r="E1337" s="295">
        <v>47.625999999999998</v>
      </c>
      <c r="F1337" s="294">
        <v>31.169</v>
      </c>
      <c r="G1337" s="294">
        <v>41.015000000000001</v>
      </c>
    </row>
    <row r="1338" spans="1:7">
      <c r="A1338" s="34" t="s">
        <v>1548</v>
      </c>
      <c r="B1338" s="293">
        <v>1994</v>
      </c>
      <c r="C1338" s="294">
        <v>7.4429999999999996</v>
      </c>
      <c r="D1338" s="294">
        <v>-18.030999999999999</v>
      </c>
      <c r="E1338" s="295">
        <v>45.494</v>
      </c>
      <c r="F1338" s="294">
        <v>27.896000000000001</v>
      </c>
      <c r="G1338" s="294">
        <v>38.957999999999998</v>
      </c>
    </row>
    <row r="1339" spans="1:7">
      <c r="A1339" s="34" t="s">
        <v>1548</v>
      </c>
      <c r="B1339" s="293">
        <v>1993</v>
      </c>
      <c r="C1339" s="294">
        <v>12.714</v>
      </c>
      <c r="D1339" s="294">
        <v>-8.8819999999999997</v>
      </c>
      <c r="E1339" s="295">
        <v>50.728000000000002</v>
      </c>
      <c r="F1339" s="294">
        <v>35.673999999999999</v>
      </c>
      <c r="G1339" s="294">
        <v>40.371000000000002</v>
      </c>
    </row>
    <row r="1340" spans="1:7">
      <c r="A1340" s="34" t="s">
        <v>1548</v>
      </c>
      <c r="B1340" s="293">
        <v>1992</v>
      </c>
      <c r="C1340" s="294">
        <v>5.2119999999999997</v>
      </c>
      <c r="D1340" s="294">
        <v>-12.704000000000001</v>
      </c>
      <c r="E1340" s="295">
        <v>52.649000000000001</v>
      </c>
      <c r="F1340" s="294">
        <v>43.786999999999999</v>
      </c>
      <c r="G1340" s="294">
        <v>44.007999999999996</v>
      </c>
    </row>
    <row r="1341" spans="1:7">
      <c r="A1341" s="34" t="s">
        <v>1548</v>
      </c>
      <c r="B1341" s="293">
        <v>1991</v>
      </c>
      <c r="C1341" s="294">
        <v>6.2329999999999997</v>
      </c>
      <c r="D1341" s="294">
        <v>-5.78</v>
      </c>
      <c r="E1341" s="295">
        <v>58.399000000000001</v>
      </c>
      <c r="F1341" s="294">
        <v>54.893000000000001</v>
      </c>
      <c r="G1341" s="294">
        <v>55.174999999999997</v>
      </c>
    </row>
    <row r="1342" spans="1:7">
      <c r="A1342" s="34" t="s">
        <v>1549</v>
      </c>
      <c r="B1342" s="293">
        <v>2019</v>
      </c>
      <c r="C1342" s="294">
        <v>15066</v>
      </c>
      <c r="D1342" s="294">
        <v>4865</v>
      </c>
      <c r="E1342" s="295">
        <v>21402</v>
      </c>
      <c r="F1342" s="294">
        <v>5933</v>
      </c>
      <c r="G1342" s="294">
        <v>15184</v>
      </c>
    </row>
    <row r="1343" spans="1:7">
      <c r="A1343" s="34" t="s">
        <v>1549</v>
      </c>
      <c r="B1343" s="293">
        <v>2018</v>
      </c>
      <c r="C1343" s="294">
        <v>14527</v>
      </c>
      <c r="D1343" s="294">
        <v>3998</v>
      </c>
      <c r="E1343" s="295">
        <v>22687</v>
      </c>
      <c r="F1343" s="294">
        <v>8785</v>
      </c>
      <c r="G1343" s="294">
        <v>17434</v>
      </c>
    </row>
    <row r="1344" spans="1:7">
      <c r="A1344" s="34" t="s">
        <v>1549</v>
      </c>
      <c r="B1344" s="293">
        <v>2017</v>
      </c>
      <c r="C1344" s="294">
        <v>12681</v>
      </c>
      <c r="D1344" s="294">
        <v>2341</v>
      </c>
      <c r="E1344" s="295">
        <v>25451</v>
      </c>
      <c r="F1344" s="294">
        <v>11264</v>
      </c>
      <c r="G1344" s="294">
        <v>20785</v>
      </c>
    </row>
    <row r="1345" spans="1:7">
      <c r="A1345" s="34" t="s">
        <v>1549</v>
      </c>
      <c r="B1345" s="293">
        <v>2016</v>
      </c>
      <c r="C1345" s="294">
        <v>10743.005999999999</v>
      </c>
      <c r="D1345" s="294">
        <v>2134.9870000000001</v>
      </c>
      <c r="E1345" s="295">
        <v>19838.973000000002</v>
      </c>
      <c r="F1345" s="294">
        <v>9848.68</v>
      </c>
      <c r="G1345" s="294">
        <v>16986.936000000002</v>
      </c>
    </row>
    <row r="1346" spans="1:7">
      <c r="A1346" s="34" t="s">
        <v>1549</v>
      </c>
      <c r="B1346" s="293">
        <v>2015</v>
      </c>
      <c r="C1346" s="294">
        <v>9223.9869999999992</v>
      </c>
      <c r="D1346" s="294">
        <v>2551.36</v>
      </c>
      <c r="E1346" s="295">
        <v>17420.575000000001</v>
      </c>
      <c r="F1346" s="294">
        <v>8795.4689999999991</v>
      </c>
      <c r="G1346" s="294">
        <v>14953.912</v>
      </c>
    </row>
    <row r="1347" spans="1:7">
      <c r="A1347" s="34" t="s">
        <v>1549</v>
      </c>
      <c r="B1347" s="293">
        <v>2014</v>
      </c>
      <c r="C1347" s="294">
        <v>8441.9709999999995</v>
      </c>
      <c r="D1347" s="294">
        <v>2421.7530000000002</v>
      </c>
      <c r="E1347" s="295">
        <v>14770.977000000001</v>
      </c>
      <c r="F1347" s="294">
        <v>8567.0229999999992</v>
      </c>
      <c r="G1347" s="294">
        <v>12428.043</v>
      </c>
    </row>
    <row r="1348" spans="1:7">
      <c r="A1348" s="34" t="s">
        <v>1549</v>
      </c>
      <c r="B1348" s="293">
        <v>2013</v>
      </c>
      <c r="C1348" s="294">
        <v>6793.3059999999996</v>
      </c>
      <c r="D1348" s="294">
        <v>1892.663</v>
      </c>
      <c r="E1348" s="295">
        <v>10444.459999999999</v>
      </c>
      <c r="F1348" s="294">
        <v>6918.2619999999997</v>
      </c>
      <c r="G1348" s="294">
        <v>8812.24</v>
      </c>
    </row>
    <row r="1349" spans="1:7">
      <c r="A1349" s="34" t="s">
        <v>1549</v>
      </c>
      <c r="B1349" s="293">
        <v>2012</v>
      </c>
      <c r="C1349" s="294">
        <v>5260.9560000000001</v>
      </c>
      <c r="D1349" s="294">
        <v>1419.566</v>
      </c>
      <c r="E1349" s="295">
        <v>6569.7420000000002</v>
      </c>
      <c r="F1349" s="294">
        <v>4111.9170000000004</v>
      </c>
      <c r="G1349" s="294">
        <v>5514.2570000000005</v>
      </c>
    </row>
    <row r="1350" spans="1:7">
      <c r="A1350" s="34" t="s">
        <v>1549</v>
      </c>
      <c r="B1350" s="293">
        <v>2011</v>
      </c>
      <c r="C1350" s="294">
        <v>4355.6099999999997</v>
      </c>
      <c r="D1350" s="294">
        <v>1056.3710000000001</v>
      </c>
      <c r="E1350" s="295">
        <v>3970.6709999999998</v>
      </c>
      <c r="F1350" s="294">
        <v>2778.7</v>
      </c>
      <c r="G1350" s="294">
        <v>3276.3399999999997</v>
      </c>
    </row>
    <row r="1351" spans="1:7">
      <c r="A1351" s="34" t="s">
        <v>1549</v>
      </c>
      <c r="B1351" s="293">
        <v>2010</v>
      </c>
      <c r="C1351" s="294">
        <v>3084.9050000000002</v>
      </c>
      <c r="D1351" s="294">
        <v>527.54100000000005</v>
      </c>
      <c r="E1351" s="295">
        <v>2905.953</v>
      </c>
      <c r="F1351" s="294">
        <v>1859.125</v>
      </c>
      <c r="G1351" s="294">
        <v>2335.5300000000002</v>
      </c>
    </row>
    <row r="1352" spans="1:7">
      <c r="A1352" s="34" t="s">
        <v>1549</v>
      </c>
      <c r="B1352" s="293">
        <v>2009</v>
      </c>
      <c r="C1352" s="294">
        <v>2338.212</v>
      </c>
      <c r="D1352" s="294">
        <v>489.47199999999998</v>
      </c>
      <c r="E1352" s="295">
        <v>1834.2239999999999</v>
      </c>
      <c r="F1352" s="294">
        <v>1357.614</v>
      </c>
      <c r="G1352" s="294">
        <v>1517.492</v>
      </c>
    </row>
    <row r="1353" spans="1:7">
      <c r="A1353" s="34" t="s">
        <v>1549</v>
      </c>
      <c r="B1353" s="293">
        <v>2008</v>
      </c>
      <c r="C1353" s="294">
        <v>1884.806</v>
      </c>
      <c r="D1353" s="294">
        <v>182.24600000000001</v>
      </c>
      <c r="E1353" s="295">
        <v>1312.421</v>
      </c>
      <c r="F1353" s="294">
        <v>698.82600000000002</v>
      </c>
      <c r="G1353" s="294">
        <v>1091.8110000000001</v>
      </c>
    </row>
    <row r="1354" spans="1:7">
      <c r="A1354" s="34" t="s">
        <v>1549</v>
      </c>
      <c r="B1354" s="293">
        <v>2007</v>
      </c>
      <c r="C1354" s="294">
        <v>1409.4090000000001</v>
      </c>
      <c r="D1354" s="294">
        <v>155.52699999999999</v>
      </c>
      <c r="E1354" s="295">
        <v>1350.856</v>
      </c>
      <c r="F1354" s="294">
        <v>596.14300000000003</v>
      </c>
      <c r="G1354" s="294">
        <v>1165.9390000000001</v>
      </c>
    </row>
    <row r="1355" spans="1:7">
      <c r="A1355" s="34" t="s">
        <v>1549</v>
      </c>
      <c r="B1355" s="293">
        <v>2006</v>
      </c>
      <c r="C1355" s="294">
        <v>1123.1030000000001</v>
      </c>
      <c r="D1355" s="294">
        <v>72.539000000000001</v>
      </c>
      <c r="E1355" s="295">
        <v>1105.6479999999999</v>
      </c>
      <c r="F1355" s="294">
        <v>371.04199999999997</v>
      </c>
      <c r="G1355" s="294">
        <v>953.37699999999995</v>
      </c>
    </row>
    <row r="1356" spans="1:7">
      <c r="A1356" s="34" t="s">
        <v>1549</v>
      </c>
      <c r="B1356" s="293">
        <v>2005</v>
      </c>
      <c r="C1356" s="294">
        <v>962.66</v>
      </c>
      <c r="D1356" s="294">
        <v>190.875</v>
      </c>
      <c r="E1356" s="295">
        <v>754.02800000000002</v>
      </c>
      <c r="F1356" s="294">
        <v>392.73</v>
      </c>
      <c r="G1356" s="294">
        <v>629.74900000000002</v>
      </c>
    </row>
    <row r="1357" spans="1:7">
      <c r="A1357" s="34" t="s">
        <v>1549</v>
      </c>
      <c r="B1357" s="293">
        <v>2004</v>
      </c>
      <c r="C1357" s="294">
        <v>914.37199999999996</v>
      </c>
      <c r="D1357" s="294">
        <v>29.997</v>
      </c>
      <c r="E1357" s="295">
        <v>542.08199999999999</v>
      </c>
      <c r="F1357" s="294">
        <v>203.45699999999999</v>
      </c>
      <c r="G1357" s="294">
        <v>441.34500000000003</v>
      </c>
    </row>
    <row r="1358" spans="1:7">
      <c r="A1358" s="34" t="s">
        <v>1549</v>
      </c>
      <c r="B1358" s="293">
        <v>2003</v>
      </c>
      <c r="C1358" s="294">
        <v>863.66099999999994</v>
      </c>
      <c r="D1358" s="294">
        <v>10.425000000000001</v>
      </c>
      <c r="E1358" s="295">
        <v>337.78399999999999</v>
      </c>
      <c r="F1358" s="294">
        <v>149.107</v>
      </c>
      <c r="G1358" s="294">
        <v>287.101</v>
      </c>
    </row>
    <row r="1359" spans="1:7">
      <c r="A1359" s="34" t="s">
        <v>1549</v>
      </c>
      <c r="B1359" s="293">
        <v>2002</v>
      </c>
      <c r="C1359" s="294">
        <v>1003.606</v>
      </c>
      <c r="D1359" s="294">
        <v>-21.527999999999999</v>
      </c>
      <c r="E1359" s="295">
        <v>211.16200000000001</v>
      </c>
      <c r="F1359" s="294">
        <v>131.65</v>
      </c>
      <c r="G1359" s="294">
        <v>145.12</v>
      </c>
    </row>
    <row r="1360" spans="1:7">
      <c r="A1360" s="34" t="s">
        <v>1549</v>
      </c>
      <c r="B1360" s="293">
        <v>2001</v>
      </c>
      <c r="C1360" s="294">
        <v>1171.7529999999999</v>
      </c>
      <c r="D1360" s="294">
        <v>-15.866</v>
      </c>
      <c r="E1360" s="295">
        <v>262.19</v>
      </c>
      <c r="F1360" s="294">
        <v>146.71100000000001</v>
      </c>
      <c r="G1360" s="294">
        <v>172.05600000000001</v>
      </c>
    </row>
    <row r="1361" spans="1:7">
      <c r="A1361" s="34" t="s">
        <v>1549</v>
      </c>
      <c r="B1361" s="293">
        <v>2000</v>
      </c>
      <c r="C1361" s="294">
        <v>1235.396</v>
      </c>
      <c r="D1361" s="294">
        <v>-329.52699999999999</v>
      </c>
      <c r="E1361" s="295">
        <v>195.078</v>
      </c>
      <c r="F1361" s="294">
        <v>-248.90700000000001</v>
      </c>
      <c r="G1361" s="294">
        <v>110.67299999999997</v>
      </c>
    </row>
    <row r="1362" spans="1:7">
      <c r="A1362" s="34" t="s">
        <v>1549</v>
      </c>
      <c r="B1362" s="293">
        <v>1999</v>
      </c>
      <c r="C1362" s="294">
        <v>482.41</v>
      </c>
      <c r="D1362" s="294">
        <v>-1063.444</v>
      </c>
      <c r="E1362" s="295">
        <v>441.88600000000002</v>
      </c>
      <c r="F1362" s="294">
        <v>402.63600000000002</v>
      </c>
      <c r="G1362" s="294">
        <v>402.63600000000002</v>
      </c>
    </row>
    <row r="1363" spans="1:7">
      <c r="A1363" s="34" t="s">
        <v>1549</v>
      </c>
      <c r="B1363" s="293">
        <v>1998</v>
      </c>
      <c r="C1363" s="294">
        <v>35.237000000000002</v>
      </c>
      <c r="D1363" s="294">
        <v>-114.425</v>
      </c>
      <c r="E1363" s="295">
        <v>66.572000000000003</v>
      </c>
      <c r="F1363" s="294">
        <v>55.274999999999999</v>
      </c>
      <c r="G1363" s="294">
        <v>56.314999999999998</v>
      </c>
    </row>
    <row r="1364" spans="1:7">
      <c r="A1364" s="34" t="s">
        <v>1550</v>
      </c>
      <c r="B1364" s="293">
        <v>2019</v>
      </c>
      <c r="C1364" s="294">
        <v>23838</v>
      </c>
      <c r="D1364" s="294">
        <v>128</v>
      </c>
      <c r="E1364" s="295">
        <v>53369</v>
      </c>
      <c r="F1364" s="294">
        <v>34499</v>
      </c>
      <c r="G1364" s="294">
        <v>41963</v>
      </c>
    </row>
    <row r="1365" spans="1:7">
      <c r="A1365" s="34" t="s">
        <v>1550</v>
      </c>
      <c r="B1365" s="293">
        <v>2018</v>
      </c>
      <c r="C1365" s="294">
        <v>22877</v>
      </c>
      <c r="D1365" s="294">
        <v>195</v>
      </c>
      <c r="E1365" s="295">
        <v>52439</v>
      </c>
      <c r="F1365" s="294">
        <v>35013</v>
      </c>
      <c r="G1365" s="294">
        <v>42240</v>
      </c>
    </row>
    <row r="1366" spans="1:7">
      <c r="A1366" s="34" t="s">
        <v>1550</v>
      </c>
      <c r="B1366" s="293">
        <v>2017</v>
      </c>
      <c r="C1366" s="294">
        <v>17179</v>
      </c>
      <c r="D1366" s="294">
        <v>-103</v>
      </c>
      <c r="E1366" s="295">
        <v>56500</v>
      </c>
      <c r="F1366" s="294">
        <v>38410</v>
      </c>
      <c r="G1366" s="294">
        <v>46759</v>
      </c>
    </row>
    <row r="1367" spans="1:7">
      <c r="A1367" s="34" t="s">
        <v>1550</v>
      </c>
      <c r="B1367" s="293">
        <v>2016</v>
      </c>
      <c r="C1367" s="294">
        <v>13082</v>
      </c>
      <c r="D1367" s="294">
        <v>0</v>
      </c>
      <c r="E1367" s="295">
        <v>21721</v>
      </c>
      <c r="F1367" s="294">
        <v>14855</v>
      </c>
      <c r="G1367" s="294">
        <v>15132</v>
      </c>
    </row>
    <row r="1368" spans="1:7">
      <c r="A1368" s="34" t="s">
        <v>1551</v>
      </c>
      <c r="B1368" s="293">
        <v>2019</v>
      </c>
      <c r="C1368" s="294">
        <v>11474</v>
      </c>
      <c r="D1368" s="294">
        <v>566</v>
      </c>
      <c r="E1368" s="295">
        <v>17360</v>
      </c>
      <c r="F1368" s="294">
        <v>3019</v>
      </c>
      <c r="G1368" s="294">
        <v>11075</v>
      </c>
    </row>
    <row r="1369" spans="1:7">
      <c r="A1369" s="34" t="s">
        <v>1551</v>
      </c>
      <c r="B1369" s="293">
        <v>2018</v>
      </c>
      <c r="C1369" s="294">
        <v>11635</v>
      </c>
      <c r="D1369" s="294">
        <v>454</v>
      </c>
      <c r="E1369" s="295">
        <v>16554</v>
      </c>
      <c r="F1369" s="294">
        <v>3562</v>
      </c>
      <c r="G1369" s="294">
        <v>10291</v>
      </c>
    </row>
    <row r="1370" spans="1:7">
      <c r="A1370" s="34" t="s">
        <v>1551</v>
      </c>
      <c r="B1370" s="293">
        <v>2017</v>
      </c>
      <c r="C1370" s="294">
        <v>10983</v>
      </c>
      <c r="D1370" s="294">
        <v>374</v>
      </c>
      <c r="E1370" s="295">
        <v>17169</v>
      </c>
      <c r="F1370" s="294">
        <v>4046</v>
      </c>
      <c r="G1370" s="294">
        <v>11017</v>
      </c>
    </row>
    <row r="1371" spans="1:7">
      <c r="A1371" s="34" t="s">
        <v>1551</v>
      </c>
      <c r="B1371" s="293">
        <v>2016</v>
      </c>
      <c r="C1371" s="294">
        <v>9061</v>
      </c>
      <c r="D1371" s="294">
        <v>263</v>
      </c>
      <c r="E1371" s="295">
        <v>16173</v>
      </c>
      <c r="F1371" s="294">
        <v>3541</v>
      </c>
      <c r="G1371" s="294">
        <v>11073</v>
      </c>
    </row>
    <row r="1372" spans="1:7">
      <c r="A1372" s="34" t="s">
        <v>1551</v>
      </c>
      <c r="B1372" s="293">
        <v>2015</v>
      </c>
      <c r="C1372" s="294">
        <v>7997</v>
      </c>
      <c r="D1372" s="294">
        <v>281</v>
      </c>
      <c r="E1372" s="295">
        <v>9697</v>
      </c>
      <c r="F1372" s="294">
        <v>1261</v>
      </c>
      <c r="G1372" s="294">
        <v>6312</v>
      </c>
    </row>
    <row r="1373" spans="1:7">
      <c r="A1373" s="34" t="s">
        <v>1551</v>
      </c>
      <c r="B1373" s="293">
        <v>2014</v>
      </c>
      <c r="C1373" s="294">
        <v>8570</v>
      </c>
      <c r="D1373" s="294">
        <v>470</v>
      </c>
      <c r="E1373" s="295">
        <v>7571</v>
      </c>
      <c r="F1373" s="294">
        <v>1239.5999999999999</v>
      </c>
      <c r="G1373" s="294">
        <v>4408.5</v>
      </c>
    </row>
    <row r="1374" spans="1:7">
      <c r="A1374" s="34" t="s">
        <v>1551</v>
      </c>
      <c r="B1374" s="293">
        <v>2013</v>
      </c>
      <c r="C1374" s="294">
        <v>8468.1</v>
      </c>
      <c r="D1374" s="294">
        <v>406.8</v>
      </c>
      <c r="E1374" s="295">
        <v>7819.8</v>
      </c>
      <c r="F1374" s="294">
        <v>1391.3</v>
      </c>
      <c r="G1374" s="294">
        <v>4996.3999999999996</v>
      </c>
    </row>
    <row r="1375" spans="1:7">
      <c r="A1375" s="34" t="s">
        <v>1551</v>
      </c>
      <c r="B1375" s="293">
        <v>2012</v>
      </c>
      <c r="C1375" s="294">
        <v>8735.7000000000007</v>
      </c>
      <c r="D1375" s="294">
        <v>403.5</v>
      </c>
      <c r="E1375" s="295">
        <v>7507.1</v>
      </c>
      <c r="F1375" s="294">
        <v>1290</v>
      </c>
      <c r="G1375" s="294">
        <v>4595.1000000000004</v>
      </c>
    </row>
    <row r="1376" spans="1:7">
      <c r="A1376" s="34" t="s">
        <v>1551</v>
      </c>
      <c r="B1376" s="293">
        <v>2011</v>
      </c>
      <c r="C1376" s="294">
        <v>8630.9</v>
      </c>
      <c r="D1376" s="294">
        <v>444</v>
      </c>
      <c r="E1376" s="295">
        <v>7284.6</v>
      </c>
      <c r="F1376" s="294">
        <v>1378</v>
      </c>
      <c r="G1376" s="294">
        <v>4522.1000000000004</v>
      </c>
    </row>
    <row r="1377" spans="1:7">
      <c r="A1377" s="34" t="s">
        <v>1551</v>
      </c>
      <c r="B1377" s="293">
        <v>2010</v>
      </c>
      <c r="C1377" s="294">
        <v>7630</v>
      </c>
      <c r="D1377" s="294">
        <v>468</v>
      </c>
      <c r="E1377" s="295">
        <v>6927.7</v>
      </c>
      <c r="F1377" s="294">
        <v>1658.1</v>
      </c>
      <c r="G1377" s="294">
        <v>4470.3999999999996</v>
      </c>
    </row>
    <row r="1378" spans="1:7">
      <c r="A1378" s="34" t="s">
        <v>1551</v>
      </c>
      <c r="B1378" s="293">
        <v>2009</v>
      </c>
      <c r="C1378" s="294">
        <v>6710.4</v>
      </c>
      <c r="D1378" s="294">
        <v>387.9</v>
      </c>
      <c r="E1378" s="295">
        <v>6488.3</v>
      </c>
      <c r="F1378" s="294">
        <v>1583</v>
      </c>
      <c r="G1378" s="294">
        <v>4179.2000000000007</v>
      </c>
    </row>
    <row r="1379" spans="1:7">
      <c r="A1379" s="34" t="s">
        <v>1551</v>
      </c>
      <c r="B1379" s="293">
        <v>2008</v>
      </c>
      <c r="C1379" s="294">
        <v>7561.5</v>
      </c>
      <c r="D1379" s="294">
        <v>319.5</v>
      </c>
      <c r="E1379" s="295">
        <v>6368.7</v>
      </c>
      <c r="F1379" s="294">
        <v>1087.3</v>
      </c>
      <c r="G1379" s="294">
        <v>3497.3999999999996</v>
      </c>
    </row>
    <row r="1380" spans="1:7">
      <c r="A1380" s="34" t="s">
        <v>1551</v>
      </c>
      <c r="B1380" s="293">
        <v>2007</v>
      </c>
      <c r="C1380" s="294">
        <v>7475.3</v>
      </c>
      <c r="D1380" s="294">
        <v>281.3</v>
      </c>
      <c r="E1380" s="295">
        <v>6020.6</v>
      </c>
      <c r="F1380" s="294">
        <v>1343.6</v>
      </c>
      <c r="G1380" s="294">
        <v>3702.2000000000003</v>
      </c>
    </row>
    <row r="1381" spans="1:7">
      <c r="A1381" s="34" t="s">
        <v>1551</v>
      </c>
      <c r="B1381" s="293">
        <v>2006</v>
      </c>
      <c r="C1381" s="294">
        <v>6621.5</v>
      </c>
      <c r="D1381" s="294">
        <v>329.6</v>
      </c>
      <c r="E1381" s="295">
        <v>5840.9</v>
      </c>
      <c r="F1381" s="294">
        <v>1166.4000000000001</v>
      </c>
      <c r="G1381" s="294">
        <v>3618.1000000000004</v>
      </c>
    </row>
    <row r="1382" spans="1:7">
      <c r="A1382" s="34" t="s">
        <v>1551</v>
      </c>
      <c r="B1382" s="293">
        <v>2005</v>
      </c>
      <c r="C1382" s="294">
        <v>5751.2</v>
      </c>
      <c r="D1382" s="294">
        <v>272.10000000000002</v>
      </c>
      <c r="E1382" s="295">
        <v>4343.3999999999996</v>
      </c>
      <c r="F1382" s="294">
        <v>840.4</v>
      </c>
      <c r="G1382" s="294">
        <v>2430.1</v>
      </c>
    </row>
    <row r="1383" spans="1:7">
      <c r="A1383" s="34" t="s">
        <v>1551</v>
      </c>
      <c r="B1383" s="293">
        <v>2004</v>
      </c>
      <c r="C1383" s="294">
        <v>5440.2</v>
      </c>
      <c r="D1383" s="294">
        <v>295.60000000000002</v>
      </c>
      <c r="E1383" s="295">
        <v>4477.7</v>
      </c>
      <c r="F1383" s="294">
        <v>1093</v>
      </c>
      <c r="G1383" s="294">
        <v>2753.7</v>
      </c>
    </row>
    <row r="1384" spans="1:7">
      <c r="A1384" s="34" t="s">
        <v>1551</v>
      </c>
      <c r="B1384" s="293">
        <v>2003</v>
      </c>
      <c r="C1384" s="294">
        <v>4977</v>
      </c>
      <c r="D1384" s="294">
        <v>229.9</v>
      </c>
      <c r="E1384" s="295">
        <v>4069.6</v>
      </c>
      <c r="F1384" s="294">
        <v>814</v>
      </c>
      <c r="G1384" s="294">
        <v>2500.8999999999996</v>
      </c>
    </row>
    <row r="1385" spans="1:7">
      <c r="A1385" s="34" t="s">
        <v>1551</v>
      </c>
      <c r="B1385" s="293">
        <v>2002</v>
      </c>
      <c r="C1385" s="294">
        <v>3858.9</v>
      </c>
      <c r="D1385" s="294">
        <v>156.1</v>
      </c>
      <c r="E1385" s="295">
        <v>4132.3999999999996</v>
      </c>
      <c r="F1385" s="294">
        <v>498.5</v>
      </c>
      <c r="G1385" s="294">
        <v>2479.5</v>
      </c>
    </row>
    <row r="1386" spans="1:7">
      <c r="A1386" s="34" t="s">
        <v>1551</v>
      </c>
      <c r="B1386" s="293">
        <v>2001</v>
      </c>
      <c r="C1386" s="294">
        <v>3686.1</v>
      </c>
      <c r="D1386" s="294">
        <v>-101.2</v>
      </c>
      <c r="E1386" s="295">
        <v>2313.6</v>
      </c>
      <c r="F1386" s="294">
        <v>513.79999999999995</v>
      </c>
      <c r="G1386" s="294">
        <v>1577.8999999999999</v>
      </c>
    </row>
    <row r="1387" spans="1:7">
      <c r="A1387" s="34" t="s">
        <v>1551</v>
      </c>
      <c r="B1387" s="293">
        <v>2000</v>
      </c>
      <c r="C1387" s="294">
        <v>3664.7</v>
      </c>
      <c r="D1387" s="294">
        <v>65.599999999999994</v>
      </c>
      <c r="E1387" s="295">
        <v>2649.8</v>
      </c>
      <c r="F1387" s="294">
        <v>697.3</v>
      </c>
      <c r="G1387" s="294">
        <v>1834.6</v>
      </c>
    </row>
    <row r="1388" spans="1:7">
      <c r="A1388" s="34" t="s">
        <v>1551</v>
      </c>
      <c r="B1388" s="293">
        <v>1999</v>
      </c>
      <c r="C1388" s="294">
        <v>3707.2</v>
      </c>
      <c r="D1388" s="294">
        <v>101.5</v>
      </c>
      <c r="E1388" s="295">
        <v>2732.1</v>
      </c>
      <c r="F1388" s="294">
        <v>710.6</v>
      </c>
      <c r="G1388" s="294">
        <v>1907.3000000000002</v>
      </c>
    </row>
    <row r="1389" spans="1:7">
      <c r="A1389" s="34" t="s">
        <v>1551</v>
      </c>
      <c r="B1389" s="293">
        <v>1998</v>
      </c>
      <c r="C1389" s="294">
        <v>2896.3998999999999</v>
      </c>
      <c r="D1389" s="294">
        <v>13.8</v>
      </c>
      <c r="E1389" s="295">
        <v>2854.8</v>
      </c>
      <c r="F1389" s="294">
        <v>646.70000000000005</v>
      </c>
      <c r="G1389" s="294">
        <v>2003.3</v>
      </c>
    </row>
    <row r="1390" spans="1:7">
      <c r="A1390" s="34" t="s">
        <v>1551</v>
      </c>
      <c r="B1390" s="293">
        <v>1997</v>
      </c>
      <c r="C1390" s="294">
        <v>2388.5</v>
      </c>
      <c r="D1390" s="294">
        <v>55.5</v>
      </c>
      <c r="E1390" s="295">
        <v>2090.1001000000001</v>
      </c>
      <c r="F1390" s="294">
        <v>685.9</v>
      </c>
      <c r="G1390" s="294">
        <v>1459</v>
      </c>
    </row>
    <row r="1391" spans="1:7">
      <c r="A1391" s="34" t="s">
        <v>1551</v>
      </c>
      <c r="B1391" s="293">
        <v>1996</v>
      </c>
      <c r="C1391" s="294">
        <v>2184.3998999999999</v>
      </c>
      <c r="D1391" s="294">
        <v>21.3</v>
      </c>
      <c r="E1391" s="295">
        <v>1700.8</v>
      </c>
      <c r="F1391" s="294">
        <v>611.4</v>
      </c>
      <c r="G1391" s="294">
        <v>1194.3</v>
      </c>
    </row>
    <row r="1392" spans="1:7">
      <c r="A1392" s="34" t="s">
        <v>1551</v>
      </c>
      <c r="B1392" s="293">
        <v>1995</v>
      </c>
      <c r="C1392" s="294">
        <v>2045.8</v>
      </c>
      <c r="D1392" s="294">
        <v>-21.7</v>
      </c>
      <c r="E1392" s="295">
        <v>1614</v>
      </c>
      <c r="F1392" s="294">
        <v>588.70000000000005</v>
      </c>
      <c r="G1392" s="294">
        <v>1064.0999999999999</v>
      </c>
    </row>
    <row r="1393" spans="1:7">
      <c r="A1393" s="34" t="s">
        <v>1551</v>
      </c>
      <c r="B1393" s="293">
        <v>1994</v>
      </c>
      <c r="C1393" s="294">
        <v>2593.3998999999999</v>
      </c>
      <c r="D1393" s="294">
        <v>69.8</v>
      </c>
      <c r="E1393" s="295">
        <v>1759.8</v>
      </c>
      <c r="F1393" s="294">
        <v>632.79999999999995</v>
      </c>
      <c r="G1393" s="294">
        <v>1126.5</v>
      </c>
    </row>
    <row r="1394" spans="1:7">
      <c r="A1394" s="34" t="s">
        <v>1551</v>
      </c>
      <c r="B1394" s="293">
        <v>1993</v>
      </c>
      <c r="C1394" s="294">
        <v>2433.8000000000002</v>
      </c>
      <c r="D1394" s="294">
        <v>-68.3</v>
      </c>
      <c r="E1394" s="295">
        <v>1795.6</v>
      </c>
      <c r="F1394" s="294">
        <v>574.6</v>
      </c>
      <c r="G1394" s="294">
        <v>1211.8</v>
      </c>
    </row>
    <row r="1395" spans="1:7">
      <c r="A1395" s="34" t="s">
        <v>1551</v>
      </c>
      <c r="B1395" s="293">
        <v>1992</v>
      </c>
      <c r="C1395" s="294">
        <v>2177.8000000000002</v>
      </c>
      <c r="D1395" s="294">
        <v>63.7</v>
      </c>
      <c r="E1395" s="295">
        <v>1563.9</v>
      </c>
      <c r="F1395" s="294">
        <v>621</v>
      </c>
      <c r="G1395" s="294">
        <v>1162.5</v>
      </c>
    </row>
    <row r="1396" spans="1:7">
      <c r="A1396" s="34" t="s">
        <v>1551</v>
      </c>
      <c r="B1396" s="293">
        <v>1991</v>
      </c>
      <c r="C1396" s="294">
        <v>2018.4</v>
      </c>
      <c r="D1396" s="294">
        <v>55.9</v>
      </c>
      <c r="E1396" s="295">
        <v>1432</v>
      </c>
      <c r="F1396" s="294">
        <v>621.20000000000005</v>
      </c>
      <c r="G1396" s="294">
        <v>1039</v>
      </c>
    </row>
    <row r="1397" spans="1:7">
      <c r="A1397" s="34" t="s">
        <v>1551</v>
      </c>
      <c r="B1397" s="293">
        <v>1990</v>
      </c>
      <c r="C1397" s="294">
        <v>1357.2</v>
      </c>
      <c r="D1397" s="294">
        <v>44.4</v>
      </c>
      <c r="E1397" s="295">
        <v>1307.5999999999999</v>
      </c>
      <c r="F1397" s="294">
        <v>470.7</v>
      </c>
      <c r="G1397" s="294">
        <v>958.8</v>
      </c>
    </row>
    <row r="1398" spans="1:7">
      <c r="A1398" s="34" t="s">
        <v>1551</v>
      </c>
      <c r="B1398" s="293">
        <v>1989</v>
      </c>
      <c r="C1398" s="294">
        <v>1222.4000000000001</v>
      </c>
      <c r="D1398" s="294">
        <v>33.1</v>
      </c>
      <c r="E1398" s="295">
        <v>938</v>
      </c>
      <c r="F1398" s="294">
        <v>384.3</v>
      </c>
      <c r="G1398" s="294">
        <v>702.3</v>
      </c>
    </row>
    <row r="1399" spans="1:7">
      <c r="A1399" s="34" t="s">
        <v>1552</v>
      </c>
      <c r="B1399" s="293">
        <v>2019</v>
      </c>
      <c r="C1399" s="294">
        <v>26145</v>
      </c>
      <c r="D1399" s="294">
        <v>3439</v>
      </c>
      <c r="E1399" s="295">
        <v>129944</v>
      </c>
      <c r="F1399" s="294">
        <v>51698</v>
      </c>
      <c r="G1399" s="294">
        <v>99236</v>
      </c>
    </row>
    <row r="1400" spans="1:7">
      <c r="A1400" s="34" t="s">
        <v>1552</v>
      </c>
      <c r="B1400" s="293">
        <v>2018</v>
      </c>
      <c r="C1400" s="294">
        <v>22561</v>
      </c>
      <c r="D1400" s="294">
        <v>4920</v>
      </c>
      <c r="E1400" s="295">
        <v>34986</v>
      </c>
      <c r="F1400" s="294">
        <v>14127</v>
      </c>
      <c r="G1400" s="294">
        <v>22064</v>
      </c>
    </row>
    <row r="1401" spans="1:7">
      <c r="A1401" s="34" t="s">
        <v>1552</v>
      </c>
      <c r="B1401" s="293">
        <v>2017</v>
      </c>
      <c r="C1401" s="294">
        <v>20776</v>
      </c>
      <c r="D1401" s="294">
        <v>1007</v>
      </c>
      <c r="E1401" s="295">
        <v>33551</v>
      </c>
      <c r="F1401" s="294">
        <v>11847</v>
      </c>
      <c r="G1401" s="294">
        <v>19809</v>
      </c>
    </row>
    <row r="1402" spans="1:7">
      <c r="A1402" s="34" t="s">
        <v>1552</v>
      </c>
      <c r="B1402" s="293">
        <v>2016</v>
      </c>
      <c r="C1402" s="294">
        <v>19427</v>
      </c>
      <c r="D1402" s="294">
        <v>4457</v>
      </c>
      <c r="E1402" s="295">
        <v>33707</v>
      </c>
      <c r="F1402" s="294">
        <v>16347</v>
      </c>
      <c r="G1402" s="294">
        <v>23055</v>
      </c>
    </row>
    <row r="1403" spans="1:7">
      <c r="A1403" s="34" t="s">
        <v>1552</v>
      </c>
      <c r="B1403" s="293">
        <v>2015</v>
      </c>
      <c r="C1403" s="294">
        <v>16560</v>
      </c>
      <c r="D1403" s="294">
        <v>1565</v>
      </c>
      <c r="E1403" s="295">
        <v>31748</v>
      </c>
      <c r="F1403" s="294">
        <v>14424</v>
      </c>
      <c r="G1403" s="294">
        <v>21113</v>
      </c>
    </row>
    <row r="1404" spans="1:7">
      <c r="A1404" s="34" t="s">
        <v>1552</v>
      </c>
      <c r="B1404" s="293">
        <v>2014</v>
      </c>
      <c r="C1404" s="294">
        <v>15879</v>
      </c>
      <c r="D1404" s="294">
        <v>2004</v>
      </c>
      <c r="E1404" s="295">
        <v>33749</v>
      </c>
      <c r="F1404" s="294">
        <v>14983</v>
      </c>
      <c r="G1404" s="294">
        <v>22815</v>
      </c>
    </row>
    <row r="1405" spans="1:7">
      <c r="A1405" s="34" t="s">
        <v>1552</v>
      </c>
      <c r="B1405" s="293">
        <v>2013</v>
      </c>
      <c r="C1405" s="294">
        <v>16385</v>
      </c>
      <c r="D1405" s="294">
        <v>2563</v>
      </c>
      <c r="E1405" s="295">
        <v>38592</v>
      </c>
      <c r="F1405" s="294">
        <v>15236</v>
      </c>
      <c r="G1405" s="294">
        <v>23576</v>
      </c>
    </row>
    <row r="1406" spans="1:7">
      <c r="A1406" s="34" t="s">
        <v>1552</v>
      </c>
      <c r="B1406" s="293">
        <v>2012</v>
      </c>
      <c r="C1406" s="294">
        <v>17621</v>
      </c>
      <c r="D1406" s="294">
        <v>1960</v>
      </c>
      <c r="E1406" s="295">
        <v>35897</v>
      </c>
      <c r="F1406" s="294">
        <v>13638</v>
      </c>
      <c r="G1406" s="294">
        <v>21032</v>
      </c>
    </row>
    <row r="1407" spans="1:7">
      <c r="A1407" s="34" t="s">
        <v>1552</v>
      </c>
      <c r="B1407" s="293">
        <v>2011</v>
      </c>
      <c r="C1407" s="294">
        <v>21244</v>
      </c>
      <c r="D1407" s="294">
        <v>3709</v>
      </c>
      <c r="E1407" s="295">
        <v>32970</v>
      </c>
      <c r="F1407" s="294">
        <v>15867</v>
      </c>
      <c r="G1407" s="294">
        <v>21358</v>
      </c>
    </row>
    <row r="1408" spans="1:7">
      <c r="A1408" s="34" t="s">
        <v>1552</v>
      </c>
      <c r="B1408" s="293">
        <v>2010</v>
      </c>
      <c r="C1408" s="294">
        <v>19484</v>
      </c>
      <c r="D1408" s="294">
        <v>3102</v>
      </c>
      <c r="E1408" s="295">
        <v>31076</v>
      </c>
      <c r="F1408" s="294">
        <v>15638</v>
      </c>
      <c r="G1408" s="294">
        <v>20373</v>
      </c>
    </row>
    <row r="1409" spans="1:7">
      <c r="A1409" s="34" t="s">
        <v>1552</v>
      </c>
      <c r="B1409" s="293">
        <v>2009</v>
      </c>
      <c r="C1409" s="294">
        <v>18808</v>
      </c>
      <c r="D1409" s="294">
        <v>10612</v>
      </c>
      <c r="E1409" s="295">
        <v>31008</v>
      </c>
      <c r="F1409" s="294">
        <v>14785</v>
      </c>
      <c r="G1409" s="294">
        <v>19890</v>
      </c>
    </row>
    <row r="1410" spans="1:7">
      <c r="A1410" s="34" t="s">
        <v>1552</v>
      </c>
      <c r="B1410" s="293">
        <v>2008</v>
      </c>
      <c r="C1410" s="294">
        <v>17715</v>
      </c>
      <c r="D1410" s="294">
        <v>5247</v>
      </c>
      <c r="E1410" s="295">
        <v>29486</v>
      </c>
      <c r="F1410" s="294">
        <v>12208</v>
      </c>
      <c r="G1410" s="294">
        <v>18947</v>
      </c>
    </row>
    <row r="1411" spans="1:7">
      <c r="A1411" s="34" t="s">
        <v>1552</v>
      </c>
      <c r="B1411" s="293">
        <v>2007</v>
      </c>
      <c r="C1411" s="294">
        <v>18193</v>
      </c>
      <c r="D1411" s="294">
        <v>2165</v>
      </c>
      <c r="E1411" s="295">
        <v>25926</v>
      </c>
      <c r="F1411" s="294">
        <v>10562</v>
      </c>
      <c r="G1411" s="294">
        <v>16834</v>
      </c>
    </row>
    <row r="1412" spans="1:7">
      <c r="A1412" s="34" t="s">
        <v>1552</v>
      </c>
      <c r="B1412" s="293">
        <v>2006</v>
      </c>
      <c r="C1412" s="294">
        <v>17256</v>
      </c>
      <c r="D1412" s="294">
        <v>1585</v>
      </c>
      <c r="E1412" s="295">
        <v>25575</v>
      </c>
      <c r="F1412" s="294">
        <v>9991</v>
      </c>
      <c r="G1412" s="294">
        <v>17426</v>
      </c>
    </row>
    <row r="1413" spans="1:7">
      <c r="A1413" s="34" t="s">
        <v>1552</v>
      </c>
      <c r="B1413" s="293">
        <v>2005</v>
      </c>
      <c r="C1413" s="294">
        <v>19207</v>
      </c>
      <c r="D1413" s="294">
        <v>3000</v>
      </c>
      <c r="E1413" s="295">
        <v>28138</v>
      </c>
      <c r="F1413" s="294">
        <v>11208</v>
      </c>
      <c r="G1413" s="294">
        <v>19803</v>
      </c>
    </row>
    <row r="1414" spans="1:7">
      <c r="A1414" s="34" t="s">
        <v>1552</v>
      </c>
      <c r="B1414" s="293">
        <v>2004</v>
      </c>
      <c r="C1414" s="294">
        <v>19380</v>
      </c>
      <c r="D1414" s="294">
        <v>2388</v>
      </c>
      <c r="E1414" s="295">
        <v>30435</v>
      </c>
      <c r="F1414" s="294">
        <v>10202</v>
      </c>
      <c r="G1414" s="294">
        <v>20548</v>
      </c>
    </row>
    <row r="1415" spans="1:7">
      <c r="A1415" s="34" t="s">
        <v>1552</v>
      </c>
      <c r="B1415" s="293">
        <v>2003</v>
      </c>
      <c r="C1415" s="294">
        <v>20894</v>
      </c>
      <c r="D1415" s="294">
        <v>3106</v>
      </c>
      <c r="E1415" s="295">
        <v>27471</v>
      </c>
      <c r="F1415" s="294">
        <v>9786</v>
      </c>
      <c r="G1415" s="294">
        <v>18435</v>
      </c>
    </row>
    <row r="1416" spans="1:7">
      <c r="A1416" s="34" t="s">
        <v>1552</v>
      </c>
      <c r="B1416" s="293">
        <v>2002</v>
      </c>
      <c r="C1416" s="294">
        <v>18106</v>
      </c>
      <c r="D1416" s="294">
        <v>2137</v>
      </c>
      <c r="E1416" s="295">
        <v>25022</v>
      </c>
      <c r="F1416" s="294">
        <v>8756</v>
      </c>
      <c r="G1416" s="294">
        <v>16396</v>
      </c>
    </row>
    <row r="1417" spans="1:7">
      <c r="A1417" s="34" t="s">
        <v>1552</v>
      </c>
      <c r="B1417" s="293">
        <v>2001</v>
      </c>
      <c r="C1417" s="294">
        <v>17987</v>
      </c>
      <c r="D1417" s="294">
        <v>4834</v>
      </c>
      <c r="E1417" s="295">
        <v>27812</v>
      </c>
      <c r="F1417" s="294">
        <v>9075</v>
      </c>
      <c r="G1417" s="294">
        <v>15486</v>
      </c>
    </row>
    <row r="1418" spans="1:7">
      <c r="A1418" s="34" t="s">
        <v>1552</v>
      </c>
      <c r="B1418" s="293">
        <v>2000</v>
      </c>
      <c r="C1418" s="294">
        <v>18216</v>
      </c>
      <c r="D1418" s="294">
        <v>4711</v>
      </c>
      <c r="E1418" s="295">
        <v>17578</v>
      </c>
      <c r="F1418" s="294">
        <v>9180</v>
      </c>
      <c r="G1418" s="294">
        <v>10678</v>
      </c>
    </row>
    <row r="1419" spans="1:7">
      <c r="A1419" s="34" t="s">
        <v>1552</v>
      </c>
      <c r="B1419" s="293">
        <v>1999</v>
      </c>
      <c r="C1419" s="294">
        <v>16878</v>
      </c>
      <c r="D1419" s="294">
        <v>4167</v>
      </c>
      <c r="E1419" s="295">
        <v>17114</v>
      </c>
      <c r="F1419" s="294">
        <v>8645</v>
      </c>
      <c r="G1419" s="294">
        <v>10419</v>
      </c>
    </row>
    <row r="1420" spans="1:7">
      <c r="A1420" s="34" t="s">
        <v>1552</v>
      </c>
      <c r="B1420" s="293">
        <v>1998</v>
      </c>
      <c r="C1420" s="294">
        <v>18284</v>
      </c>
      <c r="D1420" s="294">
        <v>3141</v>
      </c>
      <c r="E1420" s="295">
        <v>16272</v>
      </c>
      <c r="F1420" s="294">
        <v>7576</v>
      </c>
      <c r="G1420" s="294">
        <v>9422</v>
      </c>
    </row>
    <row r="1421" spans="1:7">
      <c r="A1421" s="34" t="s">
        <v>1552</v>
      </c>
      <c r="B1421" s="293">
        <v>1997</v>
      </c>
      <c r="C1421" s="294">
        <v>16701</v>
      </c>
      <c r="D1421" s="294">
        <v>3205</v>
      </c>
      <c r="E1421" s="295">
        <v>14977</v>
      </c>
      <c r="F1421" s="294">
        <v>7219</v>
      </c>
      <c r="G1421" s="294">
        <v>9041</v>
      </c>
    </row>
    <row r="1422" spans="1:7">
      <c r="A1422" s="34" t="s">
        <v>1552</v>
      </c>
      <c r="B1422" s="293">
        <v>1996</v>
      </c>
      <c r="C1422" s="294">
        <v>15065</v>
      </c>
      <c r="D1422" s="294">
        <v>2850</v>
      </c>
      <c r="E1422" s="295">
        <v>14685</v>
      </c>
      <c r="F1422" s="294">
        <v>6570</v>
      </c>
      <c r="G1422" s="294">
        <v>8049</v>
      </c>
    </row>
    <row r="1423" spans="1:7">
      <c r="A1423" s="34" t="s">
        <v>1552</v>
      </c>
      <c r="B1423" s="293">
        <v>1995</v>
      </c>
      <c r="C1423" s="294">
        <v>13767</v>
      </c>
      <c r="D1423" s="294">
        <v>1812</v>
      </c>
      <c r="E1423" s="295">
        <v>13929</v>
      </c>
      <c r="F1423" s="294">
        <v>5822</v>
      </c>
      <c r="G1423" s="294">
        <v>7032</v>
      </c>
    </row>
    <row r="1424" spans="1:7">
      <c r="A1424" s="34" t="s">
        <v>1552</v>
      </c>
      <c r="B1424" s="293">
        <v>1994</v>
      </c>
      <c r="C1424" s="294">
        <v>11984</v>
      </c>
      <c r="D1424" s="294">
        <v>1842</v>
      </c>
      <c r="E1424" s="295">
        <v>12910</v>
      </c>
      <c r="F1424" s="294">
        <v>5704</v>
      </c>
      <c r="G1424" s="294">
        <v>7073</v>
      </c>
    </row>
    <row r="1425" spans="1:7">
      <c r="A1425" s="34" t="s">
        <v>1552</v>
      </c>
      <c r="B1425" s="293">
        <v>1993</v>
      </c>
      <c r="C1425" s="294">
        <v>11413</v>
      </c>
      <c r="D1425" s="294">
        <v>1959</v>
      </c>
      <c r="E1425" s="295">
        <v>12101</v>
      </c>
      <c r="F1425" s="294">
        <v>5940</v>
      </c>
      <c r="G1425" s="294">
        <v>6705</v>
      </c>
    </row>
    <row r="1426" spans="1:7">
      <c r="A1426" s="34" t="s">
        <v>1552</v>
      </c>
      <c r="B1426" s="293">
        <v>1992</v>
      </c>
      <c r="C1426" s="294">
        <v>11156</v>
      </c>
      <c r="D1426" s="294">
        <v>1961.942</v>
      </c>
      <c r="E1426" s="295">
        <v>10804</v>
      </c>
      <c r="F1426" s="294">
        <v>6020</v>
      </c>
      <c r="G1426" s="294">
        <v>6571</v>
      </c>
    </row>
    <row r="1427" spans="1:7">
      <c r="A1427" s="34" t="s">
        <v>1552</v>
      </c>
      <c r="B1427" s="293">
        <v>1991</v>
      </c>
      <c r="C1427" s="294">
        <v>10571</v>
      </c>
      <c r="D1427" s="294">
        <v>2055.931</v>
      </c>
      <c r="E1427" s="295">
        <v>9416</v>
      </c>
      <c r="F1427" s="294">
        <v>5795</v>
      </c>
      <c r="G1427" s="294">
        <v>6483</v>
      </c>
    </row>
    <row r="1428" spans="1:7">
      <c r="A1428" s="34" t="s">
        <v>1552</v>
      </c>
      <c r="B1428" s="293">
        <v>1990</v>
      </c>
      <c r="C1428" s="294">
        <v>10300</v>
      </c>
      <c r="D1428" s="294">
        <v>1747.896</v>
      </c>
      <c r="E1428" s="295">
        <v>9215</v>
      </c>
      <c r="F1428" s="294">
        <v>5418</v>
      </c>
      <c r="G1428" s="294">
        <v>6046</v>
      </c>
    </row>
    <row r="1429" spans="1:7">
      <c r="A1429" s="34" t="s">
        <v>1552</v>
      </c>
      <c r="B1429" s="293">
        <v>1989</v>
      </c>
      <c r="C1429" s="294">
        <v>8558</v>
      </c>
      <c r="D1429" s="294">
        <v>1253.837</v>
      </c>
      <c r="E1429" s="295">
        <v>8273</v>
      </c>
      <c r="F1429" s="294">
        <v>4948</v>
      </c>
      <c r="G1429" s="294">
        <v>5911</v>
      </c>
    </row>
    <row r="1430" spans="1:7">
      <c r="A1430" s="34" t="s">
        <v>1552</v>
      </c>
      <c r="B1430" s="293">
        <v>1989</v>
      </c>
      <c r="C1430" s="294">
        <v>9189</v>
      </c>
      <c r="D1430" s="294">
        <v>746.85199999999998</v>
      </c>
      <c r="E1430" s="295">
        <v>8497</v>
      </c>
      <c r="F1430" s="294">
        <v>5084</v>
      </c>
      <c r="G1430" s="294">
        <v>5602</v>
      </c>
    </row>
    <row r="1431" spans="1:7">
      <c r="A1431" s="34" t="s">
        <v>1553</v>
      </c>
      <c r="B1431" s="293">
        <v>2019</v>
      </c>
      <c r="C1431" s="294">
        <v>4362.2</v>
      </c>
      <c r="D1431" s="294">
        <v>482.1</v>
      </c>
      <c r="E1431" s="295">
        <v>3880.7</v>
      </c>
      <c r="F1431" s="294">
        <v>1127.5</v>
      </c>
      <c r="G1431" s="294">
        <v>2597.9</v>
      </c>
    </row>
    <row r="1432" spans="1:7">
      <c r="A1432" s="34" t="s">
        <v>1553</v>
      </c>
      <c r="B1432" s="293">
        <v>2018</v>
      </c>
      <c r="C1432" s="294">
        <v>4329.8999999999996</v>
      </c>
      <c r="D1432" s="294">
        <v>427.9</v>
      </c>
      <c r="E1432" s="295">
        <v>3304.7</v>
      </c>
      <c r="F1432" s="294">
        <v>1094.3</v>
      </c>
      <c r="G1432" s="294">
        <v>2147.6999999999998</v>
      </c>
    </row>
    <row r="1433" spans="1:7">
      <c r="A1433" s="34" t="s">
        <v>1553</v>
      </c>
      <c r="B1433" s="293">
        <v>2017</v>
      </c>
      <c r="C1433" s="294">
        <v>4142.6000000000004</v>
      </c>
      <c r="D1433" s="294">
        <v>326.8</v>
      </c>
      <c r="E1433" s="295">
        <v>3149.8</v>
      </c>
      <c r="F1433" s="294">
        <v>1003.8</v>
      </c>
      <c r="G1433" s="294">
        <v>2105.8999999999996</v>
      </c>
    </row>
    <row r="1434" spans="1:7">
      <c r="A1434" s="34" t="s">
        <v>1553</v>
      </c>
      <c r="B1434" s="293">
        <v>2016</v>
      </c>
      <c r="C1434" s="294">
        <v>2897</v>
      </c>
      <c r="D1434" s="294">
        <v>307.5</v>
      </c>
      <c r="E1434" s="295">
        <v>2872.7</v>
      </c>
      <c r="F1434" s="294">
        <v>1045.5</v>
      </c>
      <c r="G1434" s="294">
        <v>2061</v>
      </c>
    </row>
    <row r="1435" spans="1:7">
      <c r="A1435" s="34" t="s">
        <v>1553</v>
      </c>
      <c r="B1435" s="293">
        <v>2015</v>
      </c>
      <c r="C1435" s="294">
        <v>2694.2</v>
      </c>
      <c r="D1435" s="294">
        <v>287.10000000000002</v>
      </c>
      <c r="E1435" s="295">
        <v>2368.1</v>
      </c>
      <c r="F1435" s="294">
        <v>927.8</v>
      </c>
      <c r="G1435" s="294">
        <v>1617.1999999999998</v>
      </c>
    </row>
    <row r="1436" spans="1:7">
      <c r="A1436" s="34" t="s">
        <v>1553</v>
      </c>
      <c r="B1436" s="293">
        <v>2014</v>
      </c>
      <c r="C1436" s="294">
        <v>2558</v>
      </c>
      <c r="D1436" s="294">
        <v>263</v>
      </c>
      <c r="E1436" s="295">
        <v>2192.1</v>
      </c>
      <c r="F1436" s="294">
        <v>961.7</v>
      </c>
      <c r="G1436" s="294">
        <v>1485.8000000000002</v>
      </c>
    </row>
    <row r="1437" spans="1:7">
      <c r="A1437" s="34" t="s">
        <v>1553</v>
      </c>
      <c r="B1437" s="293">
        <v>2013</v>
      </c>
      <c r="C1437" s="294">
        <v>2430.8000000000002</v>
      </c>
      <c r="D1437" s="294">
        <v>212.1</v>
      </c>
      <c r="E1437" s="295">
        <v>2018.2</v>
      </c>
      <c r="F1437" s="294">
        <v>816</v>
      </c>
      <c r="G1437" s="294">
        <v>1340.5</v>
      </c>
    </row>
    <row r="1438" spans="1:7">
      <c r="A1438" s="34" t="s">
        <v>1553</v>
      </c>
      <c r="B1438" s="293">
        <v>2012</v>
      </c>
      <c r="C1438" s="294">
        <v>2303.5</v>
      </c>
      <c r="D1438" s="294">
        <v>123.6</v>
      </c>
      <c r="E1438" s="295">
        <v>1987.6</v>
      </c>
      <c r="F1438" s="294">
        <v>850.5</v>
      </c>
      <c r="G1438" s="294">
        <v>1374.9</v>
      </c>
    </row>
    <row r="1439" spans="1:7">
      <c r="A1439" s="34" t="s">
        <v>1553</v>
      </c>
      <c r="B1439" s="293">
        <v>2011</v>
      </c>
      <c r="C1439" s="294">
        <v>2166.9</v>
      </c>
      <c r="D1439" s="294">
        <v>169.6</v>
      </c>
      <c r="E1439" s="295">
        <v>1904</v>
      </c>
      <c r="F1439" s="294">
        <v>797.3</v>
      </c>
      <c r="G1439" s="294">
        <v>1321.6</v>
      </c>
    </row>
    <row r="1440" spans="1:7">
      <c r="A1440" s="34" t="s">
        <v>1553</v>
      </c>
      <c r="B1440" s="293">
        <v>2010</v>
      </c>
      <c r="C1440" s="294">
        <v>2209.1999999999998</v>
      </c>
      <c r="D1440" s="294">
        <v>190</v>
      </c>
      <c r="E1440" s="295">
        <v>1794.4</v>
      </c>
      <c r="F1440" s="294">
        <v>807.1</v>
      </c>
      <c r="G1440" s="294">
        <v>1131.2</v>
      </c>
    </row>
    <row r="1441" spans="1:7">
      <c r="A1441" s="34" t="s">
        <v>1553</v>
      </c>
      <c r="B1441" s="293">
        <v>2009</v>
      </c>
      <c r="C1441" s="294">
        <v>2154.9</v>
      </c>
      <c r="D1441" s="294">
        <v>223.3</v>
      </c>
      <c r="E1441" s="295">
        <v>2774.7</v>
      </c>
      <c r="F1441" s="294">
        <v>909</v>
      </c>
      <c r="G1441" s="294">
        <v>1233.0999999999999</v>
      </c>
    </row>
    <row r="1442" spans="1:7">
      <c r="A1442" s="34" t="s">
        <v>1553</v>
      </c>
      <c r="B1442" s="293">
        <v>2008</v>
      </c>
      <c r="C1442" s="294">
        <v>2234.1</v>
      </c>
      <c r="D1442" s="294">
        <v>192.2</v>
      </c>
      <c r="E1442" s="295">
        <v>2833.6</v>
      </c>
      <c r="F1442" s="294">
        <v>745.8</v>
      </c>
      <c r="G1442" s="294">
        <v>1193.6999999999998</v>
      </c>
    </row>
    <row r="1443" spans="1:7">
      <c r="A1443" s="34" t="s">
        <v>1553</v>
      </c>
      <c r="B1443" s="293">
        <v>2007</v>
      </c>
      <c r="C1443" s="294">
        <v>2162.6999999999998</v>
      </c>
      <c r="D1443" s="294">
        <v>197.1</v>
      </c>
      <c r="E1443" s="295">
        <v>2678.2</v>
      </c>
      <c r="F1443" s="294">
        <v>531.1</v>
      </c>
      <c r="G1443" s="294">
        <v>1258</v>
      </c>
    </row>
    <row r="1444" spans="1:7">
      <c r="A1444" s="34" t="s">
        <v>1553</v>
      </c>
      <c r="B1444" s="293">
        <v>2006</v>
      </c>
      <c r="C1444" s="294">
        <v>1949.5</v>
      </c>
      <c r="D1444" s="294">
        <v>166.7</v>
      </c>
      <c r="E1444" s="295">
        <v>2134.6999999999998</v>
      </c>
      <c r="F1444" s="294">
        <v>1043.2</v>
      </c>
      <c r="G1444" s="294">
        <v>1043.2</v>
      </c>
    </row>
    <row r="1445" spans="1:7">
      <c r="A1445" s="34" t="s">
        <v>1553</v>
      </c>
      <c r="B1445" s="293">
        <v>2005</v>
      </c>
      <c r="C1445" s="294">
        <v>1726.7</v>
      </c>
      <c r="D1445" s="294">
        <v>165.4</v>
      </c>
      <c r="E1445" s="295">
        <v>2422.6999999999998</v>
      </c>
      <c r="F1445" s="294">
        <v>1286.5</v>
      </c>
      <c r="G1445" s="294">
        <v>1286.5</v>
      </c>
    </row>
    <row r="1446" spans="1:7">
      <c r="A1446" s="34" t="s">
        <v>1554</v>
      </c>
      <c r="B1446" s="293">
        <v>2019</v>
      </c>
      <c r="C1446" s="294">
        <v>10735</v>
      </c>
      <c r="D1446" s="294">
        <v>4700</v>
      </c>
      <c r="E1446" s="295">
        <v>30565</v>
      </c>
      <c r="F1446" s="294">
        <v>13877</v>
      </c>
      <c r="G1446" s="294">
        <v>24228</v>
      </c>
    </row>
    <row r="1447" spans="1:7">
      <c r="A1447" s="34" t="s">
        <v>1554</v>
      </c>
      <c r="B1447" s="293">
        <v>2018</v>
      </c>
      <c r="C1447" s="294">
        <v>9823</v>
      </c>
      <c r="D1447" s="294">
        <v>1671</v>
      </c>
      <c r="E1447" s="295">
        <v>20999</v>
      </c>
      <c r="F1447" s="294">
        <v>8726</v>
      </c>
      <c r="G1447" s="294">
        <v>15782</v>
      </c>
    </row>
    <row r="1448" spans="1:7">
      <c r="A1448" s="34" t="s">
        <v>1554</v>
      </c>
      <c r="B1448" s="293">
        <v>2017</v>
      </c>
      <c r="C1448" s="294">
        <v>9048</v>
      </c>
      <c r="D1448" s="294">
        <v>104</v>
      </c>
      <c r="E1448" s="295">
        <v>19042</v>
      </c>
      <c r="F1448" s="294">
        <v>7012</v>
      </c>
      <c r="G1448" s="294">
        <v>12628</v>
      </c>
    </row>
    <row r="1449" spans="1:7">
      <c r="A1449" s="34" t="s">
        <v>1554</v>
      </c>
      <c r="B1449" s="293">
        <v>2016</v>
      </c>
      <c r="C1449" s="294">
        <v>8386</v>
      </c>
      <c r="D1449" s="294">
        <v>347</v>
      </c>
      <c r="E1449" s="295">
        <v>18096</v>
      </c>
      <c r="F1449" s="294">
        <v>6733</v>
      </c>
      <c r="G1449" s="294">
        <v>12217</v>
      </c>
    </row>
    <row r="1450" spans="1:7">
      <c r="A1450" s="34" t="s">
        <v>1554</v>
      </c>
      <c r="B1450" s="293">
        <v>2015</v>
      </c>
      <c r="C1450" s="294">
        <v>7477</v>
      </c>
      <c r="D1450" s="294">
        <v>-239</v>
      </c>
      <c r="E1450" s="295">
        <v>18133</v>
      </c>
      <c r="F1450" s="294">
        <v>6320</v>
      </c>
      <c r="G1450" s="294">
        <v>11997</v>
      </c>
    </row>
    <row r="1451" spans="1:7">
      <c r="A1451" s="34" t="s">
        <v>1554</v>
      </c>
      <c r="B1451" s="293">
        <v>2014</v>
      </c>
      <c r="C1451" s="294">
        <v>7380</v>
      </c>
      <c r="D1451" s="294">
        <v>-119</v>
      </c>
      <c r="E1451" s="295">
        <v>17024</v>
      </c>
      <c r="F1451" s="294">
        <v>6457</v>
      </c>
      <c r="G1451" s="294">
        <v>10701</v>
      </c>
    </row>
    <row r="1452" spans="1:7">
      <c r="A1452" s="34" t="s">
        <v>1554</v>
      </c>
      <c r="B1452" s="293">
        <v>2013</v>
      </c>
      <c r="C1452" s="294">
        <v>7143</v>
      </c>
      <c r="D1452" s="294">
        <v>-121</v>
      </c>
      <c r="E1452" s="295">
        <v>16571</v>
      </c>
      <c r="F1452" s="294">
        <v>6539</v>
      </c>
      <c r="G1452" s="294">
        <v>10779</v>
      </c>
    </row>
    <row r="1453" spans="1:7">
      <c r="A1453" s="34" t="s">
        <v>1554</v>
      </c>
      <c r="B1453" s="293">
        <v>2012</v>
      </c>
      <c r="C1453" s="294">
        <v>7249</v>
      </c>
      <c r="D1453" s="294">
        <v>-4068</v>
      </c>
      <c r="E1453" s="295">
        <v>17154</v>
      </c>
      <c r="F1453" s="294">
        <v>6870</v>
      </c>
      <c r="G1453" s="294">
        <v>11126</v>
      </c>
    </row>
    <row r="1454" spans="1:7">
      <c r="A1454" s="34" t="s">
        <v>1554</v>
      </c>
      <c r="B1454" s="293">
        <v>2011</v>
      </c>
      <c r="C1454" s="294">
        <v>7622</v>
      </c>
      <c r="D1454" s="294">
        <v>441</v>
      </c>
      <c r="E1454" s="295">
        <v>21290</v>
      </c>
      <c r="F1454" s="294">
        <v>11353</v>
      </c>
      <c r="G1454" s="294">
        <v>15614</v>
      </c>
    </row>
    <row r="1455" spans="1:7">
      <c r="A1455" s="34" t="s">
        <v>1554</v>
      </c>
      <c r="B1455" s="293">
        <v>2010</v>
      </c>
      <c r="C1455" s="294">
        <v>7806</v>
      </c>
      <c r="D1455" s="294">
        <v>-1065</v>
      </c>
      <c r="E1455" s="295">
        <v>22128</v>
      </c>
      <c r="F1455" s="294">
        <v>11296</v>
      </c>
      <c r="G1455" s="294">
        <v>16734</v>
      </c>
    </row>
    <row r="1456" spans="1:7">
      <c r="A1456" s="34" t="s">
        <v>1554</v>
      </c>
      <c r="B1456" s="293">
        <v>2009</v>
      </c>
      <c r="C1456" s="294">
        <v>8188</v>
      </c>
      <c r="D1456" s="294">
        <v>-1025</v>
      </c>
      <c r="E1456" s="295">
        <v>25177</v>
      </c>
      <c r="F1456" s="294">
        <v>12301</v>
      </c>
      <c r="G1456" s="294">
        <v>18219</v>
      </c>
    </row>
    <row r="1457" spans="1:7">
      <c r="A1457" s="34" t="s">
        <v>1554</v>
      </c>
      <c r="B1457" s="293">
        <v>2008</v>
      </c>
      <c r="C1457" s="294">
        <v>8050</v>
      </c>
      <c r="D1457" s="294">
        <v>-2036</v>
      </c>
      <c r="E1457" s="295">
        <v>27139</v>
      </c>
      <c r="F1457" s="294">
        <v>13174</v>
      </c>
      <c r="G1457" s="294">
        <v>19919</v>
      </c>
    </row>
    <row r="1458" spans="1:7">
      <c r="A1458" s="34" t="s">
        <v>1554</v>
      </c>
      <c r="B1458" s="293">
        <v>2007</v>
      </c>
      <c r="C1458" s="294">
        <v>8357</v>
      </c>
      <c r="D1458" s="294">
        <v>-495</v>
      </c>
      <c r="E1458" s="295">
        <v>31197</v>
      </c>
      <c r="F1458" s="294">
        <v>15097</v>
      </c>
      <c r="G1458" s="294">
        <v>23286</v>
      </c>
    </row>
    <row r="1459" spans="1:7">
      <c r="A1459" s="34" t="s">
        <v>1554</v>
      </c>
      <c r="B1459" s="293">
        <v>2006</v>
      </c>
      <c r="C1459" s="294">
        <v>7821</v>
      </c>
      <c r="D1459" s="294">
        <v>-3577</v>
      </c>
      <c r="E1459" s="295">
        <v>30882</v>
      </c>
      <c r="F1459" s="294">
        <v>15298</v>
      </c>
      <c r="G1459" s="294">
        <v>24200</v>
      </c>
    </row>
    <row r="1460" spans="1:7">
      <c r="A1460" s="34" t="s">
        <v>1554</v>
      </c>
      <c r="B1460" s="293">
        <v>2005</v>
      </c>
      <c r="C1460" s="294">
        <v>6283</v>
      </c>
      <c r="D1460" s="294">
        <v>628</v>
      </c>
      <c r="E1460" s="295">
        <v>8196</v>
      </c>
      <c r="F1460" s="294">
        <v>4282</v>
      </c>
      <c r="G1460" s="294">
        <v>6302</v>
      </c>
    </row>
    <row r="1461" spans="1:7">
      <c r="A1461" s="34" t="s">
        <v>1554</v>
      </c>
      <c r="B1461" s="293">
        <v>2004</v>
      </c>
      <c r="C1461" s="294">
        <v>5624</v>
      </c>
      <c r="D1461" s="294">
        <v>1062</v>
      </c>
      <c r="E1461" s="295">
        <v>8170</v>
      </c>
      <c r="F1461" s="294">
        <v>4025</v>
      </c>
      <c r="G1461" s="294">
        <v>6392</v>
      </c>
    </row>
    <row r="1462" spans="1:7">
      <c r="A1462" s="34" t="s">
        <v>1554</v>
      </c>
      <c r="B1462" s="293">
        <v>2003</v>
      </c>
      <c r="C1462" s="294">
        <v>3476</v>
      </c>
      <c r="D1462" s="294">
        <v>472</v>
      </c>
      <c r="E1462" s="295">
        <v>5699</v>
      </c>
      <c r="F1462" s="294">
        <v>2862</v>
      </c>
      <c r="G1462" s="294">
        <v>4587</v>
      </c>
    </row>
    <row r="1463" spans="1:7">
      <c r="A1463" s="34" t="s">
        <v>1554</v>
      </c>
      <c r="B1463" s="293">
        <v>2002</v>
      </c>
      <c r="C1463" s="294">
        <v>2919</v>
      </c>
      <c r="D1463" s="294">
        <v>373</v>
      </c>
      <c r="E1463" s="295">
        <v>4450</v>
      </c>
      <c r="F1463" s="294">
        <v>2467</v>
      </c>
      <c r="G1463" s="294">
        <v>3402</v>
      </c>
    </row>
    <row r="1464" spans="1:7">
      <c r="A1464" s="34" t="s">
        <v>1554</v>
      </c>
      <c r="B1464" s="293">
        <v>2001</v>
      </c>
      <c r="C1464" s="294">
        <v>2673</v>
      </c>
      <c r="D1464" s="294">
        <v>-54</v>
      </c>
      <c r="E1464" s="295">
        <v>3974</v>
      </c>
      <c r="F1464" s="294">
        <v>2015</v>
      </c>
      <c r="G1464" s="294">
        <v>3219</v>
      </c>
    </row>
    <row r="1465" spans="1:7">
      <c r="A1465" s="34" t="s">
        <v>1554</v>
      </c>
      <c r="B1465" s="293">
        <v>2000</v>
      </c>
      <c r="C1465" s="294">
        <v>2664</v>
      </c>
      <c r="D1465" s="294">
        <v>373</v>
      </c>
      <c r="E1465" s="295">
        <v>3427</v>
      </c>
      <c r="F1465" s="294">
        <v>1935</v>
      </c>
      <c r="G1465" s="294">
        <v>2769</v>
      </c>
    </row>
    <row r="1466" spans="1:7">
      <c r="A1466" s="34" t="s">
        <v>1554</v>
      </c>
      <c r="B1466" s="293">
        <v>1999</v>
      </c>
      <c r="C1466" s="294">
        <v>2842</v>
      </c>
      <c r="D1466" s="294">
        <v>371</v>
      </c>
      <c r="E1466" s="295">
        <v>3572</v>
      </c>
      <c r="F1466" s="294">
        <v>1724</v>
      </c>
      <c r="G1466" s="294">
        <v>3002</v>
      </c>
    </row>
    <row r="1467" spans="1:7">
      <c r="A1467" s="34" t="s">
        <v>1554</v>
      </c>
      <c r="B1467" s="293">
        <v>1998</v>
      </c>
      <c r="C1467" s="294">
        <v>2234</v>
      </c>
      <c r="D1467" s="294">
        <v>-264.36900000000003</v>
      </c>
      <c r="E1467" s="295">
        <v>3892.7109999999998</v>
      </c>
      <c r="F1467" s="294">
        <v>821.13699999999994</v>
      </c>
      <c r="G1467" s="294">
        <v>3212.4459999999999</v>
      </c>
    </row>
    <row r="1468" spans="1:7">
      <c r="A1468" s="34" t="s">
        <v>1554</v>
      </c>
      <c r="B1468" s="293">
        <v>1997</v>
      </c>
      <c r="C1468" s="294">
        <v>1830.778</v>
      </c>
      <c r="D1468" s="294">
        <v>110.4</v>
      </c>
      <c r="E1468" s="295">
        <v>1924.27</v>
      </c>
      <c r="F1468" s="294">
        <v>957.29319999999996</v>
      </c>
      <c r="G1468" s="294">
        <v>1450.8262</v>
      </c>
    </row>
    <row r="1469" spans="1:7">
      <c r="A1469" s="34" t="s">
        <v>1554</v>
      </c>
      <c r="B1469" s="293">
        <v>1996</v>
      </c>
      <c r="C1469" s="294">
        <v>1551.2380000000001</v>
      </c>
      <c r="D1469" s="294">
        <v>167.09399999999999</v>
      </c>
      <c r="E1469" s="295">
        <v>1585.0450000000001</v>
      </c>
      <c r="F1469" s="294">
        <v>995.11500000000001</v>
      </c>
      <c r="G1469" s="294">
        <v>1235.671</v>
      </c>
    </row>
    <row r="1470" spans="1:7">
      <c r="A1470" s="34" t="s">
        <v>1554</v>
      </c>
      <c r="B1470" s="293">
        <v>1995</v>
      </c>
      <c r="C1470" s="294">
        <v>1129.1850999999999</v>
      </c>
      <c r="D1470" s="294">
        <v>6.44</v>
      </c>
      <c r="E1470" s="295">
        <v>1109.934</v>
      </c>
      <c r="F1470" s="294">
        <v>774.15</v>
      </c>
      <c r="G1470" s="294">
        <v>831.67</v>
      </c>
    </row>
    <row r="1471" spans="1:7">
      <c r="A1471" s="34" t="s">
        <v>1554</v>
      </c>
      <c r="B1471" s="293">
        <v>1994</v>
      </c>
      <c r="C1471" s="294">
        <v>876.822</v>
      </c>
      <c r="D1471" s="294">
        <v>144.714</v>
      </c>
      <c r="E1471" s="295">
        <v>1026.3130000000001</v>
      </c>
      <c r="F1471" s="294">
        <v>718.69899999999996</v>
      </c>
      <c r="G1471" s="294">
        <v>833.36599999999999</v>
      </c>
    </row>
    <row r="1472" spans="1:7">
      <c r="A1472" s="34" t="s">
        <v>1554</v>
      </c>
      <c r="B1472" s="293">
        <v>1993</v>
      </c>
      <c r="C1472" s="294">
        <v>380.06099999999998</v>
      </c>
      <c r="D1472" s="294">
        <v>69.685000000000002</v>
      </c>
      <c r="E1472" s="295">
        <v>323.178</v>
      </c>
      <c r="F1472" s="294">
        <v>246.744</v>
      </c>
      <c r="G1472" s="294">
        <v>282.21300000000002</v>
      </c>
    </row>
    <row r="1473" spans="1:7">
      <c r="A1473" s="34" t="s">
        <v>1554</v>
      </c>
      <c r="B1473" s="293">
        <v>1992</v>
      </c>
      <c r="C1473" s="294">
        <v>315.16500000000002</v>
      </c>
      <c r="D1473" s="294">
        <v>56.645000000000003</v>
      </c>
      <c r="E1473" s="295">
        <v>299.12599999999998</v>
      </c>
      <c r="F1473" s="294">
        <v>249.066</v>
      </c>
      <c r="G1473" s="294">
        <v>275.17500000000001</v>
      </c>
    </row>
    <row r="1474" spans="1:7">
      <c r="A1474" s="34" t="s">
        <v>1554</v>
      </c>
      <c r="B1474" s="293">
        <v>1991</v>
      </c>
      <c r="C1474" s="294">
        <v>230.035</v>
      </c>
      <c r="D1474" s="294">
        <v>41.706000000000003</v>
      </c>
      <c r="E1474" s="295">
        <v>138.69200000000001</v>
      </c>
      <c r="F1474" s="294">
        <v>90.293000000000006</v>
      </c>
      <c r="G1474" s="294">
        <v>115.476</v>
      </c>
    </row>
    <row r="1475" spans="1:7">
      <c r="A1475" s="34" t="s">
        <v>1555</v>
      </c>
      <c r="B1475" s="293">
        <v>2019</v>
      </c>
      <c r="C1475" s="294">
        <v>10168</v>
      </c>
      <c r="D1475" s="294">
        <v>746</v>
      </c>
      <c r="E1475" s="295">
        <v>9702</v>
      </c>
      <c r="F1475" s="294">
        <v>4844</v>
      </c>
      <c r="G1475" s="294">
        <v>6889</v>
      </c>
    </row>
    <row r="1476" spans="1:7">
      <c r="A1476" s="34" t="s">
        <v>1555</v>
      </c>
      <c r="B1476" s="293">
        <v>2018</v>
      </c>
      <c r="C1476" s="294">
        <v>10530</v>
      </c>
      <c r="D1476" s="294">
        <v>931</v>
      </c>
      <c r="E1476" s="295">
        <v>10095</v>
      </c>
      <c r="F1476" s="294">
        <v>4345</v>
      </c>
      <c r="G1476" s="294">
        <v>6459</v>
      </c>
    </row>
    <row r="1477" spans="1:7">
      <c r="A1477" s="34" t="s">
        <v>1555</v>
      </c>
      <c r="B1477" s="293">
        <v>2017</v>
      </c>
      <c r="C1477" s="294">
        <v>9799.2999999999993</v>
      </c>
      <c r="D1477" s="294">
        <v>439.9</v>
      </c>
      <c r="E1477" s="295">
        <v>9787.6</v>
      </c>
      <c r="F1477" s="294">
        <v>3825.9</v>
      </c>
      <c r="G1477" s="294">
        <v>6014.2</v>
      </c>
    </row>
    <row r="1478" spans="1:7">
      <c r="A1478" s="34" t="s">
        <v>1555</v>
      </c>
      <c r="B1478" s="293">
        <v>2016</v>
      </c>
      <c r="C1478" s="294">
        <v>9071</v>
      </c>
      <c r="D1478" s="294">
        <v>595</v>
      </c>
      <c r="E1478" s="295">
        <v>8834.7000000000007</v>
      </c>
      <c r="F1478" s="294">
        <v>3301.9</v>
      </c>
      <c r="G1478" s="294">
        <v>5521.4</v>
      </c>
    </row>
    <row r="1479" spans="1:7">
      <c r="A1479" s="34" t="s">
        <v>1555</v>
      </c>
      <c r="B1479" s="293">
        <v>2015</v>
      </c>
      <c r="C1479" s="294">
        <v>8023.2</v>
      </c>
      <c r="D1479" s="294">
        <v>609.70000000000005</v>
      </c>
      <c r="E1479" s="295">
        <v>8841.5</v>
      </c>
      <c r="F1479" s="294">
        <v>3631.5</v>
      </c>
      <c r="G1479" s="294">
        <v>6197.6</v>
      </c>
    </row>
    <row r="1480" spans="1:7">
      <c r="A1480" s="34" t="s">
        <v>1555</v>
      </c>
      <c r="B1480" s="293">
        <v>2014</v>
      </c>
      <c r="C1480" s="294">
        <v>8305.1</v>
      </c>
      <c r="D1480" s="294">
        <v>655.8</v>
      </c>
      <c r="E1480" s="295">
        <v>7228</v>
      </c>
      <c r="F1480" s="294">
        <v>3690.9</v>
      </c>
      <c r="G1480" s="294">
        <v>5030.8999999999996</v>
      </c>
    </row>
    <row r="1481" spans="1:7">
      <c r="A1481" s="34" t="s">
        <v>1555</v>
      </c>
      <c r="B1481" s="293">
        <v>2013</v>
      </c>
      <c r="C1481" s="294">
        <v>7436.6</v>
      </c>
      <c r="D1481" s="294">
        <v>624.29999999999995</v>
      </c>
      <c r="E1481" s="295">
        <v>6917</v>
      </c>
      <c r="F1481" s="294">
        <v>3632.4</v>
      </c>
      <c r="G1481" s="294">
        <v>4855</v>
      </c>
    </row>
    <row r="1482" spans="1:7">
      <c r="A1482" s="34" t="s">
        <v>1555</v>
      </c>
      <c r="B1482" s="293">
        <v>2012</v>
      </c>
      <c r="C1482" s="294">
        <v>7183.2</v>
      </c>
      <c r="D1482" s="294">
        <v>500.9</v>
      </c>
      <c r="E1482" s="295">
        <v>6400.8</v>
      </c>
      <c r="F1482" s="294">
        <v>3146.1</v>
      </c>
      <c r="G1482" s="294">
        <v>4213.3</v>
      </c>
    </row>
    <row r="1483" spans="1:7">
      <c r="A1483" s="34" t="s">
        <v>1555</v>
      </c>
      <c r="B1483" s="293">
        <v>2011</v>
      </c>
      <c r="C1483" s="294">
        <v>7114.7</v>
      </c>
      <c r="D1483" s="294">
        <v>550.1</v>
      </c>
      <c r="E1483" s="295">
        <v>5958.6</v>
      </c>
      <c r="F1483" s="294">
        <v>2453</v>
      </c>
      <c r="G1483" s="294">
        <v>3782.1</v>
      </c>
    </row>
    <row r="1484" spans="1:7">
      <c r="A1484" s="34" t="s">
        <v>1555</v>
      </c>
      <c r="B1484" s="293">
        <v>2010</v>
      </c>
      <c r="C1484" s="294">
        <v>5652.8</v>
      </c>
      <c r="D1484" s="294">
        <v>377.4</v>
      </c>
      <c r="E1484" s="295">
        <v>5555</v>
      </c>
      <c r="F1484" s="294">
        <v>2309.8000000000002</v>
      </c>
      <c r="G1484" s="294">
        <v>3490.2000000000003</v>
      </c>
    </row>
    <row r="1485" spans="1:7">
      <c r="A1485" s="34" t="s">
        <v>1555</v>
      </c>
      <c r="B1485" s="293">
        <v>2009</v>
      </c>
      <c r="C1485" s="294">
        <v>3961.8</v>
      </c>
      <c r="D1485" s="294">
        <v>27</v>
      </c>
      <c r="E1485" s="295">
        <v>4811.3999999999996</v>
      </c>
      <c r="F1485" s="294">
        <v>2222.6999999999998</v>
      </c>
      <c r="G1485" s="294">
        <v>3065</v>
      </c>
    </row>
    <row r="1486" spans="1:7">
      <c r="A1486" s="34" t="s">
        <v>1555</v>
      </c>
      <c r="B1486" s="293">
        <v>2008</v>
      </c>
      <c r="C1486" s="294">
        <v>5263.9</v>
      </c>
      <c r="D1486" s="294">
        <v>-35.6</v>
      </c>
      <c r="E1486" s="295">
        <v>4644</v>
      </c>
      <c r="F1486" s="294">
        <v>2037.5</v>
      </c>
      <c r="G1486" s="294">
        <v>2817.8</v>
      </c>
    </row>
    <row r="1487" spans="1:7">
      <c r="A1487" s="34" t="s">
        <v>1555</v>
      </c>
      <c r="B1487" s="293">
        <v>2007</v>
      </c>
      <c r="C1487" s="294">
        <v>5328.6</v>
      </c>
      <c r="D1487" s="294">
        <v>288.5</v>
      </c>
      <c r="E1487" s="295">
        <v>4958.5</v>
      </c>
      <c r="F1487" s="294">
        <v>2439</v>
      </c>
      <c r="G1487" s="294">
        <v>3075.3</v>
      </c>
    </row>
    <row r="1488" spans="1:7">
      <c r="A1488" s="34" t="s">
        <v>1555</v>
      </c>
      <c r="B1488" s="293">
        <v>2006</v>
      </c>
      <c r="C1488" s="294">
        <v>4585.3999999999996</v>
      </c>
      <c r="D1488" s="294">
        <v>211.6</v>
      </c>
      <c r="E1488" s="295">
        <v>4584</v>
      </c>
      <c r="F1488" s="294">
        <v>2037.5</v>
      </c>
      <c r="G1488" s="294">
        <v>2758.6</v>
      </c>
    </row>
    <row r="1489" spans="1:7">
      <c r="A1489" s="34" t="s">
        <v>1555</v>
      </c>
      <c r="B1489" s="293">
        <v>2005</v>
      </c>
      <c r="C1489" s="294">
        <v>4293.8</v>
      </c>
      <c r="D1489" s="294">
        <v>239.6</v>
      </c>
      <c r="E1489" s="295">
        <v>4089.4</v>
      </c>
      <c r="F1489" s="294">
        <v>1780.3</v>
      </c>
      <c r="G1489" s="294">
        <v>2520.8000000000002</v>
      </c>
    </row>
    <row r="1490" spans="1:7">
      <c r="A1490" s="34" t="s">
        <v>1555</v>
      </c>
      <c r="B1490" s="293">
        <v>2004</v>
      </c>
      <c r="C1490" s="294">
        <v>3525.3</v>
      </c>
      <c r="D1490" s="294">
        <v>218.3</v>
      </c>
      <c r="E1490" s="295">
        <v>3529.1</v>
      </c>
      <c r="F1490" s="294">
        <v>1556.4</v>
      </c>
      <c r="G1490" s="294">
        <v>2140.9</v>
      </c>
    </row>
    <row r="1491" spans="1:7">
      <c r="A1491" s="34" t="s">
        <v>1555</v>
      </c>
      <c r="B1491" s="293">
        <v>2003</v>
      </c>
      <c r="C1491" s="294">
        <v>3069.2</v>
      </c>
      <c r="D1491" s="294">
        <v>174.9</v>
      </c>
      <c r="E1491" s="295">
        <v>3140.5</v>
      </c>
      <c r="F1491" s="294">
        <v>1277.5999999999999</v>
      </c>
      <c r="G1491" s="294">
        <v>1933.1</v>
      </c>
    </row>
    <row r="1492" spans="1:7">
      <c r="A1492" s="34" t="s">
        <v>1555</v>
      </c>
      <c r="B1492" s="293">
        <v>2002</v>
      </c>
      <c r="C1492" s="294">
        <v>2731.1</v>
      </c>
      <c r="D1492" s="294">
        <v>-119.1</v>
      </c>
      <c r="E1492" s="295">
        <v>2682.9</v>
      </c>
      <c r="F1492" s="294">
        <v>995.9</v>
      </c>
      <c r="G1492" s="294">
        <v>1642.6</v>
      </c>
    </row>
    <row r="1493" spans="1:7">
      <c r="A1493" s="34" t="s">
        <v>1555</v>
      </c>
      <c r="B1493" s="293">
        <v>2001</v>
      </c>
      <c r="C1493" s="294">
        <v>2351.6</v>
      </c>
      <c r="D1493" s="294">
        <v>66.400000000000006</v>
      </c>
      <c r="E1493" s="295">
        <v>2770.9</v>
      </c>
      <c r="F1493" s="294">
        <v>1115.5999999999999</v>
      </c>
      <c r="G1493" s="294">
        <v>1852.6</v>
      </c>
    </row>
    <row r="1494" spans="1:7">
      <c r="A1494" s="34" t="s">
        <v>1555</v>
      </c>
      <c r="B1494" s="293">
        <v>2000</v>
      </c>
      <c r="C1494" s="294">
        <v>2645.9</v>
      </c>
      <c r="D1494" s="294">
        <v>94</v>
      </c>
      <c r="E1494" s="295">
        <v>2765.9</v>
      </c>
      <c r="F1494" s="294">
        <v>1097.4000000000001</v>
      </c>
      <c r="G1494" s="294">
        <v>1892.2</v>
      </c>
    </row>
    <row r="1495" spans="1:7">
      <c r="A1495" s="34" t="s">
        <v>1555</v>
      </c>
      <c r="B1495" s="293">
        <v>1999</v>
      </c>
      <c r="C1495" s="294">
        <v>2458.6</v>
      </c>
      <c r="D1495" s="294">
        <v>132.30000000000001</v>
      </c>
      <c r="E1495" s="295">
        <v>2970.7</v>
      </c>
      <c r="F1495" s="294">
        <v>1066.3</v>
      </c>
      <c r="G1495" s="294">
        <v>2046.6</v>
      </c>
    </row>
    <row r="1496" spans="1:7">
      <c r="A1496" s="34" t="s">
        <v>1555</v>
      </c>
      <c r="B1496" s="293">
        <v>1998</v>
      </c>
      <c r="C1496" s="294">
        <v>1836.8</v>
      </c>
      <c r="D1496" s="294">
        <v>94.7</v>
      </c>
      <c r="E1496" s="295">
        <v>1846.1</v>
      </c>
      <c r="F1496" s="294">
        <v>785.8</v>
      </c>
      <c r="G1496" s="294">
        <v>1179.3</v>
      </c>
    </row>
    <row r="1497" spans="1:7">
      <c r="A1497" s="34" t="s">
        <v>1555</v>
      </c>
      <c r="B1497" s="293">
        <v>1997</v>
      </c>
      <c r="C1497" s="294">
        <v>1767</v>
      </c>
      <c r="D1497" s="294">
        <v>103.2</v>
      </c>
      <c r="E1497" s="295">
        <v>1736.3</v>
      </c>
      <c r="F1497" s="294">
        <v>714.4</v>
      </c>
      <c r="G1497" s="294">
        <v>1052.5</v>
      </c>
    </row>
    <row r="1498" spans="1:7">
      <c r="A1498" s="34" t="s">
        <v>1555</v>
      </c>
      <c r="B1498" s="293">
        <v>1996</v>
      </c>
      <c r="C1498" s="294">
        <v>1540.1</v>
      </c>
      <c r="D1498" s="294">
        <v>41.8</v>
      </c>
      <c r="E1498" s="295">
        <v>1623.6</v>
      </c>
      <c r="F1498" s="294">
        <v>635.79999999999995</v>
      </c>
      <c r="G1498" s="294">
        <v>953.09999999999991</v>
      </c>
    </row>
    <row r="1499" spans="1:7">
      <c r="A1499" s="34" t="s">
        <v>1555</v>
      </c>
      <c r="B1499" s="293">
        <v>1995</v>
      </c>
      <c r="C1499" s="294">
        <v>1329.1</v>
      </c>
      <c r="D1499" s="294">
        <v>74.2</v>
      </c>
      <c r="E1499" s="295">
        <v>1335.2</v>
      </c>
      <c r="F1499" s="294">
        <v>603.20000000000005</v>
      </c>
      <c r="G1499" s="294">
        <v>737.90000000000009</v>
      </c>
    </row>
    <row r="1500" spans="1:7">
      <c r="A1500" s="34" t="s">
        <v>1555</v>
      </c>
      <c r="B1500" s="293">
        <v>1994</v>
      </c>
      <c r="C1500" s="294">
        <v>1223.4000000000001</v>
      </c>
      <c r="D1500" s="294">
        <v>64.400000000000006</v>
      </c>
      <c r="E1500" s="295">
        <v>1240.3</v>
      </c>
      <c r="F1500" s="294">
        <v>538.1</v>
      </c>
      <c r="G1500" s="294">
        <v>645.4</v>
      </c>
    </row>
    <row r="1501" spans="1:7">
      <c r="A1501" s="34" t="s">
        <v>1555</v>
      </c>
      <c r="B1501" s="293">
        <v>1993</v>
      </c>
      <c r="C1501" s="294">
        <v>985.4</v>
      </c>
      <c r="D1501" s="294">
        <v>-98</v>
      </c>
      <c r="E1501" s="295">
        <v>1159.4000000000001</v>
      </c>
      <c r="F1501" s="294">
        <v>460.8</v>
      </c>
      <c r="G1501" s="294">
        <v>620.4</v>
      </c>
    </row>
    <row r="1502" spans="1:7">
      <c r="A1502" s="34" t="s">
        <v>1555</v>
      </c>
      <c r="B1502" s="293">
        <v>1992</v>
      </c>
      <c r="C1502" s="294">
        <v>926</v>
      </c>
      <c r="D1502" s="294">
        <v>-12.1</v>
      </c>
      <c r="E1502" s="295">
        <v>1074.2</v>
      </c>
      <c r="F1502" s="294">
        <v>730.2</v>
      </c>
      <c r="G1502" s="294">
        <v>837.7</v>
      </c>
    </row>
    <row r="1503" spans="1:7">
      <c r="A1503" s="34" t="s">
        <v>1555</v>
      </c>
      <c r="B1503" s="293">
        <v>1991</v>
      </c>
      <c r="C1503" s="294">
        <v>820.3</v>
      </c>
      <c r="D1503" s="294">
        <v>-31</v>
      </c>
      <c r="E1503" s="295">
        <v>1080</v>
      </c>
      <c r="F1503" s="294">
        <v>746.2</v>
      </c>
      <c r="G1503" s="294">
        <v>857.7</v>
      </c>
    </row>
    <row r="1504" spans="1:7">
      <c r="A1504" s="34" t="s">
        <v>1556</v>
      </c>
      <c r="B1504" s="293">
        <v>2019</v>
      </c>
      <c r="C1504" s="294">
        <v>9538.4</v>
      </c>
      <c r="D1504" s="294">
        <v>678.3</v>
      </c>
      <c r="E1504" s="295">
        <v>22213.8</v>
      </c>
      <c r="F1504" s="294">
        <v>7463.7</v>
      </c>
      <c r="G1504" s="294">
        <v>18141</v>
      </c>
    </row>
    <row r="1505" spans="1:7">
      <c r="A1505" s="34" t="s">
        <v>1556</v>
      </c>
      <c r="B1505" s="293">
        <v>2018</v>
      </c>
      <c r="C1505" s="294">
        <v>7938.3</v>
      </c>
      <c r="D1505" s="294">
        <v>808.4</v>
      </c>
      <c r="E1505" s="295">
        <v>10389.5</v>
      </c>
      <c r="F1505" s="294">
        <v>3756.6</v>
      </c>
      <c r="G1505" s="294">
        <v>7572.4</v>
      </c>
    </row>
    <row r="1506" spans="1:7">
      <c r="A1506" s="34" t="s">
        <v>1556</v>
      </c>
      <c r="B1506" s="293">
        <v>2017</v>
      </c>
      <c r="C1506" s="294">
        <v>7826.9</v>
      </c>
      <c r="D1506" s="294">
        <v>639.29999999999995</v>
      </c>
      <c r="E1506" s="295">
        <v>10096.299999999999</v>
      </c>
      <c r="F1506" s="294">
        <v>4077.8</v>
      </c>
      <c r="G1506" s="294">
        <v>7074.2</v>
      </c>
    </row>
    <row r="1507" spans="1:7">
      <c r="A1507" s="34" t="s">
        <v>1556</v>
      </c>
      <c r="B1507" s="293">
        <v>2016</v>
      </c>
      <c r="C1507" s="294">
        <v>8664.1</v>
      </c>
      <c r="D1507" s="294">
        <v>-677</v>
      </c>
      <c r="E1507" s="295">
        <v>13390.6</v>
      </c>
      <c r="F1507" s="294">
        <v>3794.8</v>
      </c>
      <c r="G1507" s="294">
        <v>9322.7999999999993</v>
      </c>
    </row>
    <row r="1508" spans="1:7">
      <c r="A1508" s="34" t="s">
        <v>1556</v>
      </c>
      <c r="B1508" s="293">
        <v>2015</v>
      </c>
      <c r="C1508" s="294">
        <v>9034</v>
      </c>
      <c r="D1508" s="294">
        <v>-252.6</v>
      </c>
      <c r="E1508" s="295">
        <v>17437.8</v>
      </c>
      <c r="F1508" s="294">
        <v>4610</v>
      </c>
      <c r="G1508" s="294">
        <v>12514.5</v>
      </c>
    </row>
    <row r="1509" spans="1:7">
      <c r="A1509" s="34" t="s">
        <v>1556</v>
      </c>
      <c r="B1509" s="293">
        <v>2014</v>
      </c>
      <c r="C1509" s="294">
        <v>11838.2</v>
      </c>
      <c r="D1509" s="294">
        <v>303.10000000000002</v>
      </c>
      <c r="E1509" s="295">
        <v>19366.400000000001</v>
      </c>
      <c r="F1509" s="294">
        <v>5355.2</v>
      </c>
      <c r="G1509" s="294">
        <v>14348.8</v>
      </c>
    </row>
    <row r="1510" spans="1:7">
      <c r="A1510" s="34" t="s">
        <v>1556</v>
      </c>
      <c r="B1510" s="293">
        <v>2013</v>
      </c>
      <c r="C1510" s="294">
        <v>13469.3</v>
      </c>
      <c r="D1510" s="294">
        <v>773.9</v>
      </c>
      <c r="E1510" s="295">
        <v>20405.3</v>
      </c>
      <c r="F1510" s="294">
        <v>5363</v>
      </c>
      <c r="G1510" s="294">
        <v>14952.8</v>
      </c>
    </row>
    <row r="1511" spans="1:7">
      <c r="A1511" s="34" t="s">
        <v>1556</v>
      </c>
      <c r="B1511" s="293">
        <v>2012</v>
      </c>
      <c r="C1511" s="294">
        <v>13331.1</v>
      </c>
      <c r="D1511" s="294">
        <v>467.9</v>
      </c>
      <c r="E1511" s="295">
        <v>11441.9</v>
      </c>
      <c r="F1511" s="294">
        <v>4536</v>
      </c>
      <c r="G1511" s="294">
        <v>7472.7</v>
      </c>
    </row>
    <row r="1512" spans="1:7">
      <c r="A1512" s="34" t="s">
        <v>1556</v>
      </c>
      <c r="B1512" s="293">
        <v>2011</v>
      </c>
      <c r="C1512" s="294">
        <v>12386.1</v>
      </c>
      <c r="D1512" s="294">
        <v>817.6</v>
      </c>
      <c r="E1512" s="295">
        <v>11408.7</v>
      </c>
      <c r="F1512" s="294">
        <v>4676.7</v>
      </c>
      <c r="G1512" s="294">
        <v>7910.5</v>
      </c>
    </row>
    <row r="1513" spans="1:7">
      <c r="A1513" s="34" t="s">
        <v>1556</v>
      </c>
      <c r="B1513" s="293">
        <v>2010</v>
      </c>
      <c r="C1513" s="294">
        <v>12014.9</v>
      </c>
      <c r="D1513" s="294">
        <v>613.5</v>
      </c>
      <c r="E1513" s="295">
        <v>11738</v>
      </c>
      <c r="F1513" s="294">
        <v>4928.8999999999996</v>
      </c>
      <c r="G1513" s="294">
        <v>8416.1</v>
      </c>
    </row>
    <row r="1514" spans="1:7">
      <c r="A1514" s="34" t="s">
        <v>1556</v>
      </c>
      <c r="B1514" s="293">
        <v>2009</v>
      </c>
      <c r="C1514" s="294">
        <v>12348.6</v>
      </c>
      <c r="D1514" s="294">
        <v>978.4</v>
      </c>
      <c r="E1514" s="295">
        <v>11073.3</v>
      </c>
      <c r="F1514" s="294">
        <v>4720.8999999999996</v>
      </c>
      <c r="G1514" s="294">
        <v>8203.9</v>
      </c>
    </row>
    <row r="1515" spans="1:7">
      <c r="A1515" s="34" t="s">
        <v>1556</v>
      </c>
      <c r="B1515" s="293">
        <v>2008</v>
      </c>
      <c r="C1515" s="294">
        <v>11563.5</v>
      </c>
      <c r="D1515" s="294">
        <v>930.6</v>
      </c>
      <c r="E1515" s="295">
        <v>13682.5</v>
      </c>
      <c r="F1515" s="294">
        <v>5337.4</v>
      </c>
      <c r="G1515" s="294">
        <v>9339</v>
      </c>
    </row>
    <row r="1516" spans="1:7">
      <c r="A1516" s="34" t="s">
        <v>1556</v>
      </c>
      <c r="B1516" s="293">
        <v>2007</v>
      </c>
      <c r="C1516" s="294">
        <v>10531.7</v>
      </c>
      <c r="D1516" s="294">
        <v>764.6</v>
      </c>
      <c r="E1516" s="295">
        <v>11835.5</v>
      </c>
      <c r="F1516" s="294">
        <v>4582.8999999999996</v>
      </c>
      <c r="G1516" s="294">
        <v>8042.4</v>
      </c>
    </row>
    <row r="1517" spans="1:7">
      <c r="A1517" s="34" t="s">
        <v>1556</v>
      </c>
      <c r="B1517" s="293">
        <v>2006</v>
      </c>
      <c r="C1517" s="294">
        <v>11482</v>
      </c>
      <c r="D1517" s="294">
        <v>533.79999999999995</v>
      </c>
      <c r="E1517" s="295">
        <v>11970.4</v>
      </c>
      <c r="F1517" s="294">
        <v>4650</v>
      </c>
      <c r="G1517" s="294">
        <v>8235.9</v>
      </c>
    </row>
    <row r="1518" spans="1:7">
      <c r="A1518" s="34" t="s">
        <v>1556</v>
      </c>
      <c r="B1518" s="293">
        <v>2005</v>
      </c>
      <c r="C1518" s="294">
        <v>11503.7</v>
      </c>
      <c r="D1518" s="294">
        <v>641.5</v>
      </c>
      <c r="E1518" s="295">
        <v>13042.8</v>
      </c>
      <c r="F1518" s="294">
        <v>4859.3999999999996</v>
      </c>
      <c r="G1518" s="294">
        <v>9334.2999999999993</v>
      </c>
    </row>
    <row r="1519" spans="1:7">
      <c r="A1519" s="34" t="s">
        <v>1556</v>
      </c>
      <c r="B1519" s="293">
        <v>2004</v>
      </c>
      <c r="C1519" s="294">
        <v>14081.8</v>
      </c>
      <c r="D1519" s="294">
        <v>811.3</v>
      </c>
      <c r="E1519" s="295">
        <v>14230.1</v>
      </c>
      <c r="F1519" s="294">
        <v>4839.5</v>
      </c>
      <c r="G1519" s="294">
        <v>10533.2</v>
      </c>
    </row>
    <row r="1520" spans="1:7">
      <c r="A1520" s="34" t="s">
        <v>1556</v>
      </c>
      <c r="B1520" s="293">
        <v>2003</v>
      </c>
      <c r="C1520" s="294">
        <v>16939.099999999999</v>
      </c>
      <c r="D1520" s="294">
        <v>774.8</v>
      </c>
      <c r="E1520" s="295">
        <v>15071.4</v>
      </c>
      <c r="F1520" s="294">
        <v>4796.7</v>
      </c>
      <c r="G1520" s="294">
        <v>10702.2</v>
      </c>
    </row>
    <row r="1521" spans="1:7">
      <c r="A1521" s="34" t="s">
        <v>1556</v>
      </c>
      <c r="B1521" s="293">
        <v>2002</v>
      </c>
      <c r="C1521" s="294">
        <v>25473</v>
      </c>
      <c r="D1521" s="294">
        <v>783</v>
      </c>
      <c r="E1521" s="295">
        <v>15570.9</v>
      </c>
      <c r="F1521" s="294">
        <v>4483.2</v>
      </c>
      <c r="G1521" s="294">
        <v>10448.9</v>
      </c>
    </row>
    <row r="1522" spans="1:7">
      <c r="A1522" s="34" t="s">
        <v>1556</v>
      </c>
      <c r="B1522" s="293">
        <v>2001</v>
      </c>
      <c r="C1522" s="294">
        <v>27100.5</v>
      </c>
      <c r="D1522" s="294">
        <v>638.6</v>
      </c>
      <c r="E1522" s="295">
        <v>16480.8</v>
      </c>
      <c r="F1522" s="294">
        <v>4508.2</v>
      </c>
      <c r="G1522" s="294">
        <v>11417.9</v>
      </c>
    </row>
    <row r="1523" spans="1:7">
      <c r="A1523" s="34" t="s">
        <v>1556</v>
      </c>
      <c r="B1523" s="293">
        <v>2000</v>
      </c>
      <c r="C1523" s="294">
        <v>25534.6</v>
      </c>
      <c r="D1523" s="294">
        <v>382.3</v>
      </c>
      <c r="E1523" s="295">
        <v>12196.6</v>
      </c>
      <c r="F1523" s="294">
        <v>3413.7</v>
      </c>
      <c r="G1523" s="294">
        <v>7256.6</v>
      </c>
    </row>
    <row r="1524" spans="1:7">
      <c r="A1524" s="34" t="s">
        <v>1556</v>
      </c>
      <c r="B1524" s="293">
        <v>1999</v>
      </c>
      <c r="C1524" s="294">
        <v>24594.300800000001</v>
      </c>
      <c r="D1524" s="294">
        <v>358.40300000000002</v>
      </c>
      <c r="E1524" s="295">
        <v>12146.0996</v>
      </c>
      <c r="F1524" s="294">
        <v>3433.7991000000002</v>
      </c>
      <c r="G1524" s="294">
        <v>6835.8991999999998</v>
      </c>
    </row>
    <row r="1525" spans="1:7">
      <c r="A1525" s="34" t="s">
        <v>1556</v>
      </c>
      <c r="B1525" s="293">
        <v>1998</v>
      </c>
      <c r="C1525" s="294">
        <v>24219.5</v>
      </c>
      <c r="D1525" s="294">
        <v>627</v>
      </c>
      <c r="E1525" s="295">
        <v>11808.5</v>
      </c>
      <c r="F1525" s="294">
        <v>3364.0001000000002</v>
      </c>
      <c r="G1525" s="294">
        <v>6778.3001000000004</v>
      </c>
    </row>
    <row r="1526" spans="1:7">
      <c r="A1526" s="34" t="s">
        <v>1556</v>
      </c>
      <c r="B1526" s="293">
        <v>1997</v>
      </c>
      <c r="C1526" s="294">
        <v>24002.099600000001</v>
      </c>
      <c r="D1526" s="294">
        <v>615</v>
      </c>
      <c r="E1526" s="295">
        <v>11277.0996</v>
      </c>
      <c r="F1526" s="294">
        <v>2996.7</v>
      </c>
      <c r="G1526" s="294">
        <v>6234.2999999999993</v>
      </c>
    </row>
    <row r="1527" spans="1:7">
      <c r="A1527" s="34" t="s">
        <v>1556</v>
      </c>
      <c r="B1527" s="293">
        <v>1996</v>
      </c>
      <c r="C1527" s="294">
        <v>23899.300800000001</v>
      </c>
      <c r="D1527" s="294">
        <v>180.3</v>
      </c>
      <c r="E1527" s="295">
        <v>11196.5996</v>
      </c>
      <c r="F1527" s="294">
        <v>2780.5</v>
      </c>
      <c r="G1527" s="294">
        <v>5602.1998999999996</v>
      </c>
    </row>
    <row r="1528" spans="1:7">
      <c r="A1528" s="34" t="s">
        <v>1556</v>
      </c>
      <c r="B1528" s="293">
        <v>1995</v>
      </c>
      <c r="C1528" s="294">
        <v>24108.900399999999</v>
      </c>
      <c r="D1528" s="294">
        <v>471.6</v>
      </c>
      <c r="E1528" s="295">
        <v>10801</v>
      </c>
      <c r="F1528" s="294">
        <v>3375.3</v>
      </c>
      <c r="G1528" s="294">
        <v>5943.2000000000007</v>
      </c>
    </row>
    <row r="1529" spans="1:7">
      <c r="A1529" s="34" t="s">
        <v>1556</v>
      </c>
      <c r="B1529" s="293">
        <v>1994</v>
      </c>
      <c r="C1529" s="294">
        <v>23512.199199999999</v>
      </c>
      <c r="D1529" s="294">
        <v>413.1</v>
      </c>
      <c r="E1529" s="295">
        <v>10721.799800000001</v>
      </c>
      <c r="F1529" s="294">
        <v>2682.5</v>
      </c>
      <c r="G1529" s="294">
        <v>5429</v>
      </c>
    </row>
    <row r="1530" spans="1:7">
      <c r="A1530" s="34" t="s">
        <v>1556</v>
      </c>
      <c r="B1530" s="293">
        <v>1993</v>
      </c>
      <c r="C1530" s="294">
        <v>21519.099600000001</v>
      </c>
      <c r="D1530" s="294">
        <v>246.3</v>
      </c>
      <c r="E1530" s="295">
        <v>9988.7001999999993</v>
      </c>
      <c r="F1530" s="294">
        <v>2410.4</v>
      </c>
      <c r="G1530" s="294">
        <v>5279.7</v>
      </c>
    </row>
    <row r="1531" spans="1:7">
      <c r="A1531" s="34" t="s">
        <v>1556</v>
      </c>
      <c r="B1531" s="293">
        <v>1992</v>
      </c>
      <c r="C1531" s="294">
        <v>21219</v>
      </c>
      <c r="D1531" s="294">
        <v>347.9</v>
      </c>
      <c r="E1531" s="295">
        <v>9758.7001999999993</v>
      </c>
      <c r="F1531" s="294">
        <v>2588.2999</v>
      </c>
      <c r="G1531" s="294">
        <v>5102.9997999999996</v>
      </c>
    </row>
    <row r="1532" spans="1:7">
      <c r="A1532" s="34" t="s">
        <v>1556</v>
      </c>
      <c r="B1532" s="293">
        <v>1991</v>
      </c>
      <c r="C1532" s="294">
        <v>20177.400399999999</v>
      </c>
      <c r="D1532" s="294">
        <v>312.5</v>
      </c>
      <c r="E1532" s="295">
        <v>9852.4004000000004</v>
      </c>
      <c r="F1532" s="294">
        <v>2289.3000999999999</v>
      </c>
      <c r="G1532" s="294">
        <v>5416.7001</v>
      </c>
    </row>
    <row r="1533" spans="1:7">
      <c r="A1533" s="34" t="s">
        <v>1556</v>
      </c>
      <c r="B1533" s="293">
        <v>1990</v>
      </c>
      <c r="C1533" s="294">
        <v>15501.227500000001</v>
      </c>
      <c r="D1533" s="294">
        <v>230.4</v>
      </c>
      <c r="E1533" s="295">
        <v>4804.1611000000003</v>
      </c>
      <c r="F1533" s="294">
        <v>1097.9580000000001</v>
      </c>
      <c r="G1533" s="294">
        <v>2116.2309999999998</v>
      </c>
    </row>
    <row r="1534" spans="1:7">
      <c r="A1534" s="34" t="s">
        <v>1556</v>
      </c>
      <c r="B1534" s="293">
        <v>1989</v>
      </c>
      <c r="C1534" s="294">
        <v>11340.4141</v>
      </c>
      <c r="D1534" s="294">
        <v>196.983</v>
      </c>
      <c r="E1534" s="295">
        <v>4278.2231000000002</v>
      </c>
      <c r="F1534" s="294">
        <v>958.19600000000003</v>
      </c>
      <c r="G1534" s="294">
        <v>1890.3180000000002</v>
      </c>
    </row>
    <row r="1535" spans="1:7">
      <c r="A1535" s="34" t="s">
        <v>1557</v>
      </c>
      <c r="B1535" s="293">
        <v>2019</v>
      </c>
      <c r="C1535" s="294">
        <v>145534</v>
      </c>
      <c r="D1535" s="294">
        <v>1363</v>
      </c>
      <c r="E1535" s="295">
        <v>40963</v>
      </c>
      <c r="F1535" s="294">
        <v>6330</v>
      </c>
      <c r="G1535" s="294">
        <v>14361</v>
      </c>
    </row>
    <row r="1536" spans="1:7">
      <c r="A1536" s="34" t="s">
        <v>1557</v>
      </c>
      <c r="B1536" s="293">
        <v>2018</v>
      </c>
      <c r="C1536" s="294">
        <v>136809</v>
      </c>
      <c r="D1536" s="294">
        <v>256</v>
      </c>
      <c r="E1536" s="295">
        <v>39951</v>
      </c>
      <c r="F1536" s="294">
        <v>6071</v>
      </c>
      <c r="G1536" s="294">
        <v>15084</v>
      </c>
    </row>
    <row r="1537" spans="1:7">
      <c r="A1537" s="34" t="s">
        <v>1557</v>
      </c>
      <c r="B1537" s="293">
        <v>2017</v>
      </c>
      <c r="C1537" s="294">
        <v>129976</v>
      </c>
      <c r="D1537" s="294">
        <v>1288</v>
      </c>
      <c r="E1537" s="295">
        <v>40112</v>
      </c>
      <c r="F1537" s="294">
        <v>6946</v>
      </c>
      <c r="G1537" s="294">
        <v>17341</v>
      </c>
    </row>
    <row r="1538" spans="1:7">
      <c r="A1538" s="34" t="s">
        <v>1557</v>
      </c>
      <c r="B1538" s="293">
        <v>2016</v>
      </c>
      <c r="C1538" s="294">
        <v>121546</v>
      </c>
      <c r="D1538" s="294">
        <v>1427</v>
      </c>
      <c r="E1538" s="295">
        <v>34122</v>
      </c>
      <c r="F1538" s="294">
        <v>6688</v>
      </c>
      <c r="G1538" s="294">
        <v>12227</v>
      </c>
    </row>
    <row r="1539" spans="1:7">
      <c r="A1539" s="34" t="s">
        <v>1557</v>
      </c>
      <c r="B1539" s="293">
        <v>2015</v>
      </c>
      <c r="C1539" s="294">
        <v>102531</v>
      </c>
      <c r="D1539" s="294">
        <v>1215</v>
      </c>
      <c r="E1539" s="295">
        <v>30142</v>
      </c>
      <c r="F1539" s="294">
        <v>6256</v>
      </c>
      <c r="G1539" s="294">
        <v>11748</v>
      </c>
    </row>
    <row r="1540" spans="1:7">
      <c r="A1540" s="34" t="s">
        <v>1557</v>
      </c>
      <c r="B1540" s="293">
        <v>2014</v>
      </c>
      <c r="C1540" s="294">
        <v>91084</v>
      </c>
      <c r="D1540" s="294">
        <v>1166</v>
      </c>
      <c r="E1540" s="295">
        <v>26033</v>
      </c>
      <c r="F1540" s="294">
        <v>6401</v>
      </c>
      <c r="G1540" s="294">
        <v>10373</v>
      </c>
    </row>
    <row r="1541" spans="1:7">
      <c r="A1541" s="34" t="s">
        <v>1557</v>
      </c>
      <c r="B1541" s="293">
        <v>2013</v>
      </c>
      <c r="C1541" s="294">
        <v>101093</v>
      </c>
      <c r="D1541" s="294">
        <v>334</v>
      </c>
      <c r="E1541" s="295">
        <v>25819</v>
      </c>
      <c r="F1541" s="294">
        <v>5975</v>
      </c>
      <c r="G1541" s="294">
        <v>9829</v>
      </c>
    </row>
    <row r="1542" spans="1:7">
      <c r="A1542" s="34" t="s">
        <v>1557</v>
      </c>
      <c r="B1542" s="293">
        <v>2012</v>
      </c>
      <c r="C1542" s="294">
        <v>107552</v>
      </c>
      <c r="D1542" s="294">
        <v>1069</v>
      </c>
      <c r="E1542" s="295">
        <v>24260</v>
      </c>
      <c r="F1542" s="294">
        <v>6244</v>
      </c>
      <c r="G1542" s="294">
        <v>9138</v>
      </c>
    </row>
    <row r="1543" spans="1:7">
      <c r="A1543" s="34" t="s">
        <v>1557</v>
      </c>
      <c r="B1543" s="293">
        <v>2011</v>
      </c>
      <c r="C1543" s="294">
        <v>102644.2</v>
      </c>
      <c r="D1543" s="294">
        <v>959</v>
      </c>
      <c r="E1543" s="295">
        <v>22845.9</v>
      </c>
      <c r="F1543" s="294">
        <v>5848.6</v>
      </c>
      <c r="G1543" s="294">
        <v>8350.6</v>
      </c>
    </row>
    <row r="1544" spans="1:7">
      <c r="A1544" s="34" t="s">
        <v>1557</v>
      </c>
      <c r="B1544" s="293">
        <v>2010</v>
      </c>
      <c r="C1544" s="294">
        <v>98502.8</v>
      </c>
      <c r="D1544" s="294">
        <v>642.20000000000005</v>
      </c>
      <c r="E1544" s="295">
        <v>19990.2</v>
      </c>
      <c r="F1544" s="294">
        <v>5276.1</v>
      </c>
      <c r="G1544" s="294">
        <v>7405.4</v>
      </c>
    </row>
    <row r="1545" spans="1:7">
      <c r="A1545" s="34" t="s">
        <v>1557</v>
      </c>
      <c r="B1545" s="293">
        <v>2009</v>
      </c>
      <c r="C1545" s="294">
        <v>95991.5</v>
      </c>
      <c r="D1545" s="294">
        <v>1151.5999999999999</v>
      </c>
      <c r="E1545" s="295">
        <v>25118.799999999999</v>
      </c>
      <c r="F1545" s="294">
        <v>8724.7000000000007</v>
      </c>
      <c r="G1545" s="294">
        <v>12362.5</v>
      </c>
    </row>
    <row r="1546" spans="1:7">
      <c r="A1546" s="34" t="s">
        <v>1557</v>
      </c>
      <c r="B1546" s="293">
        <v>2008</v>
      </c>
      <c r="C1546" s="294">
        <v>90975.5</v>
      </c>
      <c r="D1546" s="294">
        <v>1300.5999999999999</v>
      </c>
      <c r="E1546" s="295">
        <v>23448.2</v>
      </c>
      <c r="F1546" s="294">
        <v>7747.5</v>
      </c>
      <c r="G1546" s="294">
        <v>11593.9</v>
      </c>
    </row>
    <row r="1547" spans="1:7">
      <c r="A1547" s="34" t="s">
        <v>1557</v>
      </c>
      <c r="B1547" s="293">
        <v>2007</v>
      </c>
      <c r="C1547" s="294">
        <v>86852</v>
      </c>
      <c r="D1547" s="294">
        <v>1931.1</v>
      </c>
      <c r="E1547" s="295">
        <v>23153.8</v>
      </c>
      <c r="F1547" s="294">
        <v>7376.9</v>
      </c>
      <c r="G1547" s="294">
        <v>10850.2</v>
      </c>
    </row>
    <row r="1548" spans="1:7">
      <c r="A1548" s="34" t="s">
        <v>1557</v>
      </c>
      <c r="B1548" s="293">
        <v>2006</v>
      </c>
      <c r="C1548" s="294">
        <v>79664.2</v>
      </c>
      <c r="D1548" s="294">
        <v>1000.1</v>
      </c>
      <c r="E1548" s="295">
        <v>23433.3</v>
      </c>
      <c r="F1548" s="294">
        <v>8490.7000000000007</v>
      </c>
      <c r="G1548" s="294">
        <v>11278.300000000001</v>
      </c>
    </row>
    <row r="1549" spans="1:7">
      <c r="A1549" s="34" t="s">
        <v>1557</v>
      </c>
      <c r="B1549" s="293">
        <v>2005</v>
      </c>
      <c r="C1549" s="294">
        <v>74271.600000000006</v>
      </c>
      <c r="D1549" s="294">
        <v>1050.7</v>
      </c>
      <c r="E1549" s="295">
        <v>21838.2</v>
      </c>
      <c r="F1549" s="294">
        <v>8593</v>
      </c>
      <c r="G1549" s="294">
        <v>11342</v>
      </c>
    </row>
    <row r="1550" spans="1:7">
      <c r="A1550" s="34" t="s">
        <v>1557</v>
      </c>
      <c r="B1550" s="293">
        <v>2004</v>
      </c>
      <c r="C1550" s="294">
        <v>65053.5</v>
      </c>
      <c r="D1550" s="294">
        <v>1474.5</v>
      </c>
      <c r="E1550" s="295">
        <v>21369.1</v>
      </c>
      <c r="F1550" s="294">
        <v>7976.3</v>
      </c>
      <c r="G1550" s="294">
        <v>11671.6</v>
      </c>
    </row>
    <row r="1551" spans="1:7">
      <c r="A1551" s="34" t="s">
        <v>1557</v>
      </c>
      <c r="B1551" s="293">
        <v>2003</v>
      </c>
      <c r="C1551" s="294">
        <v>56731.5</v>
      </c>
      <c r="D1551" s="294">
        <v>1375.1</v>
      </c>
      <c r="E1551" s="295">
        <v>18465.099999999999</v>
      </c>
      <c r="F1551" s="294">
        <v>7674.5</v>
      </c>
      <c r="G1551" s="294">
        <v>10375.1</v>
      </c>
    </row>
    <row r="1552" spans="1:7">
      <c r="A1552" s="34" t="s">
        <v>1557</v>
      </c>
      <c r="B1552" s="293">
        <v>2002</v>
      </c>
      <c r="C1552" s="294">
        <v>51135.691400000003</v>
      </c>
      <c r="D1552" s="294">
        <v>1056.1990000000001</v>
      </c>
      <c r="E1552" s="295">
        <v>16438</v>
      </c>
      <c r="F1552" s="294">
        <v>6392.9997999999996</v>
      </c>
      <c r="G1552" s="294">
        <v>8618.1997999999985</v>
      </c>
    </row>
    <row r="1553" spans="1:7">
      <c r="A1553" s="34" t="s">
        <v>1557</v>
      </c>
      <c r="B1553" s="293">
        <v>2001</v>
      </c>
      <c r="C1553" s="294">
        <v>47947.601600000002</v>
      </c>
      <c r="D1553" s="294">
        <v>857.4</v>
      </c>
      <c r="E1553" s="295">
        <v>14642.4004</v>
      </c>
      <c r="F1553" s="294">
        <v>5437.1</v>
      </c>
      <c r="G1553" s="294">
        <v>7322.3</v>
      </c>
    </row>
    <row r="1554" spans="1:7">
      <c r="A1554" s="34" t="s">
        <v>1557</v>
      </c>
      <c r="B1554" s="293">
        <v>2000</v>
      </c>
      <c r="C1554" s="294">
        <v>38349.898399999998</v>
      </c>
      <c r="D1554" s="294">
        <v>717.8</v>
      </c>
      <c r="E1554" s="295">
        <v>12024.1</v>
      </c>
      <c r="F1554" s="294">
        <v>4400.3999999999996</v>
      </c>
      <c r="G1554" s="294">
        <v>6348.2999999999993</v>
      </c>
    </row>
    <row r="1555" spans="1:7">
      <c r="A1555" s="34" t="s">
        <v>1557</v>
      </c>
      <c r="B1555" s="293">
        <v>1999</v>
      </c>
      <c r="C1555" s="294">
        <v>25111.5</v>
      </c>
      <c r="D1555" s="294">
        <v>481</v>
      </c>
      <c r="E1555" s="295">
        <v>8404.5</v>
      </c>
      <c r="F1555" s="294">
        <v>3569.6</v>
      </c>
      <c r="G1555" s="294">
        <v>4833.7</v>
      </c>
    </row>
    <row r="1556" spans="1:7">
      <c r="A1556" s="34" t="s">
        <v>1557</v>
      </c>
      <c r="B1556" s="293">
        <v>1998</v>
      </c>
      <c r="C1556" s="294">
        <v>20995.400399999999</v>
      </c>
      <c r="D1556" s="294">
        <v>425.1</v>
      </c>
      <c r="E1556" s="295">
        <v>7478</v>
      </c>
      <c r="F1556" s="294">
        <v>2954.9</v>
      </c>
      <c r="G1556" s="294">
        <v>4316.8999999999996</v>
      </c>
    </row>
    <row r="1557" spans="1:7">
      <c r="A1557" s="34" t="s">
        <v>1557</v>
      </c>
      <c r="B1557" s="293">
        <v>1997</v>
      </c>
      <c r="C1557" s="294">
        <v>13437.179700000001</v>
      </c>
      <c r="D1557" s="294">
        <v>184.59899999999999</v>
      </c>
      <c r="E1557" s="295">
        <v>3091.75</v>
      </c>
      <c r="F1557" s="294">
        <v>1334.73</v>
      </c>
      <c r="G1557" s="294">
        <v>1640.8130000000001</v>
      </c>
    </row>
    <row r="1558" spans="1:7">
      <c r="A1558" s="34" t="s">
        <v>1557</v>
      </c>
      <c r="B1558" s="293">
        <v>1996</v>
      </c>
      <c r="C1558" s="294">
        <v>9246.4199000000008</v>
      </c>
      <c r="D1558" s="294">
        <v>117.634</v>
      </c>
      <c r="E1558" s="295">
        <v>2825.1750000000002</v>
      </c>
      <c r="F1558" s="294">
        <v>1035.838</v>
      </c>
      <c r="G1558" s="294">
        <v>1406.992</v>
      </c>
    </row>
    <row r="1559" spans="1:7">
      <c r="A1559" s="34" t="s">
        <v>1557</v>
      </c>
      <c r="B1559" s="293">
        <v>1995</v>
      </c>
      <c r="C1559" s="294">
        <v>8022.1079</v>
      </c>
      <c r="D1559" s="294">
        <v>137.53399999999999</v>
      </c>
      <c r="E1559" s="295">
        <v>2160.9609</v>
      </c>
      <c r="F1559" s="294">
        <v>799.55899999999997</v>
      </c>
      <c r="G1559" s="294">
        <v>1014.9349999999999</v>
      </c>
    </row>
    <row r="1560" spans="1:7">
      <c r="A1560" s="34" t="s">
        <v>1557</v>
      </c>
      <c r="B1560" s="293">
        <v>1994</v>
      </c>
      <c r="C1560" s="294">
        <v>5790.4111000000003</v>
      </c>
      <c r="D1560" s="294">
        <v>33.930999999999997</v>
      </c>
      <c r="E1560" s="295">
        <v>1395.6021000000001</v>
      </c>
      <c r="F1560" s="294">
        <v>368.49400000000003</v>
      </c>
      <c r="G1560" s="294">
        <v>606.50900000000001</v>
      </c>
    </row>
    <row r="1561" spans="1:7">
      <c r="A1561" s="34" t="s">
        <v>1557</v>
      </c>
      <c r="B1561" s="293">
        <v>1993</v>
      </c>
      <c r="C1561" s="294">
        <v>4633.375</v>
      </c>
      <c r="D1561" s="294">
        <v>27.670999999999999</v>
      </c>
      <c r="E1561" s="295">
        <v>1099.8499999999999</v>
      </c>
      <c r="F1561" s="294">
        <v>247.86199999999999</v>
      </c>
      <c r="G1561" s="294">
        <v>529.08699999999999</v>
      </c>
    </row>
    <row r="1562" spans="1:7">
      <c r="A1562" s="34" t="s">
        <v>1558</v>
      </c>
      <c r="B1562" s="293">
        <v>2019</v>
      </c>
      <c r="C1562" s="294">
        <v>18608</v>
      </c>
      <c r="D1562" s="294">
        <v>2116</v>
      </c>
      <c r="E1562" s="295">
        <v>22406</v>
      </c>
      <c r="F1562" s="294">
        <v>14435</v>
      </c>
      <c r="G1562" s="294">
        <v>15280</v>
      </c>
    </row>
    <row r="1563" spans="1:7">
      <c r="A1563" s="34" t="s">
        <v>1558</v>
      </c>
      <c r="B1563" s="293">
        <v>2018</v>
      </c>
      <c r="C1563" s="294">
        <v>18914</v>
      </c>
      <c r="D1563" s="294">
        <v>2734</v>
      </c>
      <c r="E1563" s="295">
        <v>21737</v>
      </c>
      <c r="F1563" s="294">
        <v>14269</v>
      </c>
      <c r="G1563" s="294">
        <v>14269</v>
      </c>
    </row>
    <row r="1564" spans="1:7">
      <c r="A1564" s="34" t="s">
        <v>106</v>
      </c>
      <c r="B1564" s="293">
        <v>2019</v>
      </c>
      <c r="C1564" s="294">
        <v>53800</v>
      </c>
      <c r="D1564" s="294">
        <v>6093</v>
      </c>
      <c r="E1564" s="295">
        <v>78453</v>
      </c>
      <c r="F1564" s="294">
        <v>14629</v>
      </c>
      <c r="G1564" s="294">
        <v>52920</v>
      </c>
    </row>
    <row r="1565" spans="1:7">
      <c r="A1565" s="34" t="s">
        <v>106</v>
      </c>
      <c r="B1565" s="293">
        <v>2018</v>
      </c>
      <c r="C1565" s="294">
        <v>54722</v>
      </c>
      <c r="D1565" s="294">
        <v>6147</v>
      </c>
      <c r="E1565" s="295">
        <v>78509</v>
      </c>
      <c r="F1565" s="294">
        <v>14080</v>
      </c>
      <c r="G1565" s="294">
        <v>50633</v>
      </c>
    </row>
    <row r="1566" spans="1:7">
      <c r="A1566" s="34" t="s">
        <v>106</v>
      </c>
      <c r="B1566" s="293">
        <v>2017</v>
      </c>
      <c r="C1566" s="294">
        <v>45462</v>
      </c>
      <c r="D1566" s="294">
        <v>754</v>
      </c>
      <c r="E1566" s="295">
        <v>76962</v>
      </c>
      <c r="F1566" s="294">
        <v>13766</v>
      </c>
      <c r="G1566" s="294">
        <v>48644</v>
      </c>
    </row>
    <row r="1567" spans="1:7">
      <c r="A1567" s="34" t="s">
        <v>106</v>
      </c>
      <c r="B1567" s="293">
        <v>2016</v>
      </c>
      <c r="C1567" s="294">
        <v>38537</v>
      </c>
      <c r="D1567" s="294">
        <v>-67</v>
      </c>
      <c r="E1567" s="295">
        <v>74704</v>
      </c>
      <c r="F1567" s="294">
        <v>13213</v>
      </c>
      <c r="G1567" s="294">
        <v>49996</v>
      </c>
    </row>
    <row r="1568" spans="1:7">
      <c r="A1568" s="34" t="s">
        <v>106</v>
      </c>
      <c r="B1568" s="293">
        <v>2015</v>
      </c>
      <c r="C1568" s="294">
        <v>47011</v>
      </c>
      <c r="D1568" s="294">
        <v>2512</v>
      </c>
      <c r="E1568" s="295">
        <v>78342</v>
      </c>
      <c r="F1568" s="294">
        <v>14885</v>
      </c>
      <c r="G1568" s="294">
        <v>52898</v>
      </c>
    </row>
    <row r="1569" spans="1:7">
      <c r="A1569" s="34" t="s">
        <v>106</v>
      </c>
      <c r="B1569" s="293">
        <v>2014</v>
      </c>
      <c r="C1569" s="294">
        <v>55184</v>
      </c>
      <c r="D1569" s="294">
        <v>2452</v>
      </c>
      <c r="E1569" s="295">
        <v>84681</v>
      </c>
      <c r="F1569" s="294">
        <v>16826</v>
      </c>
      <c r="G1569" s="294">
        <v>56111</v>
      </c>
    </row>
    <row r="1570" spans="1:7">
      <c r="A1570" s="34" t="s">
        <v>106</v>
      </c>
      <c r="B1570" s="293">
        <v>2013</v>
      </c>
      <c r="C1570" s="294">
        <v>55656</v>
      </c>
      <c r="D1570" s="294">
        <v>3789</v>
      </c>
      <c r="E1570" s="295">
        <v>84896</v>
      </c>
      <c r="F1570" s="294">
        <v>20878</v>
      </c>
      <c r="G1570" s="294">
        <v>58628</v>
      </c>
    </row>
    <row r="1571" spans="1:7">
      <c r="A1571" s="34" t="s">
        <v>106</v>
      </c>
      <c r="B1571" s="293">
        <v>2012</v>
      </c>
      <c r="C1571" s="294">
        <v>65875</v>
      </c>
      <c r="D1571" s="294">
        <v>5681</v>
      </c>
      <c r="E1571" s="295">
        <v>88970</v>
      </c>
      <c r="F1571" s="294">
        <v>17582</v>
      </c>
      <c r="G1571" s="294">
        <v>57725</v>
      </c>
    </row>
    <row r="1572" spans="1:7">
      <c r="A1572" s="34" t="s">
        <v>106</v>
      </c>
      <c r="B1572" s="293">
        <v>2011</v>
      </c>
      <c r="C1572" s="294">
        <v>60138</v>
      </c>
      <c r="D1572" s="294">
        <v>4928</v>
      </c>
      <c r="E1572" s="295">
        <v>81446</v>
      </c>
      <c r="F1572" s="294">
        <v>13402</v>
      </c>
      <c r="G1572" s="294">
        <v>47994</v>
      </c>
    </row>
    <row r="1573" spans="1:7">
      <c r="A1573" s="34" t="s">
        <v>106</v>
      </c>
      <c r="B1573" s="293">
        <v>2010</v>
      </c>
      <c r="C1573" s="294">
        <v>42588</v>
      </c>
      <c r="D1573" s="294">
        <v>2700</v>
      </c>
      <c r="E1573" s="295">
        <v>64020</v>
      </c>
      <c r="F1573" s="294">
        <v>11325</v>
      </c>
      <c r="G1573" s="294">
        <v>39824</v>
      </c>
    </row>
    <row r="1574" spans="1:7">
      <c r="A1574" s="34" t="s">
        <v>106</v>
      </c>
      <c r="B1574" s="293">
        <v>2009</v>
      </c>
      <c r="C1574" s="294">
        <v>32396</v>
      </c>
      <c r="D1574" s="294">
        <v>895</v>
      </c>
      <c r="E1574" s="295">
        <v>60038</v>
      </c>
      <c r="F1574" s="294">
        <v>9300</v>
      </c>
      <c r="G1574" s="294">
        <v>40931</v>
      </c>
    </row>
    <row r="1575" spans="1:7">
      <c r="A1575" s="34" t="s">
        <v>106</v>
      </c>
      <c r="B1575" s="293">
        <v>2008</v>
      </c>
      <c r="C1575" s="294">
        <v>51324</v>
      </c>
      <c r="D1575" s="294">
        <v>3557</v>
      </c>
      <c r="E1575" s="295">
        <v>67782</v>
      </c>
      <c r="F1575" s="294">
        <v>6714</v>
      </c>
      <c r="G1575" s="294">
        <v>42249</v>
      </c>
    </row>
    <row r="1576" spans="1:7">
      <c r="A1576" s="34" t="s">
        <v>106</v>
      </c>
      <c r="B1576" s="293">
        <v>2007</v>
      </c>
      <c r="C1576" s="294">
        <v>44958</v>
      </c>
      <c r="D1576" s="294">
        <v>3541</v>
      </c>
      <c r="E1576" s="295">
        <v>56132</v>
      </c>
      <c r="F1576" s="294">
        <v>8883</v>
      </c>
      <c r="G1576" s="294">
        <v>37312</v>
      </c>
    </row>
    <row r="1577" spans="1:7">
      <c r="A1577" s="34" t="s">
        <v>106</v>
      </c>
      <c r="B1577" s="293">
        <v>2006</v>
      </c>
      <c r="C1577" s="294">
        <v>41517</v>
      </c>
      <c r="D1577" s="294">
        <v>3537</v>
      </c>
      <c r="E1577" s="295">
        <v>51449</v>
      </c>
      <c r="F1577" s="294">
        <v>6859</v>
      </c>
      <c r="G1577" s="294">
        <v>34155</v>
      </c>
    </row>
    <row r="1578" spans="1:7">
      <c r="A1578" s="34" t="s">
        <v>106</v>
      </c>
      <c r="B1578" s="293">
        <v>2005</v>
      </c>
      <c r="C1578" s="294">
        <v>36339</v>
      </c>
      <c r="D1578" s="294">
        <v>2854</v>
      </c>
      <c r="E1578" s="295">
        <v>47069</v>
      </c>
      <c r="F1578" s="294">
        <v>8432</v>
      </c>
      <c r="G1578" s="294">
        <v>34177</v>
      </c>
    </row>
    <row r="1579" spans="1:7">
      <c r="A1579" s="34" t="s">
        <v>106</v>
      </c>
      <c r="B1579" s="293">
        <v>2004</v>
      </c>
      <c r="C1579" s="294">
        <v>30306</v>
      </c>
      <c r="D1579" s="294">
        <v>2035</v>
      </c>
      <c r="E1579" s="295">
        <v>43095</v>
      </c>
      <c r="F1579" s="294">
        <v>7467</v>
      </c>
      <c r="G1579" s="294">
        <v>30992</v>
      </c>
    </row>
    <row r="1580" spans="1:7">
      <c r="A1580" s="34" t="s">
        <v>106</v>
      </c>
      <c r="B1580" s="293">
        <v>2003</v>
      </c>
      <c r="C1580" s="294">
        <v>22763</v>
      </c>
      <c r="D1580" s="294">
        <v>1099</v>
      </c>
      <c r="E1580" s="295">
        <v>36465</v>
      </c>
      <c r="F1580" s="294">
        <v>6078</v>
      </c>
      <c r="G1580" s="294">
        <v>25894</v>
      </c>
    </row>
    <row r="1581" spans="1:7">
      <c r="A1581" s="34" t="s">
        <v>106</v>
      </c>
      <c r="B1581" s="293">
        <v>2002</v>
      </c>
      <c r="C1581" s="294">
        <v>20152</v>
      </c>
      <c r="D1581" s="294">
        <v>798</v>
      </c>
      <c r="E1581" s="295">
        <v>32851</v>
      </c>
      <c r="F1581" s="294">
        <v>5472</v>
      </c>
      <c r="G1581" s="294">
        <v>23155</v>
      </c>
    </row>
    <row r="1582" spans="1:7">
      <c r="A1582" s="34" t="s">
        <v>106</v>
      </c>
      <c r="B1582" s="293">
        <v>2001</v>
      </c>
      <c r="C1582" s="294">
        <v>20450</v>
      </c>
      <c r="D1582" s="294">
        <v>805</v>
      </c>
      <c r="E1582" s="295">
        <v>30657</v>
      </c>
      <c r="F1582" s="294">
        <v>5611</v>
      </c>
      <c r="G1582" s="294">
        <v>22213</v>
      </c>
    </row>
    <row r="1583" spans="1:7">
      <c r="A1583" s="34" t="s">
        <v>106</v>
      </c>
      <c r="B1583" s="293">
        <v>2000</v>
      </c>
      <c r="C1583" s="294">
        <v>20175</v>
      </c>
      <c r="D1583" s="294">
        <v>1053</v>
      </c>
      <c r="E1583" s="295">
        <v>28464</v>
      </c>
      <c r="F1583" s="294">
        <v>5600</v>
      </c>
      <c r="G1583" s="294">
        <v>20667</v>
      </c>
    </row>
    <row r="1584" spans="1:7">
      <c r="A1584" s="34" t="s">
        <v>106</v>
      </c>
      <c r="B1584" s="293">
        <v>1999</v>
      </c>
      <c r="C1584" s="294">
        <v>19702</v>
      </c>
      <c r="D1584" s="294">
        <v>946</v>
      </c>
      <c r="E1584" s="295">
        <v>26711</v>
      </c>
      <c r="F1584" s="294">
        <v>5465</v>
      </c>
      <c r="G1584" s="294">
        <v>19267</v>
      </c>
    </row>
    <row r="1585" spans="1:7">
      <c r="A1585" s="34" t="s">
        <v>106</v>
      </c>
      <c r="B1585" s="293">
        <v>1998</v>
      </c>
      <c r="C1585" s="294">
        <v>20977</v>
      </c>
      <c r="D1585" s="294">
        <v>1513</v>
      </c>
      <c r="E1585" s="295">
        <v>25128</v>
      </c>
      <c r="F1585" s="294">
        <v>5131</v>
      </c>
      <c r="G1585" s="294">
        <v>17583</v>
      </c>
    </row>
    <row r="1586" spans="1:7">
      <c r="A1586" s="34" t="s">
        <v>106</v>
      </c>
      <c r="B1586" s="293">
        <v>1997</v>
      </c>
      <c r="C1586" s="294">
        <v>18925</v>
      </c>
      <c r="D1586" s="294">
        <v>1665</v>
      </c>
      <c r="E1586" s="295">
        <v>20756</v>
      </c>
      <c r="F1586" s="294">
        <v>4679</v>
      </c>
      <c r="G1586" s="294">
        <v>13247</v>
      </c>
    </row>
    <row r="1587" spans="1:7">
      <c r="A1587" s="34" t="s">
        <v>106</v>
      </c>
      <c r="B1587" s="293">
        <v>1996</v>
      </c>
      <c r="C1587" s="294">
        <v>16522</v>
      </c>
      <c r="D1587" s="294">
        <v>1361</v>
      </c>
      <c r="E1587" s="295">
        <v>18728</v>
      </c>
      <c r="F1587" s="294">
        <v>4116</v>
      </c>
      <c r="G1587" s="294">
        <v>11575</v>
      </c>
    </row>
    <row r="1588" spans="1:7">
      <c r="A1588" s="34" t="s">
        <v>106</v>
      </c>
      <c r="B1588" s="293">
        <v>1995</v>
      </c>
      <c r="C1588" s="294">
        <v>16072</v>
      </c>
      <c r="D1588" s="294">
        <v>1136</v>
      </c>
      <c r="E1588" s="295">
        <v>16830</v>
      </c>
      <c r="F1588" s="294">
        <v>3388</v>
      </c>
      <c r="G1588" s="294">
        <v>9788</v>
      </c>
    </row>
    <row r="1589" spans="1:7">
      <c r="A1589" s="34" t="s">
        <v>106</v>
      </c>
      <c r="B1589" s="293">
        <v>1994</v>
      </c>
      <c r="C1589" s="294">
        <v>14328</v>
      </c>
      <c r="D1589" s="294">
        <v>955</v>
      </c>
      <c r="E1589" s="295">
        <v>16250</v>
      </c>
      <c r="F1589" s="294">
        <v>2911</v>
      </c>
      <c r="G1589" s="294">
        <v>8814</v>
      </c>
    </row>
    <row r="1590" spans="1:7">
      <c r="A1590" s="34" t="s">
        <v>106</v>
      </c>
      <c r="B1590" s="293">
        <v>1993</v>
      </c>
      <c r="C1590" s="294">
        <v>11615</v>
      </c>
      <c r="D1590" s="294">
        <v>652</v>
      </c>
      <c r="E1590" s="295">
        <v>14807</v>
      </c>
      <c r="F1590" s="294">
        <v>2199</v>
      </c>
      <c r="G1590" s="294">
        <v>7627</v>
      </c>
    </row>
    <row r="1591" spans="1:7">
      <c r="A1591" s="34" t="s">
        <v>106</v>
      </c>
      <c r="B1591" s="293">
        <v>1992</v>
      </c>
      <c r="C1591" s="294">
        <v>10194</v>
      </c>
      <c r="D1591" s="294">
        <v>-2435</v>
      </c>
      <c r="E1591" s="295">
        <v>13935</v>
      </c>
      <c r="F1591" s="294">
        <v>1575</v>
      </c>
      <c r="G1591" s="294">
        <v>7247</v>
      </c>
    </row>
    <row r="1592" spans="1:7">
      <c r="A1592" s="34" t="s">
        <v>106</v>
      </c>
      <c r="B1592" s="293">
        <v>1991</v>
      </c>
      <c r="C1592" s="294">
        <v>10182</v>
      </c>
      <c r="D1592" s="294">
        <v>-404</v>
      </c>
      <c r="E1592" s="295">
        <v>12042</v>
      </c>
      <c r="F1592" s="294">
        <v>4044</v>
      </c>
      <c r="G1592" s="294">
        <v>9291</v>
      </c>
    </row>
    <row r="1593" spans="1:7">
      <c r="A1593" s="34" t="s">
        <v>106</v>
      </c>
      <c r="B1593" s="293">
        <v>1990</v>
      </c>
      <c r="C1593" s="294">
        <v>11436</v>
      </c>
      <c r="D1593" s="294">
        <v>210</v>
      </c>
      <c r="E1593" s="295">
        <v>11951</v>
      </c>
      <c r="F1593" s="294">
        <v>4540</v>
      </c>
      <c r="G1593" s="294">
        <v>9261</v>
      </c>
    </row>
    <row r="1594" spans="1:7">
      <c r="A1594" s="34" t="s">
        <v>106</v>
      </c>
      <c r="B1594" s="293">
        <v>1989</v>
      </c>
      <c r="C1594" s="294">
        <v>11126</v>
      </c>
      <c r="D1594" s="294">
        <v>497</v>
      </c>
      <c r="E1594" s="295">
        <v>10926</v>
      </c>
      <c r="F1594" s="294">
        <v>4474</v>
      </c>
      <c r="G1594" s="294">
        <v>8468</v>
      </c>
    </row>
    <row r="1595" spans="1:7">
      <c r="A1595" s="34" t="s">
        <v>1559</v>
      </c>
      <c r="B1595" s="293">
        <v>2019</v>
      </c>
      <c r="C1595" s="294">
        <v>20825</v>
      </c>
      <c r="D1595" s="294">
        <v>2990</v>
      </c>
      <c r="E1595" s="295">
        <v>45058</v>
      </c>
      <c r="F1595" s="294">
        <v>25365</v>
      </c>
      <c r="G1595" s="294">
        <v>36867</v>
      </c>
    </row>
    <row r="1596" spans="1:7">
      <c r="A1596" s="34" t="s">
        <v>1559</v>
      </c>
      <c r="B1596" s="293">
        <v>2018</v>
      </c>
      <c r="C1596" s="294">
        <v>18881</v>
      </c>
      <c r="D1596" s="294">
        <v>3152</v>
      </c>
      <c r="E1596" s="295">
        <v>42401</v>
      </c>
      <c r="F1596" s="294">
        <v>24443</v>
      </c>
      <c r="G1596" s="294">
        <v>34766</v>
      </c>
    </row>
    <row r="1597" spans="1:7">
      <c r="A1597" s="34" t="s">
        <v>1559</v>
      </c>
      <c r="B1597" s="293">
        <v>2017</v>
      </c>
      <c r="C1597" s="294">
        <v>17510</v>
      </c>
      <c r="D1597" s="294">
        <v>2606</v>
      </c>
      <c r="E1597" s="295">
        <v>40778</v>
      </c>
      <c r="F1597" s="294">
        <v>24216</v>
      </c>
      <c r="G1597" s="294">
        <v>33411</v>
      </c>
    </row>
    <row r="1598" spans="1:7">
      <c r="A1598" s="34" t="s">
        <v>1559</v>
      </c>
      <c r="B1598" s="293">
        <v>2016</v>
      </c>
      <c r="C1598" s="294">
        <v>16389</v>
      </c>
      <c r="D1598" s="294">
        <v>2779</v>
      </c>
      <c r="E1598" s="295">
        <v>38881</v>
      </c>
      <c r="F1598" s="294">
        <v>22597</v>
      </c>
      <c r="G1598" s="294">
        <v>31996</v>
      </c>
    </row>
    <row r="1599" spans="1:7">
      <c r="A1599" s="34" t="s">
        <v>1559</v>
      </c>
      <c r="B1599" s="293">
        <v>2015</v>
      </c>
      <c r="C1599" s="294">
        <v>15714</v>
      </c>
      <c r="D1599" s="294">
        <v>1757</v>
      </c>
      <c r="E1599" s="295">
        <v>39237</v>
      </c>
      <c r="F1599" s="294">
        <v>23771</v>
      </c>
      <c r="G1599" s="294">
        <v>32558</v>
      </c>
    </row>
    <row r="1600" spans="1:7">
      <c r="A1600" s="34" t="s">
        <v>1559</v>
      </c>
      <c r="B1600" s="293">
        <v>2014</v>
      </c>
      <c r="C1600" s="294">
        <v>15884</v>
      </c>
      <c r="D1600" s="294">
        <v>1216</v>
      </c>
      <c r="E1600" s="295">
        <v>39448</v>
      </c>
      <c r="F1600" s="294">
        <v>24204</v>
      </c>
      <c r="G1600" s="294">
        <v>33292</v>
      </c>
    </row>
    <row r="1601" spans="1:7">
      <c r="A1601" s="34" t="s">
        <v>1559</v>
      </c>
      <c r="B1601" s="293">
        <v>2013</v>
      </c>
      <c r="C1601" s="294">
        <v>15456</v>
      </c>
      <c r="D1601" s="294">
        <v>1055</v>
      </c>
      <c r="E1601" s="295">
        <v>40104</v>
      </c>
      <c r="F1601" s="294">
        <v>24556</v>
      </c>
      <c r="G1601" s="294">
        <v>34116</v>
      </c>
    </row>
    <row r="1602" spans="1:7">
      <c r="A1602" s="34" t="s">
        <v>1559</v>
      </c>
      <c r="B1602" s="293">
        <v>2012</v>
      </c>
      <c r="C1602" s="294">
        <v>15382</v>
      </c>
      <c r="D1602" s="294">
        <v>1298</v>
      </c>
      <c r="E1602" s="295">
        <v>39161</v>
      </c>
      <c r="F1602" s="294">
        <v>23929</v>
      </c>
      <c r="G1602" s="294">
        <v>32831</v>
      </c>
    </row>
    <row r="1603" spans="1:7">
      <c r="A1603" s="34" t="s">
        <v>1559</v>
      </c>
      <c r="B1603" s="293">
        <v>2011</v>
      </c>
      <c r="C1603" s="294">
        <v>15793</v>
      </c>
      <c r="D1603" s="294">
        <v>1912</v>
      </c>
      <c r="E1603" s="295">
        <v>38637</v>
      </c>
      <c r="F1603" s="294">
        <v>23832</v>
      </c>
      <c r="G1603" s="294">
        <v>33185</v>
      </c>
    </row>
    <row r="1604" spans="1:7">
      <c r="A1604" s="34" t="s">
        <v>1559</v>
      </c>
      <c r="B1604" s="293">
        <v>2010</v>
      </c>
      <c r="C1604" s="294">
        <v>14469</v>
      </c>
      <c r="D1604" s="294">
        <v>1978</v>
      </c>
      <c r="E1604" s="295">
        <v>37490</v>
      </c>
      <c r="F1604" s="294">
        <v>23031</v>
      </c>
      <c r="G1604" s="294">
        <v>32395</v>
      </c>
    </row>
    <row r="1605" spans="1:7">
      <c r="A1605" s="34" t="s">
        <v>1559</v>
      </c>
      <c r="B1605" s="293">
        <v>2009</v>
      </c>
      <c r="C1605" s="294">
        <v>13460</v>
      </c>
      <c r="D1605" s="294">
        <v>1790</v>
      </c>
      <c r="E1605" s="295">
        <v>36835</v>
      </c>
      <c r="F1605" s="294">
        <v>22039</v>
      </c>
      <c r="G1605" s="294">
        <v>32086</v>
      </c>
    </row>
    <row r="1606" spans="1:7">
      <c r="A1606" s="34" t="s">
        <v>1559</v>
      </c>
      <c r="B1606" s="293">
        <v>2008</v>
      </c>
      <c r="C1606" s="294">
        <v>14646</v>
      </c>
      <c r="D1606" s="294">
        <v>2330</v>
      </c>
      <c r="E1606" s="295">
        <v>33400</v>
      </c>
      <c r="F1606" s="294">
        <v>19098</v>
      </c>
      <c r="G1606" s="294">
        <v>28441</v>
      </c>
    </row>
    <row r="1607" spans="1:7">
      <c r="A1607" s="34" t="s">
        <v>1559</v>
      </c>
      <c r="B1607" s="293">
        <v>2007</v>
      </c>
      <c r="C1607" s="294">
        <v>13033</v>
      </c>
      <c r="D1607" s="294">
        <v>2408</v>
      </c>
      <c r="E1607" s="295">
        <v>34181</v>
      </c>
      <c r="F1607" s="294">
        <v>19963</v>
      </c>
      <c r="G1607" s="294">
        <v>28815</v>
      </c>
    </row>
    <row r="1608" spans="1:7">
      <c r="A1608" s="34" t="s">
        <v>1559</v>
      </c>
      <c r="B1608" s="293">
        <v>2006</v>
      </c>
      <c r="C1608" s="294">
        <v>11839</v>
      </c>
      <c r="D1608" s="294">
        <v>2279</v>
      </c>
      <c r="E1608" s="295">
        <v>30552</v>
      </c>
      <c r="F1608" s="294">
        <v>18210</v>
      </c>
      <c r="G1608" s="294">
        <v>26057</v>
      </c>
    </row>
    <row r="1609" spans="1:7">
      <c r="A1609" s="34" t="s">
        <v>1559</v>
      </c>
      <c r="B1609" s="293">
        <v>2005</v>
      </c>
      <c r="C1609" s="294">
        <v>11094</v>
      </c>
      <c r="D1609" s="294">
        <v>2253</v>
      </c>
      <c r="E1609" s="295">
        <v>28349</v>
      </c>
      <c r="F1609" s="294">
        <v>16883</v>
      </c>
      <c r="G1609" s="294">
        <v>24412</v>
      </c>
    </row>
    <row r="1610" spans="1:7">
      <c r="A1610" s="34" t="s">
        <v>1559</v>
      </c>
      <c r="B1610" s="293">
        <v>2004</v>
      </c>
      <c r="C1610" s="294">
        <v>9727</v>
      </c>
      <c r="D1610" s="294">
        <v>1854</v>
      </c>
      <c r="E1610" s="295">
        <v>27636</v>
      </c>
      <c r="F1610" s="294">
        <v>15760</v>
      </c>
      <c r="G1610" s="294">
        <v>23713</v>
      </c>
    </row>
    <row r="1611" spans="1:7">
      <c r="A1611" s="34" t="s">
        <v>1559</v>
      </c>
      <c r="B1611" s="293">
        <v>2003</v>
      </c>
      <c r="C1611" s="294">
        <v>6718</v>
      </c>
      <c r="D1611" s="294">
        <v>1194</v>
      </c>
      <c r="E1611" s="295">
        <v>24491</v>
      </c>
      <c r="F1611" s="294">
        <v>13793</v>
      </c>
      <c r="G1611" s="294">
        <v>21197</v>
      </c>
    </row>
    <row r="1612" spans="1:7">
      <c r="A1612" s="34" t="s">
        <v>1559</v>
      </c>
      <c r="B1612" s="293">
        <v>2002</v>
      </c>
      <c r="C1612" s="294">
        <v>4368.2690000000002</v>
      </c>
      <c r="D1612" s="294">
        <v>1015.941</v>
      </c>
      <c r="E1612" s="295">
        <v>12334.848</v>
      </c>
      <c r="F1612" s="294">
        <v>7417.9030000000002</v>
      </c>
      <c r="G1612" s="294">
        <v>10578.513999999999</v>
      </c>
    </row>
    <row r="1613" spans="1:7">
      <c r="A1613" s="34" t="s">
        <v>1559</v>
      </c>
      <c r="B1613" s="293">
        <v>2001</v>
      </c>
      <c r="C1613" s="294">
        <v>4535.7510000000002</v>
      </c>
      <c r="D1613" s="294">
        <v>926.2</v>
      </c>
      <c r="E1613" s="295">
        <v>11563.552</v>
      </c>
      <c r="F1613" s="294">
        <v>6590.777</v>
      </c>
      <c r="G1613" s="294">
        <v>9567.3950000000004</v>
      </c>
    </row>
    <row r="1614" spans="1:7">
      <c r="A1614" s="34" t="s">
        <v>1559</v>
      </c>
      <c r="B1614" s="293">
        <v>2000</v>
      </c>
      <c r="C1614" s="294">
        <v>3778.5419999999999</v>
      </c>
      <c r="D1614" s="294">
        <v>965.45799999999997</v>
      </c>
      <c r="E1614" s="295">
        <v>9831.32</v>
      </c>
      <c r="F1614" s="294">
        <v>5870.6170000000002</v>
      </c>
      <c r="G1614" s="294">
        <v>8217.9130000000005</v>
      </c>
    </row>
    <row r="1615" spans="1:7">
      <c r="A1615" s="34" t="s">
        <v>1559</v>
      </c>
      <c r="B1615" s="293">
        <v>1999</v>
      </c>
      <c r="C1615" s="294">
        <v>3497.47</v>
      </c>
      <c r="D1615" s="294">
        <v>1027.24</v>
      </c>
      <c r="E1615" s="295">
        <v>8286.3549999999996</v>
      </c>
      <c r="F1615" s="294">
        <v>5931.2470000000003</v>
      </c>
      <c r="G1615" s="294">
        <v>7005.0290000000005</v>
      </c>
    </row>
    <row r="1616" spans="1:7">
      <c r="A1616" s="34" t="s">
        <v>1559</v>
      </c>
      <c r="B1616" s="293">
        <v>1998</v>
      </c>
      <c r="C1616" s="294">
        <v>3009.306</v>
      </c>
      <c r="D1616" s="294">
        <v>835.88499999999999</v>
      </c>
      <c r="E1616" s="295">
        <v>7179.3230000000003</v>
      </c>
      <c r="F1616" s="294">
        <v>4418.16</v>
      </c>
      <c r="G1616" s="294">
        <v>6048.7999999999993</v>
      </c>
    </row>
    <row r="1617" spans="1:7">
      <c r="A1617" s="34" t="s">
        <v>1559</v>
      </c>
      <c r="B1617" s="293">
        <v>1997</v>
      </c>
      <c r="C1617" s="294">
        <v>2447.4679999999998</v>
      </c>
      <c r="D1617" s="294">
        <v>666.05</v>
      </c>
      <c r="E1617" s="295">
        <v>5426.77</v>
      </c>
      <c r="F1617" s="294">
        <v>3605.1</v>
      </c>
      <c r="G1617" s="294">
        <v>4680.01</v>
      </c>
    </row>
    <row r="1618" spans="1:7">
      <c r="A1618" s="34" t="s">
        <v>1559</v>
      </c>
      <c r="B1618" s="293">
        <v>1996</v>
      </c>
      <c r="C1618" s="294">
        <v>2212.5720000000001</v>
      </c>
      <c r="D1618" s="294">
        <v>566.30200000000002</v>
      </c>
      <c r="E1618" s="295">
        <v>5101.8882000000003</v>
      </c>
      <c r="F1618" s="294">
        <v>3030.8838999999998</v>
      </c>
      <c r="G1618" s="294">
        <v>4413.8849</v>
      </c>
    </row>
    <row r="1619" spans="1:7">
      <c r="A1619" s="34" t="s">
        <v>1559</v>
      </c>
      <c r="B1619" s="293">
        <v>1995</v>
      </c>
      <c r="C1619" s="294">
        <v>1998.15</v>
      </c>
      <c r="D1619" s="294">
        <v>451.09100000000001</v>
      </c>
      <c r="E1619" s="295">
        <v>4105.4867999999997</v>
      </c>
      <c r="F1619" s="294">
        <v>2344.873</v>
      </c>
      <c r="G1619" s="294">
        <v>3567.6559999999999</v>
      </c>
    </row>
    <row r="1620" spans="1:7">
      <c r="A1620" s="34" t="s">
        <v>1559</v>
      </c>
      <c r="B1620" s="293">
        <v>1994</v>
      </c>
      <c r="C1620" s="294">
        <v>1806.0160000000001</v>
      </c>
      <c r="D1620" s="294">
        <v>381.76499999999999</v>
      </c>
      <c r="E1620" s="295">
        <v>3669.8229999999999</v>
      </c>
      <c r="F1620" s="294">
        <v>1928.934</v>
      </c>
      <c r="G1620" s="294">
        <v>3175.4821000000002</v>
      </c>
    </row>
    <row r="1621" spans="1:7">
      <c r="A1621" s="34" t="s">
        <v>1559</v>
      </c>
      <c r="B1621" s="293">
        <v>1993</v>
      </c>
      <c r="C1621" s="294">
        <v>1556.9188999999999</v>
      </c>
      <c r="D1621" s="294">
        <v>318.17</v>
      </c>
      <c r="E1621" s="295">
        <v>3218.9198999999999</v>
      </c>
      <c r="F1621" s="294">
        <v>1627.2059999999999</v>
      </c>
      <c r="G1621" s="294">
        <v>2750.0479</v>
      </c>
    </row>
    <row r="1622" spans="1:7">
      <c r="A1622" s="34" t="s">
        <v>1559</v>
      </c>
      <c r="B1622" s="293">
        <v>1992</v>
      </c>
      <c r="C1622" s="294">
        <v>1473.614</v>
      </c>
      <c r="D1622" s="294">
        <v>276.584</v>
      </c>
      <c r="E1622" s="295">
        <v>2645.6069000000002</v>
      </c>
      <c r="F1622" s="294">
        <v>1384.845</v>
      </c>
      <c r="G1622" s="294">
        <v>2259.3760000000002</v>
      </c>
    </row>
    <row r="1623" spans="1:7">
      <c r="A1623" s="34" t="s">
        <v>1559</v>
      </c>
      <c r="B1623" s="293">
        <v>1991</v>
      </c>
      <c r="C1623" s="294">
        <v>1404.704</v>
      </c>
      <c r="D1623" s="294">
        <v>84.988</v>
      </c>
      <c r="E1623" s="295">
        <v>2650.252</v>
      </c>
      <c r="F1623" s="294">
        <v>1171.1289999999999</v>
      </c>
      <c r="G1623" s="294">
        <v>2270.9549999999999</v>
      </c>
    </row>
    <row r="1624" spans="1:7">
      <c r="A1624" s="34" t="s">
        <v>1559</v>
      </c>
      <c r="B1624" s="293">
        <v>1990</v>
      </c>
      <c r="C1624" s="294">
        <v>1253.7560000000001</v>
      </c>
      <c r="D1624" s="294">
        <v>206.202</v>
      </c>
      <c r="E1624" s="295">
        <v>2583.4241000000002</v>
      </c>
      <c r="F1624" s="294">
        <v>1036.0709999999999</v>
      </c>
      <c r="G1624" s="294">
        <v>2252.8910000000001</v>
      </c>
    </row>
    <row r="1625" spans="1:7">
      <c r="A1625" s="34" t="s">
        <v>1559</v>
      </c>
      <c r="B1625" s="293">
        <v>1989</v>
      </c>
      <c r="C1625" s="294">
        <v>1147.675</v>
      </c>
      <c r="D1625" s="294">
        <v>193.60499999999999</v>
      </c>
      <c r="E1625" s="295">
        <v>2220.1588999999999</v>
      </c>
      <c r="F1625" s="294">
        <v>893.15599999999995</v>
      </c>
      <c r="G1625" s="294">
        <v>1896.2199999999998</v>
      </c>
    </row>
    <row r="1626" spans="1:7">
      <c r="A1626" s="34" t="s">
        <v>1560</v>
      </c>
      <c r="B1626" s="293">
        <v>2019</v>
      </c>
      <c r="C1626" s="294">
        <v>2336.319</v>
      </c>
      <c r="D1626" s="294">
        <v>988.97900000000004</v>
      </c>
      <c r="E1626" s="295">
        <v>3357.2249999999999</v>
      </c>
      <c r="F1626" s="294">
        <v>2102.8939999999998</v>
      </c>
      <c r="G1626" s="294">
        <v>2559.2529999999997</v>
      </c>
    </row>
    <row r="1627" spans="1:7">
      <c r="A1627" s="34" t="s">
        <v>1560</v>
      </c>
      <c r="B1627" s="293">
        <v>2018</v>
      </c>
      <c r="C1627" s="294">
        <v>2138.0219999999999</v>
      </c>
      <c r="D1627" s="294">
        <v>345.77699999999999</v>
      </c>
      <c r="E1627" s="295">
        <v>2468.654</v>
      </c>
      <c r="F1627" s="294">
        <v>1288.4010000000001</v>
      </c>
      <c r="G1627" s="294">
        <v>1733.692</v>
      </c>
    </row>
    <row r="1628" spans="1:7">
      <c r="A1628" s="34" t="s">
        <v>1560</v>
      </c>
      <c r="B1628" s="293">
        <v>2017</v>
      </c>
      <c r="C1628" s="294">
        <v>1943.0319999999999</v>
      </c>
      <c r="D1628" s="294">
        <v>204.101</v>
      </c>
      <c r="E1628" s="295">
        <v>2418.7139999999999</v>
      </c>
      <c r="F1628" s="294">
        <v>989.202</v>
      </c>
      <c r="G1628" s="294">
        <v>1718.5709999999999</v>
      </c>
    </row>
    <row r="1629" spans="1:7">
      <c r="A1629" s="34" t="s">
        <v>1560</v>
      </c>
      <c r="B1629" s="293">
        <v>2016</v>
      </c>
      <c r="C1629" s="294">
        <v>1702.0909999999999</v>
      </c>
      <c r="D1629" s="294">
        <v>252.417</v>
      </c>
      <c r="E1629" s="295">
        <v>2345.5149999999999</v>
      </c>
      <c r="F1629" s="294">
        <v>1376.115</v>
      </c>
      <c r="G1629" s="294">
        <v>1719.403</v>
      </c>
    </row>
    <row r="1630" spans="1:7">
      <c r="A1630" s="34" t="s">
        <v>1560</v>
      </c>
      <c r="B1630" s="293">
        <v>2016</v>
      </c>
      <c r="C1630" s="294">
        <v>1816.0830000000001</v>
      </c>
      <c r="D1630" s="294">
        <v>203.08600000000001</v>
      </c>
      <c r="E1630" s="295">
        <v>2096.9079999999999</v>
      </c>
      <c r="F1630" s="294">
        <v>741.77</v>
      </c>
      <c r="G1630" s="294">
        <v>1435.2629999999999</v>
      </c>
    </row>
    <row r="1631" spans="1:7">
      <c r="A1631" s="34" t="s">
        <v>1560</v>
      </c>
      <c r="B1631" s="293">
        <v>2015</v>
      </c>
      <c r="C1631" s="294">
        <v>1580.932</v>
      </c>
      <c r="D1631" s="294">
        <v>158.898</v>
      </c>
      <c r="E1631" s="295">
        <v>3209.556</v>
      </c>
      <c r="F1631" s="294">
        <v>1333.5740000000001</v>
      </c>
      <c r="G1631" s="294">
        <v>2024.749</v>
      </c>
    </row>
    <row r="1632" spans="1:7">
      <c r="A1632" s="34" t="s">
        <v>1560</v>
      </c>
      <c r="B1632" s="293">
        <v>2013</v>
      </c>
      <c r="C1632" s="294">
        <v>1460.116</v>
      </c>
      <c r="D1632" s="294">
        <v>164.24299999999999</v>
      </c>
      <c r="E1632" s="295">
        <v>2428.6010000000001</v>
      </c>
      <c r="F1632" s="294">
        <v>1156.105</v>
      </c>
      <c r="G1632" s="294">
        <v>1480.931</v>
      </c>
    </row>
    <row r="1633" spans="1:7">
      <c r="A1633" s="34" t="s">
        <v>1560</v>
      </c>
      <c r="B1633" s="293">
        <v>2012</v>
      </c>
      <c r="C1633" s="294">
        <v>1326.424</v>
      </c>
      <c r="D1633" s="294">
        <v>439.94799999999998</v>
      </c>
      <c r="E1633" s="295">
        <v>2287.0030000000002</v>
      </c>
      <c r="F1633" s="294">
        <v>915.17100000000005</v>
      </c>
      <c r="G1633" s="294">
        <v>1362.182</v>
      </c>
    </row>
    <row r="1634" spans="1:7">
      <c r="A1634" s="34" t="s">
        <v>1560</v>
      </c>
      <c r="B1634" s="293">
        <v>2011</v>
      </c>
      <c r="C1634" s="294">
        <v>935.95399999999995</v>
      </c>
      <c r="D1634" s="294">
        <v>126.538</v>
      </c>
      <c r="E1634" s="295">
        <v>1732.116</v>
      </c>
      <c r="F1634" s="294">
        <v>276.654</v>
      </c>
      <c r="G1634" s="294">
        <v>826.31600000000003</v>
      </c>
    </row>
    <row r="1635" spans="1:7">
      <c r="A1635" s="34" t="s">
        <v>1560</v>
      </c>
      <c r="B1635" s="293">
        <v>2011</v>
      </c>
      <c r="C1635" s="294">
        <v>1149.835</v>
      </c>
      <c r="D1635" s="294">
        <v>72.228999999999999</v>
      </c>
      <c r="E1635" s="295">
        <v>1761.269</v>
      </c>
      <c r="F1635" s="294">
        <v>411.13</v>
      </c>
      <c r="G1635" s="294">
        <v>837.11099999999999</v>
      </c>
    </row>
    <row r="1636" spans="1:7">
      <c r="A1636" s="34" t="s">
        <v>1560</v>
      </c>
      <c r="B1636" s="293">
        <v>2010</v>
      </c>
      <c r="C1636" s="294">
        <v>852.63199999999995</v>
      </c>
      <c r="D1636" s="294">
        <v>-149.87100000000001</v>
      </c>
      <c r="E1636" s="295">
        <v>1410.587</v>
      </c>
      <c r="F1636" s="294">
        <v>108.373</v>
      </c>
      <c r="G1636" s="294">
        <v>544.38499999999999</v>
      </c>
    </row>
    <row r="1637" spans="1:7">
      <c r="A1637" s="34" t="s">
        <v>1560</v>
      </c>
      <c r="B1637" s="293">
        <v>2009</v>
      </c>
      <c r="C1637" s="294">
        <v>1038.614</v>
      </c>
      <c r="D1637" s="294">
        <v>-1856.7149999999999</v>
      </c>
      <c r="E1637" s="295">
        <v>1679.8530000000001</v>
      </c>
      <c r="F1637" s="294">
        <v>186.71299999999999</v>
      </c>
      <c r="G1637" s="294">
        <v>603.28499999999997</v>
      </c>
    </row>
    <row r="1638" spans="1:7">
      <c r="A1638" s="34" t="s">
        <v>1560</v>
      </c>
      <c r="B1638" s="293">
        <v>2007</v>
      </c>
      <c r="C1638" s="294">
        <v>1615.0129999999999</v>
      </c>
      <c r="D1638" s="294">
        <v>296.25200000000001</v>
      </c>
      <c r="E1638" s="295">
        <v>3871.15</v>
      </c>
      <c r="F1638" s="294">
        <v>2080.0659999999998</v>
      </c>
      <c r="G1638" s="294">
        <v>2810.451</v>
      </c>
    </row>
    <row r="1639" spans="1:7">
      <c r="A1639" s="34" t="s">
        <v>1560</v>
      </c>
      <c r="B1639" s="293">
        <v>2006</v>
      </c>
      <c r="C1639" s="294">
        <v>1483.895</v>
      </c>
      <c r="D1639" s="294">
        <v>142.59200000000001</v>
      </c>
      <c r="E1639" s="295">
        <v>3442.8220000000001</v>
      </c>
      <c r="F1639" s="294">
        <v>1699.2909999999999</v>
      </c>
      <c r="G1639" s="294">
        <v>2457.6759999999999</v>
      </c>
    </row>
    <row r="1640" spans="1:7">
      <c r="A1640" s="34" t="s">
        <v>1560</v>
      </c>
      <c r="B1640" s="293">
        <v>2005</v>
      </c>
      <c r="C1640" s="294">
        <v>1197.48</v>
      </c>
      <c r="D1640" s="294">
        <v>74.474000000000004</v>
      </c>
      <c r="E1640" s="295">
        <v>2989.8389999999999</v>
      </c>
      <c r="F1640" s="294">
        <v>1699.97</v>
      </c>
      <c r="G1640" s="294">
        <v>2119.9700000000003</v>
      </c>
    </row>
    <row r="1641" spans="1:7">
      <c r="A1641" s="34" t="s">
        <v>1560</v>
      </c>
      <c r="B1641" s="293">
        <v>2005</v>
      </c>
      <c r="C1641" s="294">
        <v>1329.192</v>
      </c>
      <c r="D1641" s="294">
        <v>49.343000000000004</v>
      </c>
      <c r="E1641" s="295">
        <v>3401.3119999999999</v>
      </c>
      <c r="F1641" s="294">
        <v>1844.704</v>
      </c>
      <c r="G1641" s="294">
        <v>2424.7039999999997</v>
      </c>
    </row>
    <row r="1642" spans="1:7">
      <c r="A1642" s="34" t="s">
        <v>1560</v>
      </c>
      <c r="B1642" s="293">
        <v>2004</v>
      </c>
      <c r="C1642" s="294">
        <v>1119.4839999999999</v>
      </c>
      <c r="D1642" s="294">
        <v>-17.565999999999999</v>
      </c>
      <c r="E1642" s="295">
        <v>2817.9020999999998</v>
      </c>
      <c r="F1642" s="294">
        <v>1572.2809</v>
      </c>
      <c r="G1642" s="294">
        <v>1992.7298999999998</v>
      </c>
    </row>
    <row r="1643" spans="1:7">
      <c r="A1643" s="34" t="s">
        <v>1560</v>
      </c>
      <c r="B1643" s="293">
        <v>2002</v>
      </c>
      <c r="C1643" s="294">
        <v>1287.943</v>
      </c>
      <c r="D1643" s="294">
        <v>60.338999999999999</v>
      </c>
      <c r="E1643" s="295">
        <v>2426.623</v>
      </c>
      <c r="F1643" s="294">
        <v>1644.03</v>
      </c>
      <c r="G1643" s="294">
        <v>1698.298</v>
      </c>
    </row>
    <row r="1644" spans="1:7">
      <c r="A1644" s="34" t="s">
        <v>1560</v>
      </c>
      <c r="B1644" s="293">
        <v>2001</v>
      </c>
      <c r="C1644" s="294">
        <v>1430.44</v>
      </c>
      <c r="D1644" s="294">
        <v>141.28700000000001</v>
      </c>
      <c r="E1644" s="295">
        <v>1730.03</v>
      </c>
      <c r="F1644" s="294">
        <v>1121.347</v>
      </c>
      <c r="G1644" s="294">
        <v>1124.22</v>
      </c>
    </row>
    <row r="1645" spans="1:7">
      <c r="A1645" s="34" t="s">
        <v>1560</v>
      </c>
      <c r="B1645" s="293">
        <v>2000</v>
      </c>
      <c r="C1645" s="294">
        <v>1093.3030000000001</v>
      </c>
      <c r="D1645" s="294">
        <v>-14.074999999999999</v>
      </c>
      <c r="E1645" s="295">
        <v>1459.6591000000001</v>
      </c>
      <c r="F1645" s="294">
        <v>986.18899999999996</v>
      </c>
      <c r="G1645" s="294">
        <v>1015.1369999999999</v>
      </c>
    </row>
    <row r="1646" spans="1:7">
      <c r="A1646" s="34" t="s">
        <v>1560</v>
      </c>
      <c r="B1646" s="293">
        <v>2000</v>
      </c>
      <c r="C1646" s="294">
        <v>1279.55</v>
      </c>
      <c r="D1646" s="294">
        <v>49.975999999999999</v>
      </c>
      <c r="E1646" s="295">
        <v>1477.3209999999999</v>
      </c>
      <c r="F1646" s="294">
        <v>921.077</v>
      </c>
      <c r="G1646" s="294">
        <v>926.58699999999999</v>
      </c>
    </row>
    <row r="1647" spans="1:7">
      <c r="A1647" s="34" t="s">
        <v>1560</v>
      </c>
      <c r="B1647" s="293">
        <v>1999</v>
      </c>
      <c r="C1647" s="294">
        <v>1320.1801</v>
      </c>
      <c r="D1647" s="294">
        <v>25.123999999999999</v>
      </c>
      <c r="E1647" s="295">
        <v>1481.9159999999999</v>
      </c>
      <c r="F1647" s="294">
        <v>948.20699999999999</v>
      </c>
      <c r="G1647" s="294">
        <v>1085.8599999999999</v>
      </c>
    </row>
    <row r="1648" spans="1:7">
      <c r="A1648" s="34" t="s">
        <v>1560</v>
      </c>
      <c r="B1648" s="293">
        <v>1998</v>
      </c>
      <c r="C1648" s="294">
        <v>926.36900000000003</v>
      </c>
      <c r="D1648" s="294">
        <v>168.1</v>
      </c>
      <c r="E1648" s="295">
        <v>1023.85</v>
      </c>
      <c r="F1648" s="294">
        <v>727.21519999999998</v>
      </c>
      <c r="G1648" s="294">
        <v>729.60820000000001</v>
      </c>
    </row>
    <row r="1649" spans="1:7">
      <c r="A1649" s="34" t="s">
        <v>1560</v>
      </c>
      <c r="B1649" s="293">
        <v>1996</v>
      </c>
      <c r="C1649" s="294">
        <v>741.45899999999995</v>
      </c>
      <c r="D1649" s="294">
        <v>29.038</v>
      </c>
      <c r="E1649" s="295">
        <v>717.00099999999998</v>
      </c>
      <c r="F1649" s="294">
        <v>442.75299999999999</v>
      </c>
      <c r="G1649" s="294">
        <v>466.39400000000001</v>
      </c>
    </row>
    <row r="1650" spans="1:7">
      <c r="A1650" s="34" t="s">
        <v>1560</v>
      </c>
      <c r="B1650" s="293">
        <v>1995</v>
      </c>
      <c r="C1650" s="294">
        <v>548.41800000000001</v>
      </c>
      <c r="D1650" s="294">
        <v>97.27</v>
      </c>
      <c r="E1650" s="295">
        <v>374.03500000000003</v>
      </c>
      <c r="F1650" s="294">
        <v>146.24799999999999</v>
      </c>
      <c r="G1650" s="294">
        <v>149.36399999999998</v>
      </c>
    </row>
    <row r="1651" spans="1:7">
      <c r="A1651" s="34" t="s">
        <v>1560</v>
      </c>
      <c r="B1651" s="293">
        <v>1994</v>
      </c>
      <c r="C1651" s="294">
        <v>429.072</v>
      </c>
      <c r="D1651" s="294">
        <v>36.648000000000003</v>
      </c>
      <c r="E1651" s="295">
        <v>361.048</v>
      </c>
      <c r="F1651" s="294">
        <v>176.06299999999999</v>
      </c>
      <c r="G1651" s="294">
        <v>204.57299999999998</v>
      </c>
    </row>
    <row r="1652" spans="1:7">
      <c r="A1652" s="34" t="s">
        <v>1560</v>
      </c>
      <c r="B1652" s="293">
        <v>1993</v>
      </c>
      <c r="C1652" s="294">
        <v>368.62299999999999</v>
      </c>
      <c r="D1652" s="294">
        <v>-12.779</v>
      </c>
      <c r="E1652" s="295">
        <v>339.30099999999999</v>
      </c>
      <c r="F1652" s="294">
        <v>206.12200000000001</v>
      </c>
      <c r="G1652" s="294">
        <v>224.80700000000002</v>
      </c>
    </row>
    <row r="1653" spans="1:7">
      <c r="A1653" s="34" t="s">
        <v>1560</v>
      </c>
      <c r="B1653" s="293">
        <v>1992</v>
      </c>
      <c r="C1653" s="294">
        <v>391.55500000000001</v>
      </c>
      <c r="D1653" s="294">
        <v>-23.747</v>
      </c>
      <c r="E1653" s="295">
        <v>350.452</v>
      </c>
      <c r="F1653" s="294">
        <v>200.11199999999999</v>
      </c>
      <c r="G1653" s="294">
        <v>210.78299999999999</v>
      </c>
    </row>
    <row r="1654" spans="1:7">
      <c r="A1654" s="34" t="s">
        <v>1560</v>
      </c>
      <c r="B1654" s="293">
        <v>1992</v>
      </c>
      <c r="C1654" s="294">
        <v>418.72399999999999</v>
      </c>
      <c r="D1654" s="294">
        <v>54.801000000000002</v>
      </c>
      <c r="E1654" s="295">
        <v>367.24299999999999</v>
      </c>
      <c r="F1654" s="294">
        <v>249.148</v>
      </c>
      <c r="G1654" s="294">
        <v>260.22500000000002</v>
      </c>
    </row>
    <row r="1655" spans="1:7">
      <c r="A1655" s="34" t="s">
        <v>1560</v>
      </c>
      <c r="B1655" s="293">
        <v>1990</v>
      </c>
      <c r="C1655" s="294">
        <v>389.97199999999998</v>
      </c>
      <c r="D1655" s="294">
        <v>-7.008</v>
      </c>
      <c r="E1655" s="295">
        <v>344.11799999999999</v>
      </c>
      <c r="F1655" s="294">
        <v>210.83099999999999</v>
      </c>
      <c r="G1655" s="294">
        <v>246.28100000000001</v>
      </c>
    </row>
    <row r="1656" spans="1:7">
      <c r="A1656" s="34" t="s">
        <v>1560</v>
      </c>
      <c r="B1656" s="293">
        <v>1989</v>
      </c>
      <c r="C1656" s="294">
        <v>159.85599999999999</v>
      </c>
      <c r="D1656" s="294">
        <v>26.209</v>
      </c>
      <c r="E1656" s="295">
        <v>170.642</v>
      </c>
      <c r="F1656" s="294">
        <v>111.72799999999999</v>
      </c>
      <c r="G1656" s="294">
        <v>126.84299999999999</v>
      </c>
    </row>
    <row r="1657" spans="1:7">
      <c r="A1657" s="34" t="s">
        <v>1561</v>
      </c>
      <c r="B1657" s="293">
        <v>2019</v>
      </c>
      <c r="C1657" s="294">
        <v>18032.400000000001</v>
      </c>
      <c r="D1657" s="294">
        <v>736.8</v>
      </c>
      <c r="E1657" s="295">
        <v>7999.4</v>
      </c>
      <c r="F1657" s="294">
        <v>960.3</v>
      </c>
      <c r="G1657" s="294">
        <v>4438.8</v>
      </c>
    </row>
    <row r="1658" spans="1:7">
      <c r="A1658" s="34" t="s">
        <v>1561</v>
      </c>
      <c r="B1658" s="293">
        <v>2018</v>
      </c>
      <c r="C1658" s="294">
        <v>16240.5</v>
      </c>
      <c r="D1658" s="294">
        <v>643</v>
      </c>
      <c r="E1658" s="295">
        <v>7167.7</v>
      </c>
      <c r="F1658" s="294">
        <v>975.2</v>
      </c>
      <c r="G1658" s="294">
        <v>4183.8</v>
      </c>
    </row>
    <row r="1659" spans="1:7">
      <c r="A1659" s="34" t="s">
        <v>1561</v>
      </c>
      <c r="B1659" s="293">
        <v>2017</v>
      </c>
      <c r="C1659" s="294">
        <v>14832.9</v>
      </c>
      <c r="D1659" s="294">
        <v>523.1</v>
      </c>
      <c r="E1659" s="295">
        <v>6966.7</v>
      </c>
      <c r="F1659" s="294">
        <v>985.6</v>
      </c>
      <c r="G1659" s="294">
        <v>4221.1000000000004</v>
      </c>
    </row>
    <row r="1660" spans="1:7">
      <c r="A1660" s="34" t="s">
        <v>1561</v>
      </c>
      <c r="B1660" s="293">
        <v>2016</v>
      </c>
      <c r="C1660" s="294">
        <v>13981.9</v>
      </c>
      <c r="D1660" s="294">
        <v>424.4</v>
      </c>
      <c r="E1660" s="295">
        <v>6948.4</v>
      </c>
      <c r="F1660" s="294">
        <v>1045.5</v>
      </c>
      <c r="G1660" s="294">
        <v>4279.8999999999996</v>
      </c>
    </row>
    <row r="1661" spans="1:7">
      <c r="A1661" s="34" t="s">
        <v>1561</v>
      </c>
      <c r="B1661" s="293">
        <v>2015</v>
      </c>
      <c r="C1661" s="294">
        <v>12988.7</v>
      </c>
      <c r="D1661" s="294">
        <v>403.1</v>
      </c>
      <c r="E1661" s="295">
        <v>6755.3</v>
      </c>
      <c r="F1661" s="294">
        <v>1095.9000000000001</v>
      </c>
      <c r="G1661" s="294">
        <v>4355.6000000000004</v>
      </c>
    </row>
    <row r="1662" spans="1:7">
      <c r="A1662" s="34" t="s">
        <v>1561</v>
      </c>
      <c r="B1662" s="293">
        <v>2014</v>
      </c>
      <c r="C1662" s="294">
        <v>12074.5</v>
      </c>
      <c r="D1662" s="294">
        <v>244.9</v>
      </c>
      <c r="E1662" s="295">
        <v>6099.9</v>
      </c>
      <c r="F1662" s="294">
        <v>936.5</v>
      </c>
      <c r="G1662" s="294">
        <v>4126.5</v>
      </c>
    </row>
    <row r="1663" spans="1:7">
      <c r="A1663" s="34" t="s">
        <v>1561</v>
      </c>
      <c r="B1663" s="293">
        <v>2013</v>
      </c>
      <c r="C1663" s="294">
        <v>10768.6</v>
      </c>
      <c r="D1663" s="294">
        <v>132.80000000000001</v>
      </c>
      <c r="E1663" s="295">
        <v>5924.6</v>
      </c>
      <c r="F1663" s="294">
        <v>711.7</v>
      </c>
      <c r="G1663" s="294">
        <v>3962.9000000000005</v>
      </c>
    </row>
    <row r="1664" spans="1:7">
      <c r="A1664" s="34" t="s">
        <v>1561</v>
      </c>
      <c r="B1664" s="293">
        <v>2012</v>
      </c>
      <c r="C1664" s="294">
        <v>10128.200000000001</v>
      </c>
      <c r="D1664" s="294">
        <v>119</v>
      </c>
      <c r="E1664" s="295">
        <v>5720</v>
      </c>
      <c r="F1664" s="294">
        <v>136.5</v>
      </c>
      <c r="G1664" s="294">
        <v>3907.5</v>
      </c>
    </row>
    <row r="1665" spans="1:7">
      <c r="A1665" s="34" t="s">
        <v>1561</v>
      </c>
      <c r="B1665" s="293">
        <v>2011</v>
      </c>
      <c r="C1665" s="294">
        <v>9602.4</v>
      </c>
      <c r="D1665" s="294">
        <v>17.100000000000001</v>
      </c>
      <c r="E1665" s="295">
        <v>5949.6</v>
      </c>
      <c r="F1665" s="294">
        <v>-7.3</v>
      </c>
      <c r="G1665" s="294">
        <v>4058.7</v>
      </c>
    </row>
    <row r="1666" spans="1:7">
      <c r="A1666" s="34" t="s">
        <v>1561</v>
      </c>
      <c r="B1666" s="293">
        <v>2010</v>
      </c>
      <c r="C1666" s="294">
        <v>8801.2000000000007</v>
      </c>
      <c r="D1666" s="294">
        <v>-29.2</v>
      </c>
      <c r="E1666" s="295">
        <v>5943.8</v>
      </c>
      <c r="F1666" s="294">
        <v>-43.5</v>
      </c>
      <c r="G1666" s="294">
        <v>4245.8999999999996</v>
      </c>
    </row>
    <row r="1667" spans="1:7">
      <c r="A1667" s="34" t="s">
        <v>1561</v>
      </c>
      <c r="B1667" s="293">
        <v>2009</v>
      </c>
      <c r="C1667" s="294">
        <v>7162.6</v>
      </c>
      <c r="D1667" s="294">
        <v>-373.4</v>
      </c>
      <c r="E1667" s="295">
        <v>5976</v>
      </c>
      <c r="F1667" s="294">
        <v>-44.7</v>
      </c>
      <c r="G1667" s="294">
        <v>4577.2000000000007</v>
      </c>
    </row>
    <row r="1668" spans="1:7">
      <c r="A1668" s="34" t="s">
        <v>1561</v>
      </c>
      <c r="B1668" s="293">
        <v>2008</v>
      </c>
      <c r="C1668" s="294">
        <v>8071.2</v>
      </c>
      <c r="D1668" s="294">
        <v>-1765.1</v>
      </c>
      <c r="E1668" s="295">
        <v>6276.3</v>
      </c>
      <c r="F1668" s="294">
        <v>262.2</v>
      </c>
      <c r="G1668" s="294">
        <v>4895.7</v>
      </c>
    </row>
    <row r="1669" spans="1:7">
      <c r="A1669" s="34" t="s">
        <v>1562</v>
      </c>
      <c r="B1669" s="293">
        <v>2019</v>
      </c>
      <c r="C1669" s="294">
        <v>6297</v>
      </c>
      <c r="D1669" s="294">
        <v>852</v>
      </c>
      <c r="E1669" s="295">
        <v>9476</v>
      </c>
      <c r="F1669" s="294">
        <v>2898</v>
      </c>
      <c r="G1669" s="294">
        <v>7013</v>
      </c>
    </row>
    <row r="1670" spans="1:7">
      <c r="A1670" s="34" t="s">
        <v>1562</v>
      </c>
      <c r="B1670" s="293">
        <v>2018</v>
      </c>
      <c r="C1670" s="294">
        <v>7155</v>
      </c>
      <c r="D1670" s="294">
        <v>1207</v>
      </c>
      <c r="E1670" s="295">
        <v>9313</v>
      </c>
      <c r="F1670" s="294">
        <v>3379</v>
      </c>
      <c r="G1670" s="294">
        <v>6910</v>
      </c>
    </row>
    <row r="1671" spans="1:7">
      <c r="A1671" s="34" t="s">
        <v>1562</v>
      </c>
      <c r="B1671" s="293">
        <v>2017</v>
      </c>
      <c r="C1671" s="294">
        <v>6140</v>
      </c>
      <c r="D1671" s="294">
        <v>843</v>
      </c>
      <c r="E1671" s="295">
        <v>9538</v>
      </c>
      <c r="F1671" s="294">
        <v>3299</v>
      </c>
      <c r="G1671" s="294">
        <v>6940</v>
      </c>
    </row>
    <row r="1672" spans="1:7">
      <c r="A1672" s="34" t="s">
        <v>1562</v>
      </c>
      <c r="B1672" s="293">
        <v>2016</v>
      </c>
      <c r="C1672" s="294">
        <v>5389</v>
      </c>
      <c r="D1672" s="294">
        <v>900</v>
      </c>
      <c r="E1672" s="295">
        <v>8357</v>
      </c>
      <c r="F1672" s="294">
        <v>3021</v>
      </c>
      <c r="G1672" s="294">
        <v>6029</v>
      </c>
    </row>
    <row r="1673" spans="1:7">
      <c r="A1673" s="34" t="s">
        <v>1562</v>
      </c>
      <c r="B1673" s="293">
        <v>2015</v>
      </c>
      <c r="C1673" s="294">
        <v>5674</v>
      </c>
      <c r="D1673" s="294">
        <v>304</v>
      </c>
      <c r="E1673" s="295">
        <v>8586</v>
      </c>
      <c r="F1673" s="294">
        <v>2829</v>
      </c>
      <c r="G1673" s="294">
        <v>5810</v>
      </c>
    </row>
    <row r="1674" spans="1:7">
      <c r="A1674" s="34" t="s">
        <v>1562</v>
      </c>
      <c r="B1674" s="293">
        <v>2014</v>
      </c>
      <c r="C1674" s="294">
        <v>6802</v>
      </c>
      <c r="D1674" s="294">
        <v>624</v>
      </c>
      <c r="E1674" s="295">
        <v>8796</v>
      </c>
      <c r="F1674" s="294">
        <v>3078</v>
      </c>
      <c r="G1674" s="294">
        <v>5801</v>
      </c>
    </row>
    <row r="1675" spans="1:7">
      <c r="A1675" s="34" t="s">
        <v>1562</v>
      </c>
      <c r="B1675" s="293">
        <v>2013</v>
      </c>
      <c r="C1675" s="294">
        <v>6510</v>
      </c>
      <c r="D1675" s="294">
        <v>1101</v>
      </c>
      <c r="E1675" s="295">
        <v>9018</v>
      </c>
      <c r="F1675" s="294">
        <v>2699</v>
      </c>
      <c r="G1675" s="294">
        <v>5763</v>
      </c>
    </row>
    <row r="1676" spans="1:7">
      <c r="A1676" s="34" t="s">
        <v>1562</v>
      </c>
      <c r="B1676" s="293">
        <v>2012</v>
      </c>
      <c r="C1676" s="294">
        <v>6418</v>
      </c>
      <c r="D1676" s="294">
        <v>372</v>
      </c>
      <c r="E1676" s="295">
        <v>9000</v>
      </c>
      <c r="F1676" s="294">
        <v>1730</v>
      </c>
      <c r="G1676" s="294">
        <v>4828</v>
      </c>
    </row>
    <row r="1677" spans="1:7">
      <c r="A1677" s="34" t="s">
        <v>1562</v>
      </c>
      <c r="B1677" s="293">
        <v>2011</v>
      </c>
      <c r="C1677" s="294">
        <v>6763</v>
      </c>
      <c r="D1677" s="294">
        <v>607</v>
      </c>
      <c r="E1677" s="295">
        <v>8518</v>
      </c>
      <c r="F1677" s="294">
        <v>1341</v>
      </c>
      <c r="G1677" s="294">
        <v>4358</v>
      </c>
    </row>
    <row r="1678" spans="1:7">
      <c r="A1678" s="34" t="s">
        <v>1562</v>
      </c>
      <c r="B1678" s="293">
        <v>2010</v>
      </c>
      <c r="C1678" s="294">
        <v>5918</v>
      </c>
      <c r="D1678" s="294">
        <v>374</v>
      </c>
      <c r="E1678" s="295">
        <v>8281</v>
      </c>
      <c r="F1678" s="294">
        <v>926</v>
      </c>
      <c r="G1678" s="294">
        <v>4144</v>
      </c>
    </row>
    <row r="1679" spans="1:7">
      <c r="A1679" s="34" t="s">
        <v>1562</v>
      </c>
      <c r="B1679" s="293">
        <v>2009</v>
      </c>
      <c r="C1679" s="294">
        <v>5082</v>
      </c>
      <c r="D1679" s="294">
        <v>488</v>
      </c>
      <c r="E1679" s="295">
        <v>8412</v>
      </c>
      <c r="F1679" s="294">
        <v>586</v>
      </c>
      <c r="G1679" s="294">
        <v>4087</v>
      </c>
    </row>
    <row r="1680" spans="1:7">
      <c r="A1680" s="34" t="s">
        <v>1562</v>
      </c>
      <c r="B1680" s="293">
        <v>2008</v>
      </c>
      <c r="C1680" s="294">
        <v>6823</v>
      </c>
      <c r="D1680" s="294">
        <v>272</v>
      </c>
      <c r="E1680" s="295">
        <v>7166</v>
      </c>
      <c r="F1680" s="294">
        <v>184</v>
      </c>
      <c r="G1680" s="294">
        <v>3717</v>
      </c>
    </row>
    <row r="1681" spans="1:7">
      <c r="A1681" s="34" t="s">
        <v>1562</v>
      </c>
      <c r="B1681" s="293">
        <v>2007</v>
      </c>
      <c r="C1681" s="294">
        <v>6444</v>
      </c>
      <c r="D1681" s="294">
        <v>416</v>
      </c>
      <c r="E1681" s="295">
        <v>8058</v>
      </c>
      <c r="F1681" s="294">
        <v>1067</v>
      </c>
      <c r="G1681" s="294">
        <v>4623</v>
      </c>
    </row>
    <row r="1682" spans="1:7">
      <c r="A1682" s="34" t="s">
        <v>1562</v>
      </c>
      <c r="B1682" s="293">
        <v>2006</v>
      </c>
      <c r="C1682" s="294">
        <v>5778</v>
      </c>
      <c r="D1682" s="294">
        <v>396</v>
      </c>
      <c r="E1682" s="295">
        <v>7895</v>
      </c>
      <c r="F1682" s="294">
        <v>861</v>
      </c>
      <c r="G1682" s="294">
        <v>4359</v>
      </c>
    </row>
    <row r="1683" spans="1:7">
      <c r="A1683" s="34" t="s">
        <v>1562</v>
      </c>
      <c r="B1683" s="293">
        <v>2005</v>
      </c>
      <c r="C1683" s="294">
        <v>6033</v>
      </c>
      <c r="D1683" s="294">
        <v>267</v>
      </c>
      <c r="E1683" s="295">
        <v>7445</v>
      </c>
      <c r="F1683" s="294">
        <v>299</v>
      </c>
      <c r="G1683" s="294">
        <v>3736</v>
      </c>
    </row>
    <row r="1684" spans="1:7">
      <c r="A1684" s="34" t="s">
        <v>1562</v>
      </c>
      <c r="B1684" s="293">
        <v>2004</v>
      </c>
      <c r="C1684" s="294">
        <v>4962</v>
      </c>
      <c r="D1684" s="294">
        <v>-175</v>
      </c>
      <c r="E1684" s="295">
        <v>7410</v>
      </c>
      <c r="F1684" s="294">
        <v>406</v>
      </c>
      <c r="G1684" s="294">
        <v>3793</v>
      </c>
    </row>
    <row r="1685" spans="1:7">
      <c r="A1685" s="34" t="s">
        <v>1562</v>
      </c>
      <c r="B1685" s="293">
        <v>2002</v>
      </c>
      <c r="C1685" s="294">
        <v>3836</v>
      </c>
      <c r="D1685" s="294">
        <v>168</v>
      </c>
      <c r="E1685" s="295">
        <v>6417</v>
      </c>
      <c r="F1685" s="294">
        <v>2109</v>
      </c>
      <c r="G1685" s="294">
        <v>2753</v>
      </c>
    </row>
    <row r="1686" spans="1:7">
      <c r="A1686" s="34" t="s">
        <v>1563</v>
      </c>
      <c r="B1686" s="293">
        <v>2019</v>
      </c>
      <c r="C1686" s="294">
        <v>5692.598</v>
      </c>
      <c r="D1686" s="294">
        <v>529.45399999999995</v>
      </c>
      <c r="E1686" s="295">
        <v>6894.6220000000003</v>
      </c>
      <c r="F1686" s="294">
        <v>4317.3280000000004</v>
      </c>
      <c r="G1686" s="294">
        <v>5489.8650000000007</v>
      </c>
    </row>
    <row r="1687" spans="1:7">
      <c r="A1687" s="34" t="s">
        <v>1563</v>
      </c>
      <c r="B1687" s="293">
        <v>2018</v>
      </c>
      <c r="C1687" s="294">
        <v>5366.3249999999998</v>
      </c>
      <c r="D1687" s="294">
        <v>630.05899999999997</v>
      </c>
      <c r="E1687" s="295">
        <v>6708.6360000000004</v>
      </c>
      <c r="F1687" s="294">
        <v>4928.3890000000001</v>
      </c>
      <c r="G1687" s="294">
        <v>5372.1050000000005</v>
      </c>
    </row>
    <row r="1688" spans="1:7">
      <c r="A1688" s="34" t="s">
        <v>1563</v>
      </c>
      <c r="B1688" s="293">
        <v>2017</v>
      </c>
      <c r="C1688" s="294">
        <v>5142.2719999999999</v>
      </c>
      <c r="D1688" s="294">
        <v>866.97799999999995</v>
      </c>
      <c r="E1688" s="295">
        <v>6469.3109999999997</v>
      </c>
      <c r="F1688" s="294">
        <v>4785.348</v>
      </c>
      <c r="G1688" s="294">
        <v>5312.0630000000001</v>
      </c>
    </row>
    <row r="1689" spans="1:7">
      <c r="A1689" s="34" t="s">
        <v>1563</v>
      </c>
      <c r="B1689" s="293">
        <v>2016</v>
      </c>
      <c r="C1689" s="294">
        <v>4425.2669999999998</v>
      </c>
      <c r="D1689" s="294">
        <v>539.36199999999997</v>
      </c>
      <c r="E1689" s="295">
        <v>5561.9840000000004</v>
      </c>
      <c r="F1689" s="294">
        <v>3870.384</v>
      </c>
      <c r="G1689" s="294">
        <v>4475.5339999999997</v>
      </c>
    </row>
    <row r="1690" spans="1:7">
      <c r="A1690" s="34" t="s">
        <v>1563</v>
      </c>
      <c r="B1690" s="293">
        <v>2016</v>
      </c>
      <c r="C1690" s="294">
        <v>4796.473</v>
      </c>
      <c r="D1690" s="294">
        <v>636.48400000000004</v>
      </c>
      <c r="E1690" s="295">
        <v>5629.9629999999997</v>
      </c>
      <c r="F1690" s="294">
        <v>3927.9470000000001</v>
      </c>
      <c r="G1690" s="294">
        <v>4491.6959999999999</v>
      </c>
    </row>
    <row r="1691" spans="1:7">
      <c r="A1691" s="34" t="s">
        <v>1563</v>
      </c>
      <c r="B1691" s="293">
        <v>2015</v>
      </c>
      <c r="C1691" s="294">
        <v>3402.703</v>
      </c>
      <c r="D1691" s="294">
        <v>525.43299999999999</v>
      </c>
      <c r="E1691" s="295">
        <v>4530.5649999999996</v>
      </c>
      <c r="F1691" s="294">
        <v>3565.9679999999998</v>
      </c>
      <c r="G1691" s="294">
        <v>3696.2959999999998</v>
      </c>
    </row>
    <row r="1692" spans="1:7">
      <c r="A1692" s="34" t="s">
        <v>1563</v>
      </c>
      <c r="B1692" s="293">
        <v>2013</v>
      </c>
      <c r="C1692" s="294">
        <v>2910.748</v>
      </c>
      <c r="D1692" s="294">
        <v>398.35399999999998</v>
      </c>
      <c r="E1692" s="295">
        <v>4098.3639999999996</v>
      </c>
      <c r="F1692" s="294">
        <v>3167.6640000000002</v>
      </c>
      <c r="G1692" s="294">
        <v>3333.4880000000003</v>
      </c>
    </row>
    <row r="1693" spans="1:7">
      <c r="A1693" s="34" t="s">
        <v>1563</v>
      </c>
      <c r="B1693" s="293">
        <v>2012</v>
      </c>
      <c r="C1693" s="294">
        <v>2665.4360000000001</v>
      </c>
      <c r="D1693" s="294">
        <v>397.23200000000003</v>
      </c>
      <c r="E1693" s="295">
        <v>3704.4679999999998</v>
      </c>
      <c r="F1693" s="294">
        <v>2833.65</v>
      </c>
      <c r="G1693" s="294">
        <v>3029.7890000000002</v>
      </c>
    </row>
    <row r="1694" spans="1:7">
      <c r="A1694" s="34" t="s">
        <v>1563</v>
      </c>
      <c r="B1694" s="293">
        <v>2011</v>
      </c>
      <c r="C1694" s="294">
        <v>1850.222</v>
      </c>
      <c r="D1694" s="294">
        <v>237.27199999999999</v>
      </c>
      <c r="E1694" s="295">
        <v>2422.79</v>
      </c>
      <c r="F1694" s="294">
        <v>1905.4169999999999</v>
      </c>
      <c r="G1694" s="294">
        <v>1998.1769999999999</v>
      </c>
    </row>
    <row r="1695" spans="1:7">
      <c r="A1695" s="34" t="s">
        <v>1563</v>
      </c>
      <c r="B1695" s="293">
        <v>2011</v>
      </c>
      <c r="C1695" s="294">
        <v>2203.1529999999998</v>
      </c>
      <c r="D1695" s="294">
        <v>306.62700000000001</v>
      </c>
      <c r="E1695" s="295">
        <v>3000.3580000000002</v>
      </c>
      <c r="F1695" s="294">
        <v>2310.8009999999999</v>
      </c>
      <c r="G1695" s="294">
        <v>2437.3440000000001</v>
      </c>
    </row>
    <row r="1696" spans="1:7">
      <c r="A1696" s="34" t="s">
        <v>1563</v>
      </c>
      <c r="B1696" s="293">
        <v>2010</v>
      </c>
      <c r="C1696" s="294">
        <v>1671.864</v>
      </c>
      <c r="D1696" s="294">
        <v>193.465</v>
      </c>
      <c r="E1696" s="295">
        <v>2148.567</v>
      </c>
      <c r="F1696" s="294">
        <v>1580.798</v>
      </c>
      <c r="G1696" s="294">
        <v>1701.318</v>
      </c>
    </row>
    <row r="1697" spans="1:7">
      <c r="A1697" s="34" t="s">
        <v>1563</v>
      </c>
      <c r="B1697" s="293">
        <v>2009</v>
      </c>
      <c r="C1697" s="294">
        <v>1676.028</v>
      </c>
      <c r="D1697" s="294">
        <v>188.65799999999999</v>
      </c>
      <c r="E1697" s="295">
        <v>1880.9880000000001</v>
      </c>
      <c r="F1697" s="294">
        <v>1312.2950000000001</v>
      </c>
      <c r="G1697" s="294">
        <v>1453.7809999999999</v>
      </c>
    </row>
    <row r="1698" spans="1:7">
      <c r="A1698" s="34" t="s">
        <v>1563</v>
      </c>
      <c r="B1698" s="293">
        <v>2007</v>
      </c>
      <c r="C1698" s="294">
        <v>1519.877</v>
      </c>
      <c r="D1698" s="294">
        <v>127.125</v>
      </c>
      <c r="E1698" s="295">
        <v>1689.9559999999999</v>
      </c>
      <c r="F1698" s="294">
        <v>1133.7139999999999</v>
      </c>
      <c r="G1698" s="294">
        <v>1325.58</v>
      </c>
    </row>
    <row r="1699" spans="1:7">
      <c r="A1699" s="34" t="s">
        <v>1563</v>
      </c>
      <c r="B1699" s="293">
        <v>2006</v>
      </c>
      <c r="C1699" s="294">
        <v>1378.038</v>
      </c>
      <c r="D1699" s="294">
        <v>109.89100000000001</v>
      </c>
      <c r="E1699" s="295">
        <v>1491.39</v>
      </c>
      <c r="F1699" s="294">
        <v>919.41800000000001</v>
      </c>
      <c r="G1699" s="294">
        <v>1127.0509999999999</v>
      </c>
    </row>
    <row r="1700" spans="1:7">
      <c r="A1700" s="34" t="s">
        <v>1563</v>
      </c>
      <c r="B1700" s="293">
        <v>2005</v>
      </c>
      <c r="C1700" s="294">
        <v>926.35599999999999</v>
      </c>
      <c r="D1700" s="294">
        <v>64.647999999999996</v>
      </c>
      <c r="E1700" s="295">
        <v>982.26499999999999</v>
      </c>
      <c r="F1700" s="294">
        <v>598.65099999999995</v>
      </c>
      <c r="G1700" s="294">
        <v>729.36299999999994</v>
      </c>
    </row>
    <row r="1701" spans="1:7">
      <c r="A1701" s="34" t="s">
        <v>1563</v>
      </c>
      <c r="B1701" s="293">
        <v>2005</v>
      </c>
      <c r="C1701" s="294">
        <v>1160.7850000000001</v>
      </c>
      <c r="D1701" s="294">
        <v>86.251000000000005</v>
      </c>
      <c r="E1701" s="295">
        <v>1303.6289999999999</v>
      </c>
      <c r="F1701" s="294">
        <v>761.81899999999996</v>
      </c>
      <c r="G1701" s="294">
        <v>984.827</v>
      </c>
    </row>
    <row r="1702" spans="1:7">
      <c r="A1702" s="34" t="s">
        <v>1563</v>
      </c>
      <c r="B1702" s="293">
        <v>2004</v>
      </c>
      <c r="C1702" s="294">
        <v>839.58699999999999</v>
      </c>
      <c r="D1702" s="294">
        <v>42.790999999999997</v>
      </c>
      <c r="E1702" s="295">
        <v>859.34</v>
      </c>
      <c r="F1702" s="294">
        <v>495.846</v>
      </c>
      <c r="G1702" s="294">
        <v>641.57799999999997</v>
      </c>
    </row>
    <row r="1703" spans="1:7">
      <c r="A1703" s="34" t="s">
        <v>1563</v>
      </c>
      <c r="B1703" s="293">
        <v>2002</v>
      </c>
      <c r="C1703" s="294">
        <v>780.26199999999994</v>
      </c>
      <c r="D1703" s="294">
        <v>48.021999999999998</v>
      </c>
      <c r="E1703" s="295">
        <v>789.14099999999996</v>
      </c>
      <c r="F1703" s="294">
        <v>441.24400000000003</v>
      </c>
      <c r="G1703" s="294">
        <v>590.08199999999999</v>
      </c>
    </row>
    <row r="1704" spans="1:7">
      <c r="A1704" s="34" t="s">
        <v>1563</v>
      </c>
      <c r="B1704" s="293">
        <v>2001</v>
      </c>
      <c r="C1704" s="294">
        <v>560.80200000000002</v>
      </c>
      <c r="D1704" s="294">
        <v>-42.366</v>
      </c>
      <c r="E1704" s="295">
        <v>712.30200000000002</v>
      </c>
      <c r="F1704" s="294">
        <v>394.839</v>
      </c>
      <c r="G1704" s="294">
        <v>514.15800000000002</v>
      </c>
    </row>
    <row r="1705" spans="1:7">
      <c r="A1705" s="34" t="s">
        <v>1563</v>
      </c>
      <c r="B1705" s="293">
        <v>2000</v>
      </c>
      <c r="C1705" s="294">
        <v>340.197</v>
      </c>
      <c r="D1705" s="294">
        <v>-1.2110000000000001</v>
      </c>
      <c r="E1705" s="295">
        <v>660.89099999999996</v>
      </c>
      <c r="F1705" s="294">
        <v>378.93700000000001</v>
      </c>
      <c r="G1705" s="294">
        <v>478.93700000000001</v>
      </c>
    </row>
    <row r="1706" spans="1:7">
      <c r="A1706" s="34" t="s">
        <v>1563</v>
      </c>
      <c r="B1706" s="293">
        <v>2000</v>
      </c>
      <c r="C1706" s="294">
        <v>403.71199999999999</v>
      </c>
      <c r="D1706" s="294">
        <v>105.265</v>
      </c>
      <c r="E1706" s="295">
        <v>616.41099999999994</v>
      </c>
      <c r="F1706" s="294">
        <v>343.71699999999998</v>
      </c>
      <c r="G1706" s="294">
        <v>446.08799999999997</v>
      </c>
    </row>
    <row r="1707" spans="1:7">
      <c r="A1707" s="34" t="s">
        <v>1563</v>
      </c>
      <c r="B1707" s="293">
        <v>1999</v>
      </c>
      <c r="C1707" s="294">
        <v>330.90199999999999</v>
      </c>
      <c r="D1707" s="294">
        <v>20.588999999999999</v>
      </c>
      <c r="E1707" s="295">
        <v>436.48500000000001</v>
      </c>
      <c r="F1707" s="294">
        <v>271.14299999999997</v>
      </c>
      <c r="G1707" s="294">
        <v>301.173</v>
      </c>
    </row>
    <row r="1708" spans="1:7">
      <c r="A1708" s="34" t="s">
        <v>1563</v>
      </c>
      <c r="B1708" s="293">
        <v>1998</v>
      </c>
      <c r="C1708" s="294">
        <v>245.05699999999999</v>
      </c>
      <c r="D1708" s="294">
        <v>15.148</v>
      </c>
      <c r="E1708" s="295">
        <v>331.78100000000001</v>
      </c>
      <c r="F1708" s="294">
        <v>233.74700000000001</v>
      </c>
      <c r="G1708" s="294">
        <v>263.80799999999999</v>
      </c>
    </row>
    <row r="1709" spans="1:7">
      <c r="A1709" s="34" t="s">
        <v>1563</v>
      </c>
      <c r="B1709" s="293">
        <v>1996</v>
      </c>
      <c r="C1709" s="294">
        <v>189.107</v>
      </c>
      <c r="D1709" s="294">
        <v>8.2509999999999994</v>
      </c>
      <c r="E1709" s="295">
        <v>314.75299999999999</v>
      </c>
      <c r="F1709" s="294">
        <v>230.73500000000001</v>
      </c>
      <c r="G1709" s="294">
        <v>260.839</v>
      </c>
    </row>
    <row r="1710" spans="1:7">
      <c r="A1710" s="34" t="s">
        <v>1563</v>
      </c>
      <c r="B1710" s="293">
        <v>1995</v>
      </c>
      <c r="C1710" s="294">
        <v>186.90100000000001</v>
      </c>
      <c r="D1710" s="294">
        <v>22.521000000000001</v>
      </c>
      <c r="E1710" s="295">
        <v>303.94499999999999</v>
      </c>
      <c r="F1710" s="294">
        <v>221.374</v>
      </c>
      <c r="G1710" s="294">
        <v>251.608</v>
      </c>
    </row>
    <row r="1711" spans="1:7">
      <c r="A1711" s="34" t="s">
        <v>1563</v>
      </c>
      <c r="B1711" s="293">
        <v>1994</v>
      </c>
      <c r="C1711" s="294">
        <v>155.917</v>
      </c>
      <c r="D1711" s="294">
        <v>19.501000000000001</v>
      </c>
      <c r="E1711" s="295">
        <v>156.41</v>
      </c>
      <c r="F1711" s="294">
        <v>85.777000000000001</v>
      </c>
      <c r="G1711" s="294">
        <v>116.172</v>
      </c>
    </row>
    <row r="1712" spans="1:7">
      <c r="A1712" s="34" t="s">
        <v>1563</v>
      </c>
      <c r="B1712" s="293">
        <v>1993</v>
      </c>
      <c r="C1712" s="294">
        <v>120.572</v>
      </c>
      <c r="D1712" s="294">
        <v>14.558</v>
      </c>
      <c r="E1712" s="295">
        <v>104.91</v>
      </c>
      <c r="F1712" s="294">
        <v>64.23</v>
      </c>
      <c r="G1712" s="294">
        <v>76.070000000000007</v>
      </c>
    </row>
    <row r="1713" spans="1:7">
      <c r="A1713" s="34" t="s">
        <v>1563</v>
      </c>
      <c r="B1713" s="293">
        <v>1992</v>
      </c>
      <c r="C1713" s="294">
        <v>101.145</v>
      </c>
      <c r="D1713" s="294">
        <v>9.9320000000000004</v>
      </c>
      <c r="E1713" s="295">
        <v>66.667000000000002</v>
      </c>
      <c r="F1713" s="294">
        <v>38.643000000000001</v>
      </c>
      <c r="G1713" s="294">
        <v>47.492000000000004</v>
      </c>
    </row>
    <row r="1714" spans="1:7">
      <c r="A1714" s="34" t="s">
        <v>1563</v>
      </c>
      <c r="B1714" s="293">
        <v>1991</v>
      </c>
      <c r="C1714" s="294">
        <v>77.239999999999995</v>
      </c>
      <c r="D1714" s="294">
        <v>4.6879999999999997</v>
      </c>
      <c r="E1714" s="295">
        <v>56.155000000000001</v>
      </c>
      <c r="F1714" s="294">
        <v>27.516999999999999</v>
      </c>
      <c r="G1714" s="294">
        <v>35.936999999999998</v>
      </c>
    </row>
    <row r="1715" spans="1:7">
      <c r="A1715" s="34" t="s">
        <v>1563</v>
      </c>
      <c r="B1715" s="293">
        <v>1990</v>
      </c>
      <c r="C1715" s="294">
        <v>57.11</v>
      </c>
      <c r="D1715" s="294">
        <v>2.6360000000000001</v>
      </c>
      <c r="E1715" s="295">
        <v>44.174999999999997</v>
      </c>
      <c r="F1715" s="294">
        <v>22.728000000000002</v>
      </c>
      <c r="G1715" s="294">
        <v>32.731000000000002</v>
      </c>
    </row>
    <row r="1716" spans="1:7">
      <c r="A1716" s="34" t="s">
        <v>1563</v>
      </c>
      <c r="B1716" s="293">
        <v>1989</v>
      </c>
      <c r="C1716" s="294">
        <v>56.706000000000003</v>
      </c>
      <c r="D1716" s="294">
        <v>3.569</v>
      </c>
      <c r="E1716" s="295">
        <v>55.093000000000004</v>
      </c>
      <c r="F1716" s="294">
        <v>28.067</v>
      </c>
      <c r="G1716" s="294">
        <v>31.927</v>
      </c>
    </row>
    <row r="1717" spans="1:7">
      <c r="A1717" s="34" t="s">
        <v>1564</v>
      </c>
      <c r="B1717" s="293">
        <v>2019</v>
      </c>
      <c r="C1717" s="294">
        <v>4590</v>
      </c>
      <c r="D1717" s="294">
        <v>493</v>
      </c>
      <c r="E1717" s="295">
        <v>12172</v>
      </c>
      <c r="F1717" s="294">
        <v>5637</v>
      </c>
      <c r="G1717" s="294">
        <v>9877</v>
      </c>
    </row>
    <row r="1718" spans="1:7">
      <c r="A1718" s="34" t="s">
        <v>1564</v>
      </c>
      <c r="B1718" s="293">
        <v>2018</v>
      </c>
      <c r="C1718" s="294">
        <v>4429</v>
      </c>
      <c r="D1718" s="294">
        <v>290</v>
      </c>
      <c r="E1718" s="295">
        <v>12661</v>
      </c>
      <c r="F1718" s="294">
        <v>5731</v>
      </c>
      <c r="G1718" s="294">
        <v>10429</v>
      </c>
    </row>
    <row r="1719" spans="1:7">
      <c r="A1719" s="34" t="s">
        <v>1564</v>
      </c>
      <c r="B1719" s="293">
        <v>2017</v>
      </c>
      <c r="C1719" s="294">
        <v>4130</v>
      </c>
      <c r="D1719" s="294">
        <v>358</v>
      </c>
      <c r="E1719" s="295">
        <v>13463</v>
      </c>
      <c r="F1719" s="294">
        <v>6684</v>
      </c>
      <c r="G1719" s="294">
        <v>11376</v>
      </c>
    </row>
    <row r="1720" spans="1:7">
      <c r="A1720" s="34" t="s">
        <v>1564</v>
      </c>
      <c r="B1720" s="293">
        <v>2016</v>
      </c>
      <c r="C1720" s="294">
        <v>3685</v>
      </c>
      <c r="D1720" s="294">
        <v>-277</v>
      </c>
      <c r="E1720" s="295">
        <v>15131</v>
      </c>
      <c r="F1720" s="294">
        <v>6492</v>
      </c>
      <c r="G1720" s="294">
        <v>12270</v>
      </c>
    </row>
    <row r="1721" spans="1:7">
      <c r="A1721" s="34" t="s">
        <v>1564</v>
      </c>
      <c r="B1721" s="293">
        <v>2015</v>
      </c>
      <c r="C1721" s="294">
        <v>4308</v>
      </c>
      <c r="D1721" s="294">
        <v>700</v>
      </c>
      <c r="E1721" s="295">
        <v>12683</v>
      </c>
      <c r="F1721" s="294">
        <v>4387</v>
      </c>
      <c r="G1721" s="294">
        <v>9924</v>
      </c>
    </row>
    <row r="1722" spans="1:7">
      <c r="A1722" s="34" t="s">
        <v>1564</v>
      </c>
      <c r="B1722" s="293">
        <v>2014</v>
      </c>
      <c r="C1722" s="294">
        <v>4743</v>
      </c>
      <c r="D1722" s="294">
        <v>1390</v>
      </c>
      <c r="E1722" s="295">
        <v>11338.2</v>
      </c>
      <c r="F1722" s="294">
        <v>4572.5</v>
      </c>
      <c r="G1722" s="294">
        <v>9165</v>
      </c>
    </row>
    <row r="1723" spans="1:7">
      <c r="A1723" s="34" t="s">
        <v>1564</v>
      </c>
      <c r="B1723" s="293">
        <v>2013</v>
      </c>
      <c r="C1723" s="294">
        <v>5474.7</v>
      </c>
      <c r="D1723" s="294">
        <v>1464.6</v>
      </c>
      <c r="E1723" s="295">
        <v>10678.1</v>
      </c>
      <c r="F1723" s="294">
        <v>5438.4</v>
      </c>
      <c r="G1723" s="294">
        <v>8536.5</v>
      </c>
    </row>
    <row r="1724" spans="1:7">
      <c r="A1724" s="34" t="s">
        <v>1564</v>
      </c>
      <c r="B1724" s="293">
        <v>2012</v>
      </c>
      <c r="C1724" s="294">
        <v>6104</v>
      </c>
      <c r="D1724" s="294">
        <v>1848.7</v>
      </c>
      <c r="E1724" s="295">
        <v>10166.9</v>
      </c>
      <c r="F1724" s="294">
        <v>6282.2</v>
      </c>
      <c r="G1724" s="294">
        <v>7887.2</v>
      </c>
    </row>
    <row r="1725" spans="1:7">
      <c r="A1725" s="34" t="s">
        <v>1564</v>
      </c>
      <c r="B1725" s="293">
        <v>2011</v>
      </c>
      <c r="C1725" s="294">
        <v>6097.9</v>
      </c>
      <c r="D1725" s="294">
        <v>1539.2</v>
      </c>
      <c r="E1725" s="295">
        <v>8974.5</v>
      </c>
      <c r="F1725" s="294">
        <v>4932.8999999999996</v>
      </c>
      <c r="G1725" s="294">
        <v>6550.7</v>
      </c>
    </row>
    <row r="1726" spans="1:7">
      <c r="A1726" s="34" t="s">
        <v>1564</v>
      </c>
      <c r="B1726" s="293">
        <v>2010</v>
      </c>
      <c r="C1726" s="294">
        <v>3965</v>
      </c>
      <c r="D1726" s="294">
        <v>349.2</v>
      </c>
      <c r="E1726" s="295">
        <v>8754</v>
      </c>
      <c r="F1726" s="294">
        <v>4433.3999999999996</v>
      </c>
      <c r="G1726" s="294">
        <v>6392.4</v>
      </c>
    </row>
    <row r="1727" spans="1:7">
      <c r="A1727" s="34" t="s">
        <v>1564</v>
      </c>
      <c r="B1727" s="293">
        <v>2009</v>
      </c>
      <c r="C1727" s="294">
        <v>2608.4</v>
      </c>
      <c r="D1727" s="294">
        <v>365.6</v>
      </c>
      <c r="E1727" s="295">
        <v>2494.9</v>
      </c>
      <c r="F1727" s="294">
        <v>1744.9</v>
      </c>
      <c r="G1727" s="294">
        <v>1749.6000000000001</v>
      </c>
    </row>
    <row r="1728" spans="1:7">
      <c r="A1728" s="34" t="s">
        <v>1564</v>
      </c>
      <c r="B1728" s="293">
        <v>2008</v>
      </c>
      <c r="C1728" s="294">
        <v>3921.1</v>
      </c>
      <c r="D1728" s="294">
        <v>684.6</v>
      </c>
      <c r="E1728" s="295">
        <v>2387.6</v>
      </c>
      <c r="F1728" s="294">
        <v>1350.7</v>
      </c>
      <c r="G1728" s="294">
        <v>1354.8</v>
      </c>
    </row>
    <row r="1729" spans="1:7">
      <c r="A1729" s="34" t="s">
        <v>1564</v>
      </c>
      <c r="B1729" s="293">
        <v>2007</v>
      </c>
      <c r="C1729" s="294">
        <v>2756.7</v>
      </c>
      <c r="D1729" s="294">
        <v>372.7</v>
      </c>
      <c r="E1729" s="295">
        <v>2012.5</v>
      </c>
      <c r="F1729" s="294">
        <v>1204.3</v>
      </c>
      <c r="G1729" s="294">
        <v>1209.2</v>
      </c>
    </row>
    <row r="1730" spans="1:7">
      <c r="A1730" s="34" t="s">
        <v>1564</v>
      </c>
      <c r="B1730" s="293">
        <v>2006</v>
      </c>
      <c r="C1730" s="294">
        <v>2032.9</v>
      </c>
      <c r="D1730" s="294">
        <v>33.299999999999997</v>
      </c>
      <c r="E1730" s="295">
        <v>1290.4000000000001</v>
      </c>
      <c r="F1730" s="294">
        <v>780.6</v>
      </c>
      <c r="G1730" s="294">
        <v>784.80000000000007</v>
      </c>
    </row>
    <row r="1731" spans="1:7">
      <c r="A1731" s="34" t="s">
        <v>1564</v>
      </c>
      <c r="B1731" s="293">
        <v>2005</v>
      </c>
      <c r="C1731" s="294">
        <v>1908.4</v>
      </c>
      <c r="D1731" s="294">
        <v>-39</v>
      </c>
      <c r="E1731" s="295">
        <v>1228.0999999999999</v>
      </c>
      <c r="F1731" s="294">
        <v>769.5</v>
      </c>
      <c r="G1731" s="294">
        <v>773.7</v>
      </c>
    </row>
    <row r="1732" spans="1:7">
      <c r="A1732" s="34" t="s">
        <v>1564</v>
      </c>
      <c r="B1732" s="293">
        <v>2004</v>
      </c>
      <c r="C1732" s="294">
        <v>1650.652</v>
      </c>
      <c r="D1732" s="294">
        <v>67.731999999999999</v>
      </c>
      <c r="E1732" s="295">
        <v>1546.9709</v>
      </c>
      <c r="F1732" s="294">
        <v>800.06100000000004</v>
      </c>
      <c r="G1732" s="294">
        <v>1058.8820000000001</v>
      </c>
    </row>
    <row r="1733" spans="1:7">
      <c r="A1733" s="34" t="s">
        <v>1564</v>
      </c>
      <c r="B1733" s="293">
        <v>2003</v>
      </c>
      <c r="C1733" s="294">
        <v>1369.915</v>
      </c>
      <c r="D1733" s="294">
        <v>-18.382999999999999</v>
      </c>
      <c r="E1733" s="295">
        <v>1404.8789999999999</v>
      </c>
      <c r="F1733" s="294">
        <v>748.16700000000003</v>
      </c>
      <c r="G1733" s="294">
        <v>1041.67</v>
      </c>
    </row>
    <row r="1734" spans="1:7">
      <c r="A1734" s="34" t="s">
        <v>1565</v>
      </c>
      <c r="B1734" s="293">
        <v>2019</v>
      </c>
      <c r="C1734" s="294">
        <v>4357.7</v>
      </c>
      <c r="D1734" s="294">
        <v>615.9</v>
      </c>
      <c r="E1734" s="295">
        <v>6657.4</v>
      </c>
      <c r="F1734" s="294">
        <v>2667.8</v>
      </c>
      <c r="G1734" s="294">
        <v>4891.3</v>
      </c>
    </row>
    <row r="1735" spans="1:7">
      <c r="A1735" s="34" t="s">
        <v>1565</v>
      </c>
      <c r="B1735" s="293">
        <v>2018</v>
      </c>
      <c r="C1735" s="294">
        <v>4145.8999999999996</v>
      </c>
      <c r="D1735" s="294">
        <v>568.6</v>
      </c>
      <c r="E1735" s="295">
        <v>6069.2</v>
      </c>
      <c r="F1735" s="294">
        <v>2453.8000000000002</v>
      </c>
      <c r="G1735" s="294">
        <v>4560.8999999999996</v>
      </c>
    </row>
    <row r="1736" spans="1:7">
      <c r="A1736" s="34" t="s">
        <v>1565</v>
      </c>
      <c r="B1736" s="293">
        <v>2017</v>
      </c>
      <c r="C1736" s="294">
        <v>3776.2</v>
      </c>
      <c r="D1736" s="294">
        <v>743.4</v>
      </c>
      <c r="E1736" s="295">
        <v>6014.8</v>
      </c>
      <c r="F1736" s="294">
        <v>2218</v>
      </c>
      <c r="G1736" s="294">
        <v>4592.3</v>
      </c>
    </row>
    <row r="1737" spans="1:7">
      <c r="A1737" s="34" t="s">
        <v>1565</v>
      </c>
      <c r="B1737" s="293">
        <v>2016</v>
      </c>
      <c r="C1737" s="294">
        <v>3493.1</v>
      </c>
      <c r="D1737" s="294">
        <v>459</v>
      </c>
      <c r="E1737" s="295">
        <v>4354.1000000000004</v>
      </c>
      <c r="F1737" s="294">
        <v>1977.9</v>
      </c>
      <c r="G1737" s="294">
        <v>3098.1000000000004</v>
      </c>
    </row>
    <row r="1738" spans="1:7">
      <c r="A1738" s="34" t="s">
        <v>1565</v>
      </c>
      <c r="B1738" s="293">
        <v>2015</v>
      </c>
      <c r="C1738" s="294">
        <v>3394.8</v>
      </c>
      <c r="D1738" s="294">
        <v>410.4</v>
      </c>
      <c r="E1738" s="295">
        <v>4256.8999999999996</v>
      </c>
      <c r="F1738" s="294">
        <v>2023.2</v>
      </c>
      <c r="G1738" s="294">
        <v>3073.2</v>
      </c>
    </row>
    <row r="1739" spans="1:7">
      <c r="A1739" s="34" t="s">
        <v>1565</v>
      </c>
      <c r="B1739" s="293">
        <v>2014</v>
      </c>
      <c r="C1739" s="294">
        <v>3297.6</v>
      </c>
      <c r="D1739" s="294">
        <v>413.9</v>
      </c>
      <c r="E1739" s="295">
        <v>4359.2</v>
      </c>
      <c r="F1739" s="294">
        <v>2101.9</v>
      </c>
      <c r="G1739" s="294">
        <v>3188.5</v>
      </c>
    </row>
    <row r="1740" spans="1:7">
      <c r="A1740" s="34" t="s">
        <v>1565</v>
      </c>
      <c r="B1740" s="293">
        <v>2013</v>
      </c>
      <c r="C1740" s="294">
        <v>3194.3</v>
      </c>
      <c r="D1740" s="294">
        <v>394.4</v>
      </c>
      <c r="E1740" s="295">
        <v>4259.7</v>
      </c>
      <c r="F1740" s="294">
        <v>2300</v>
      </c>
      <c r="G1740" s="294">
        <v>3103.3</v>
      </c>
    </row>
    <row r="1741" spans="1:7">
      <c r="A1741" s="34" t="s">
        <v>1565</v>
      </c>
      <c r="B1741" s="293">
        <v>2012</v>
      </c>
      <c r="C1741" s="294">
        <v>2921.9</v>
      </c>
      <c r="D1741" s="294">
        <v>349.8</v>
      </c>
      <c r="E1741" s="295">
        <v>4098.1000000000004</v>
      </c>
      <c r="F1741" s="294">
        <v>2061.1</v>
      </c>
      <c r="G1741" s="294">
        <v>2964.3</v>
      </c>
    </row>
    <row r="1742" spans="1:7">
      <c r="A1742" s="34" t="s">
        <v>1565</v>
      </c>
      <c r="B1742" s="293">
        <v>2011</v>
      </c>
      <c r="C1742" s="294">
        <v>2749.3</v>
      </c>
      <c r="D1742" s="294">
        <v>309.60000000000002</v>
      </c>
      <c r="E1742" s="295">
        <v>3117.6</v>
      </c>
      <c r="F1742" s="294">
        <v>2040.8</v>
      </c>
      <c r="G1742" s="294">
        <v>2293.1</v>
      </c>
    </row>
    <row r="1743" spans="1:7">
      <c r="A1743" s="34" t="s">
        <v>1565</v>
      </c>
      <c r="B1743" s="293">
        <v>2010</v>
      </c>
      <c r="C1743" s="294">
        <v>2589.1999999999998</v>
      </c>
      <c r="D1743" s="294">
        <v>270.7</v>
      </c>
      <c r="E1743" s="295">
        <v>2945.194</v>
      </c>
      <c r="F1743" s="294">
        <v>1870.8589999999999</v>
      </c>
      <c r="G1743" s="294">
        <v>2210.5320000000002</v>
      </c>
    </row>
    <row r="1744" spans="1:7">
      <c r="A1744" s="34" t="s">
        <v>1565</v>
      </c>
      <c r="B1744" s="293">
        <v>2009</v>
      </c>
      <c r="C1744" s="294">
        <v>2520.922</v>
      </c>
      <c r="D1744" s="294">
        <v>243.53299999999999</v>
      </c>
      <c r="E1744" s="295">
        <v>3118.4459999999999</v>
      </c>
      <c r="F1744" s="294">
        <v>1601.7719999999999</v>
      </c>
      <c r="G1744" s="294">
        <v>2418.0680000000002</v>
      </c>
    </row>
    <row r="1745" spans="1:7">
      <c r="A1745" s="34" t="s">
        <v>1565</v>
      </c>
      <c r="B1745" s="293">
        <v>2008</v>
      </c>
      <c r="C1745" s="294">
        <v>2422.3980000000001</v>
      </c>
      <c r="D1745" s="294">
        <v>195.17400000000001</v>
      </c>
      <c r="E1745" s="295">
        <v>2801.4380000000001</v>
      </c>
      <c r="F1745" s="294">
        <v>1331.7049999999999</v>
      </c>
      <c r="G1745" s="294">
        <v>2187.846</v>
      </c>
    </row>
    <row r="1746" spans="1:7">
      <c r="A1746" s="34" t="s">
        <v>1565</v>
      </c>
      <c r="B1746" s="293">
        <v>2007</v>
      </c>
      <c r="C1746" s="294">
        <v>2220.94</v>
      </c>
      <c r="D1746" s="294">
        <v>169.02500000000001</v>
      </c>
      <c r="E1746" s="295">
        <v>2532.4899999999998</v>
      </c>
      <c r="F1746" s="294">
        <v>1080.4590000000001</v>
      </c>
      <c r="G1746" s="294">
        <v>1936.4760000000001</v>
      </c>
    </row>
    <row r="1747" spans="1:7">
      <c r="A1747" s="34" t="s">
        <v>1565</v>
      </c>
      <c r="B1747" s="293">
        <v>2006</v>
      </c>
      <c r="C1747" s="294">
        <v>1945.6610000000001</v>
      </c>
      <c r="D1747" s="294">
        <v>138.92699999999999</v>
      </c>
      <c r="E1747" s="295">
        <v>2334.154</v>
      </c>
      <c r="F1747" s="294">
        <v>864.154</v>
      </c>
      <c r="G1747" s="294">
        <v>1797.49</v>
      </c>
    </row>
    <row r="1748" spans="1:7">
      <c r="A1748" s="34" t="s">
        <v>1565</v>
      </c>
      <c r="B1748" s="293">
        <v>2005</v>
      </c>
      <c r="C1748" s="294">
        <v>1736.5060000000001</v>
      </c>
      <c r="D1748" s="294">
        <v>122.90600000000001</v>
      </c>
      <c r="E1748" s="295">
        <v>1962.117</v>
      </c>
      <c r="F1748" s="294">
        <v>697.13599999999997</v>
      </c>
      <c r="G1748" s="294">
        <v>1453.6790000000001</v>
      </c>
    </row>
    <row r="1749" spans="1:7">
      <c r="A1749" s="34" t="s">
        <v>1565</v>
      </c>
      <c r="B1749" s="293">
        <v>2004</v>
      </c>
      <c r="C1749" s="294">
        <v>1462.0619999999999</v>
      </c>
      <c r="D1749" s="294">
        <v>88.808000000000007</v>
      </c>
      <c r="E1749" s="295">
        <v>1877.998</v>
      </c>
      <c r="F1749" s="294">
        <v>560.31700000000001</v>
      </c>
      <c r="G1749" s="294">
        <v>1419.059</v>
      </c>
    </row>
    <row r="1750" spans="1:7">
      <c r="A1750" s="34" t="s">
        <v>1565</v>
      </c>
      <c r="B1750" s="293">
        <v>2003</v>
      </c>
      <c r="C1750" s="294">
        <v>1056.8699999999999</v>
      </c>
      <c r="D1750" s="294">
        <v>80.960999999999999</v>
      </c>
      <c r="E1750" s="295">
        <v>1119.617</v>
      </c>
      <c r="F1750" s="294">
        <v>438.791</v>
      </c>
      <c r="G1750" s="294">
        <v>835.83699999999999</v>
      </c>
    </row>
    <row r="1751" spans="1:7">
      <c r="A1751" s="34" t="s">
        <v>1565</v>
      </c>
      <c r="B1751" s="293">
        <v>2002</v>
      </c>
      <c r="C1751" s="294">
        <v>1047.1489999999999</v>
      </c>
      <c r="D1751" s="294">
        <v>66.69</v>
      </c>
      <c r="E1751" s="295">
        <v>988.24099999999999</v>
      </c>
      <c r="F1751" s="294">
        <v>347.86</v>
      </c>
      <c r="G1751" s="294">
        <v>716.29300000000001</v>
      </c>
    </row>
    <row r="1752" spans="1:7">
      <c r="A1752" s="34" t="s">
        <v>1565</v>
      </c>
      <c r="B1752" s="293">
        <v>2001</v>
      </c>
      <c r="C1752" s="294">
        <v>959.70699999999999</v>
      </c>
      <c r="D1752" s="294">
        <v>46.984000000000002</v>
      </c>
      <c r="E1752" s="295">
        <v>949.08500000000004</v>
      </c>
      <c r="F1752" s="294">
        <v>284.42899999999997</v>
      </c>
      <c r="G1752" s="294">
        <v>702.57299999999998</v>
      </c>
    </row>
    <row r="1753" spans="1:7">
      <c r="A1753" s="34" t="s">
        <v>1565</v>
      </c>
      <c r="B1753" s="293">
        <v>2000</v>
      </c>
      <c r="C1753" s="294">
        <v>795.72500000000002</v>
      </c>
      <c r="D1753" s="294">
        <v>33.558999999999997</v>
      </c>
      <c r="E1753" s="295">
        <v>455.63200000000001</v>
      </c>
      <c r="F1753" s="294">
        <v>238.10499999999999</v>
      </c>
      <c r="G1753" s="294">
        <v>272.10399999999998</v>
      </c>
    </row>
    <row r="1754" spans="1:7">
      <c r="A1754" s="34" t="s">
        <v>1565</v>
      </c>
      <c r="B1754" s="293">
        <v>1999</v>
      </c>
      <c r="C1754" s="294">
        <v>740.18100000000004</v>
      </c>
      <c r="D1754" s="294">
        <v>45.356999999999999</v>
      </c>
      <c r="E1754" s="295">
        <v>476.30599999999998</v>
      </c>
      <c r="F1754" s="294">
        <v>230.17</v>
      </c>
      <c r="G1754" s="294">
        <v>314.536</v>
      </c>
    </row>
    <row r="1755" spans="1:7">
      <c r="A1755" s="34" t="s">
        <v>1565</v>
      </c>
      <c r="B1755" s="293">
        <v>1998</v>
      </c>
      <c r="C1755" s="294">
        <v>684.39300000000003</v>
      </c>
      <c r="D1755" s="294">
        <v>30.289000000000001</v>
      </c>
      <c r="E1755" s="295">
        <v>391.43799999999999</v>
      </c>
      <c r="F1755" s="294">
        <v>194.83799999999999</v>
      </c>
      <c r="G1755" s="294">
        <v>243.65299999999999</v>
      </c>
    </row>
    <row r="1756" spans="1:7">
      <c r="A1756" s="34" t="s">
        <v>1565</v>
      </c>
      <c r="B1756" s="293">
        <v>1997</v>
      </c>
      <c r="C1756" s="294">
        <v>574.90599999999995</v>
      </c>
      <c r="D1756" s="294">
        <v>24.506</v>
      </c>
      <c r="E1756" s="295">
        <v>351.01400000000001</v>
      </c>
      <c r="F1756" s="294">
        <v>179.3391</v>
      </c>
      <c r="G1756" s="294">
        <v>218.8391</v>
      </c>
    </row>
    <row r="1757" spans="1:7">
      <c r="A1757" s="34" t="s">
        <v>1565</v>
      </c>
      <c r="B1757" s="293">
        <v>1996</v>
      </c>
      <c r="C1757" s="294">
        <v>527.77099999999996</v>
      </c>
      <c r="D1757" s="294">
        <v>21.228000000000002</v>
      </c>
      <c r="E1757" s="295">
        <v>307.971</v>
      </c>
      <c r="F1757" s="294">
        <v>165.31200000000001</v>
      </c>
      <c r="G1757" s="294">
        <v>172.81200000000001</v>
      </c>
    </row>
    <row r="1758" spans="1:7">
      <c r="A1758" s="34" t="s">
        <v>1565</v>
      </c>
      <c r="B1758" s="293">
        <v>1995</v>
      </c>
      <c r="C1758" s="294">
        <v>485.75900000000001</v>
      </c>
      <c r="D1758" s="294">
        <v>10.151999999999999</v>
      </c>
      <c r="E1758" s="295">
        <v>293.18</v>
      </c>
      <c r="F1758" s="294">
        <v>153.68199999999999</v>
      </c>
      <c r="G1758" s="294">
        <v>166.18199999999999</v>
      </c>
    </row>
    <row r="1759" spans="1:7">
      <c r="A1759" s="34" t="s">
        <v>1565</v>
      </c>
      <c r="B1759" s="293">
        <v>1994</v>
      </c>
      <c r="C1759" s="294">
        <v>491.048</v>
      </c>
      <c r="D1759" s="294">
        <v>6.117</v>
      </c>
      <c r="E1759" s="295">
        <v>295.58699999999999</v>
      </c>
      <c r="F1759" s="294">
        <v>153.941</v>
      </c>
      <c r="G1759" s="294">
        <v>186.441</v>
      </c>
    </row>
    <row r="1760" spans="1:7">
      <c r="A1760" s="34" t="s">
        <v>1565</v>
      </c>
      <c r="B1760" s="293">
        <v>1993</v>
      </c>
      <c r="C1760" s="294">
        <v>507.65100000000001</v>
      </c>
      <c r="D1760" s="294">
        <v>26.286000000000001</v>
      </c>
      <c r="E1760" s="295">
        <v>281.74099999999999</v>
      </c>
      <c r="F1760" s="294">
        <v>169.36699999999999</v>
      </c>
      <c r="G1760" s="294">
        <v>179.011</v>
      </c>
    </row>
    <row r="1761" spans="1:7">
      <c r="A1761" s="34" t="s">
        <v>1565</v>
      </c>
      <c r="B1761" s="293">
        <v>1992</v>
      </c>
      <c r="C1761" s="294">
        <v>496.45600000000002</v>
      </c>
      <c r="D1761" s="294">
        <v>29.503</v>
      </c>
      <c r="E1761" s="295">
        <v>261.04500000000002</v>
      </c>
      <c r="F1761" s="294">
        <v>159.05099999999999</v>
      </c>
      <c r="G1761" s="294">
        <v>166.79499999999999</v>
      </c>
    </row>
    <row r="1762" spans="1:7">
      <c r="A1762" s="34" t="s">
        <v>1565</v>
      </c>
      <c r="B1762" s="293">
        <v>1991</v>
      </c>
      <c r="C1762" s="294">
        <v>466.76</v>
      </c>
      <c r="D1762" s="294">
        <v>26.475000000000001</v>
      </c>
      <c r="E1762" s="295">
        <v>244.99700000000001</v>
      </c>
      <c r="F1762" s="294">
        <v>139.154</v>
      </c>
      <c r="G1762" s="294">
        <v>146.965</v>
      </c>
    </row>
    <row r="1763" spans="1:7">
      <c r="A1763" s="34" t="s">
        <v>1565</v>
      </c>
      <c r="B1763" s="293">
        <v>1990</v>
      </c>
      <c r="C1763" s="294">
        <v>428.54700000000003</v>
      </c>
      <c r="D1763" s="294">
        <v>22.481999999999999</v>
      </c>
      <c r="E1763" s="295">
        <v>253.47900000000001</v>
      </c>
      <c r="F1763" s="294">
        <v>118.702</v>
      </c>
      <c r="G1763" s="294">
        <v>149.738</v>
      </c>
    </row>
    <row r="1764" spans="1:7">
      <c r="A1764" s="34" t="s">
        <v>1565</v>
      </c>
      <c r="B1764" s="293">
        <v>1989</v>
      </c>
      <c r="C1764" s="294">
        <v>387.64100000000002</v>
      </c>
      <c r="D1764" s="294">
        <v>8.6479999999999997</v>
      </c>
      <c r="E1764" s="295">
        <v>244.858</v>
      </c>
      <c r="F1764" s="294">
        <v>111.55500000000001</v>
      </c>
      <c r="G1764" s="294">
        <v>165.17000000000002</v>
      </c>
    </row>
    <row r="1765" spans="1:7">
      <c r="A1765" s="34" t="s">
        <v>1566</v>
      </c>
      <c r="B1765" s="293">
        <v>2019</v>
      </c>
      <c r="C1765" s="294">
        <v>15309.508</v>
      </c>
      <c r="D1765" s="294">
        <v>576.96799999999996</v>
      </c>
      <c r="E1765" s="295">
        <v>4641.0600000000004</v>
      </c>
      <c r="F1765" s="294">
        <v>1670.73</v>
      </c>
      <c r="G1765" s="294">
        <v>3226.7870000000003</v>
      </c>
    </row>
    <row r="1766" spans="1:7">
      <c r="A1766" s="34" t="s">
        <v>1566</v>
      </c>
      <c r="B1766" s="293">
        <v>2018</v>
      </c>
      <c r="C1766" s="294">
        <v>16631.171999999999</v>
      </c>
      <c r="D1766" s="294">
        <v>664.505</v>
      </c>
      <c r="E1766" s="295">
        <v>4427.4120000000003</v>
      </c>
      <c r="F1766" s="294">
        <v>1595.087</v>
      </c>
      <c r="G1766" s="294">
        <v>2941.4390000000003</v>
      </c>
    </row>
    <row r="1767" spans="1:7">
      <c r="A1767" s="34" t="s">
        <v>1566</v>
      </c>
      <c r="B1767" s="293">
        <v>2017</v>
      </c>
      <c r="C1767" s="294">
        <v>14869.38</v>
      </c>
      <c r="D1767" s="294">
        <v>504.89299999999997</v>
      </c>
      <c r="E1767" s="295">
        <v>4235.8339999999998</v>
      </c>
      <c r="F1767" s="294">
        <v>1425.7449999999999</v>
      </c>
      <c r="G1767" s="294">
        <v>2890.7449999999999</v>
      </c>
    </row>
    <row r="1768" spans="1:7">
      <c r="A1768" s="34" t="s">
        <v>1566</v>
      </c>
      <c r="B1768" s="293">
        <v>2016</v>
      </c>
      <c r="C1768" s="294">
        <v>13144.413</v>
      </c>
      <c r="D1768" s="294">
        <v>513.38400000000001</v>
      </c>
      <c r="E1768" s="295">
        <v>3687.7579999999998</v>
      </c>
      <c r="F1768" s="294">
        <v>1257.847</v>
      </c>
      <c r="G1768" s="294">
        <v>2497.8469999999998</v>
      </c>
    </row>
    <row r="1769" spans="1:7">
      <c r="A1769" s="34" t="s">
        <v>1566</v>
      </c>
      <c r="B1769" s="293">
        <v>2015</v>
      </c>
      <c r="C1769" s="294">
        <v>13476.084000000001</v>
      </c>
      <c r="D1769" s="294">
        <v>509.69900000000001</v>
      </c>
      <c r="E1769" s="295">
        <v>3184.3580000000002</v>
      </c>
      <c r="F1769" s="294">
        <v>1150.45</v>
      </c>
      <c r="G1769" s="294">
        <v>2100.4499999999998</v>
      </c>
    </row>
    <row r="1770" spans="1:7">
      <c r="A1770" s="34" t="s">
        <v>1566</v>
      </c>
      <c r="B1770" s="293">
        <v>2014</v>
      </c>
      <c r="C1770" s="294">
        <v>13470.066999999999</v>
      </c>
      <c r="D1770" s="294">
        <v>449.71100000000001</v>
      </c>
      <c r="E1770" s="295">
        <v>3214.3380000000002</v>
      </c>
      <c r="F1770" s="294">
        <v>1047.0150000000001</v>
      </c>
      <c r="G1770" s="294">
        <v>2152.0150000000003</v>
      </c>
    </row>
    <row r="1771" spans="1:7">
      <c r="A1771" s="34" t="s">
        <v>1566</v>
      </c>
      <c r="B1771" s="293">
        <v>2013</v>
      </c>
      <c r="C1771" s="294">
        <v>12752.075999999999</v>
      </c>
      <c r="D1771" s="294">
        <v>415.904</v>
      </c>
      <c r="E1771" s="295">
        <v>2802.8180000000002</v>
      </c>
      <c r="F1771" s="294">
        <v>939.72400000000005</v>
      </c>
      <c r="G1771" s="294">
        <v>1814.7240000000002</v>
      </c>
    </row>
    <row r="1772" spans="1:7">
      <c r="A1772" s="34" t="s">
        <v>1566</v>
      </c>
      <c r="B1772" s="293">
        <v>2012</v>
      </c>
      <c r="C1772" s="294">
        <v>11359.112999999999</v>
      </c>
      <c r="D1772" s="294">
        <v>593.80399999999997</v>
      </c>
      <c r="E1772" s="295">
        <v>2804.2249999999999</v>
      </c>
      <c r="F1772" s="294">
        <v>1504.3720000000001</v>
      </c>
      <c r="G1772" s="294">
        <v>1758.018</v>
      </c>
    </row>
    <row r="1773" spans="1:7">
      <c r="A1773" s="34" t="s">
        <v>1566</v>
      </c>
      <c r="B1773" s="293">
        <v>2011</v>
      </c>
      <c r="C1773" s="294">
        <v>10336.346</v>
      </c>
      <c r="D1773" s="294">
        <v>431.61200000000002</v>
      </c>
      <c r="E1773" s="295">
        <v>2138.0410000000002</v>
      </c>
      <c r="F1773" s="294">
        <v>1248.4739999999999</v>
      </c>
      <c r="G1773" s="294">
        <v>1248.4739999999999</v>
      </c>
    </row>
    <row r="1774" spans="1:7">
      <c r="A1774" s="34" t="s">
        <v>1566</v>
      </c>
      <c r="B1774" s="293">
        <v>2010</v>
      </c>
      <c r="C1774" s="294">
        <v>9274.3050000000003</v>
      </c>
      <c r="D1774" s="294">
        <v>387.02600000000001</v>
      </c>
      <c r="E1774" s="295">
        <v>1995.6990000000001</v>
      </c>
      <c r="F1774" s="294">
        <v>1204.068</v>
      </c>
      <c r="G1774" s="294">
        <v>1204.068</v>
      </c>
    </row>
    <row r="1775" spans="1:7">
      <c r="A1775" s="34" t="s">
        <v>1566</v>
      </c>
      <c r="B1775" s="293">
        <v>2009</v>
      </c>
      <c r="C1775" s="294">
        <v>7577.1890000000003</v>
      </c>
      <c r="D1775" s="294">
        <v>360.83</v>
      </c>
      <c r="E1775" s="295">
        <v>1834.248</v>
      </c>
      <c r="F1775" s="294">
        <v>1079.9000000000001</v>
      </c>
      <c r="G1775" s="294">
        <v>1079.9000000000001</v>
      </c>
    </row>
    <row r="1776" spans="1:7">
      <c r="A1776" s="34" t="s">
        <v>1566</v>
      </c>
      <c r="B1776" s="293">
        <v>2008</v>
      </c>
      <c r="C1776" s="294">
        <v>8578.6139999999996</v>
      </c>
      <c r="D1776" s="294">
        <v>359.17700000000002</v>
      </c>
      <c r="E1776" s="295">
        <v>1815.721</v>
      </c>
      <c r="F1776" s="294">
        <v>1107.221</v>
      </c>
      <c r="G1776" s="294">
        <v>1190.8119999999999</v>
      </c>
    </row>
    <row r="1777" spans="1:7">
      <c r="A1777" s="34" t="s">
        <v>1566</v>
      </c>
      <c r="B1777" s="293">
        <v>2007</v>
      </c>
      <c r="C1777" s="294">
        <v>7316.223</v>
      </c>
      <c r="D1777" s="294">
        <v>324.26100000000002</v>
      </c>
      <c r="E1777" s="295">
        <v>1811.307</v>
      </c>
      <c r="F1777" s="294">
        <v>1042.249</v>
      </c>
      <c r="G1777" s="294">
        <v>1129.692</v>
      </c>
    </row>
    <row r="1778" spans="1:7">
      <c r="A1778" s="34" t="s">
        <v>1566</v>
      </c>
      <c r="B1778" s="293">
        <v>2006</v>
      </c>
      <c r="C1778" s="294">
        <v>6556.1940000000004</v>
      </c>
      <c r="D1778" s="294">
        <v>266.92500000000001</v>
      </c>
      <c r="E1778" s="295">
        <v>1631.693</v>
      </c>
      <c r="F1778" s="294">
        <v>943.72199999999998</v>
      </c>
      <c r="G1778" s="294">
        <v>1015.352</v>
      </c>
    </row>
    <row r="1779" spans="1:7">
      <c r="A1779" s="34" t="s">
        <v>1566</v>
      </c>
      <c r="B1779" s="293">
        <v>2005</v>
      </c>
      <c r="C1779" s="294">
        <v>5688.9480000000003</v>
      </c>
      <c r="D1779" s="294">
        <v>203.358</v>
      </c>
      <c r="E1779" s="295">
        <v>1395.068</v>
      </c>
      <c r="F1779" s="294">
        <v>780.03700000000003</v>
      </c>
      <c r="G1779" s="294">
        <v>843.17500000000007</v>
      </c>
    </row>
    <row r="1780" spans="1:7">
      <c r="A1780" s="34" t="s">
        <v>1566</v>
      </c>
      <c r="B1780" s="293">
        <v>2004</v>
      </c>
      <c r="C1780" s="294">
        <v>4341.5379999999996</v>
      </c>
      <c r="D1780" s="294">
        <v>137.25399999999999</v>
      </c>
      <c r="E1780" s="295">
        <v>1080.6959999999999</v>
      </c>
      <c r="F1780" s="294">
        <v>620.85599999999999</v>
      </c>
      <c r="G1780" s="294">
        <v>676.70299999999997</v>
      </c>
    </row>
    <row r="1781" spans="1:7">
      <c r="A1781" s="34" t="s">
        <v>1566</v>
      </c>
      <c r="B1781" s="293">
        <v>2003</v>
      </c>
      <c r="C1781" s="294">
        <v>3613.645</v>
      </c>
      <c r="D1781" s="294">
        <v>114.123</v>
      </c>
      <c r="E1781" s="295">
        <v>908.149</v>
      </c>
      <c r="F1781" s="294">
        <v>517.03</v>
      </c>
      <c r="G1781" s="294">
        <v>567.75099999999998</v>
      </c>
    </row>
    <row r="1782" spans="1:7">
      <c r="A1782" s="34" t="s">
        <v>1566</v>
      </c>
      <c r="B1782" s="293">
        <v>2002</v>
      </c>
      <c r="C1782" s="294">
        <v>3294.473</v>
      </c>
      <c r="D1782" s="294">
        <v>96.325000000000003</v>
      </c>
      <c r="E1782" s="295">
        <v>777.15099999999995</v>
      </c>
      <c r="F1782" s="294">
        <v>425.83</v>
      </c>
      <c r="G1782" s="294">
        <v>425.83</v>
      </c>
    </row>
    <row r="1783" spans="1:7">
      <c r="A1783" s="34" t="s">
        <v>1566</v>
      </c>
      <c r="B1783" s="293">
        <v>2001</v>
      </c>
      <c r="C1783" s="294">
        <v>3090.0720000000001</v>
      </c>
      <c r="D1783" s="294">
        <v>83.992000000000004</v>
      </c>
      <c r="E1783" s="295">
        <v>683.49</v>
      </c>
      <c r="F1783" s="294">
        <v>355.815</v>
      </c>
      <c r="G1783" s="294">
        <v>355.815</v>
      </c>
    </row>
    <row r="1784" spans="1:7">
      <c r="A1784" s="34" t="s">
        <v>1566</v>
      </c>
      <c r="B1784" s="293">
        <v>2000</v>
      </c>
      <c r="C1784" s="294">
        <v>2882.1750000000002</v>
      </c>
      <c r="D1784" s="294">
        <v>71.242000000000004</v>
      </c>
      <c r="E1784" s="295">
        <v>644.20699999999999</v>
      </c>
      <c r="F1784" s="294">
        <v>297.01600000000002</v>
      </c>
      <c r="G1784" s="294">
        <v>297.01600000000002</v>
      </c>
    </row>
    <row r="1785" spans="1:7">
      <c r="A1785" s="34" t="s">
        <v>1566</v>
      </c>
      <c r="B1785" s="293">
        <v>1999</v>
      </c>
      <c r="C1785" s="294">
        <v>2261.0270999999998</v>
      </c>
      <c r="D1785" s="294">
        <v>53.348999999999997</v>
      </c>
      <c r="E1785" s="295">
        <v>522.66099999999994</v>
      </c>
      <c r="F1785" s="294">
        <v>246.767</v>
      </c>
      <c r="G1785" s="294">
        <v>246.767</v>
      </c>
    </row>
    <row r="1786" spans="1:7">
      <c r="A1786" s="34" t="s">
        <v>1566</v>
      </c>
      <c r="B1786" s="293">
        <v>1998</v>
      </c>
      <c r="C1786" s="294">
        <v>2038.1389999999999</v>
      </c>
      <c r="D1786" s="294">
        <v>43.015000000000001</v>
      </c>
      <c r="E1786" s="295">
        <v>409.11599999999999</v>
      </c>
      <c r="F1786" s="294">
        <v>169.518</v>
      </c>
      <c r="G1786" s="294">
        <v>169.518</v>
      </c>
    </row>
    <row r="1787" spans="1:7">
      <c r="A1787" s="34" t="s">
        <v>1566</v>
      </c>
      <c r="B1787" s="293">
        <v>1997</v>
      </c>
      <c r="C1787" s="294">
        <v>1790.7850000000001</v>
      </c>
      <c r="D1787" s="294">
        <v>27.587</v>
      </c>
      <c r="E1787" s="295">
        <v>340.62799999999999</v>
      </c>
      <c r="F1787" s="294">
        <v>138.98099999999999</v>
      </c>
      <c r="G1787" s="294">
        <v>138.98099999999999</v>
      </c>
    </row>
    <row r="1788" spans="1:7">
      <c r="A1788" s="34" t="s">
        <v>1566</v>
      </c>
      <c r="B1788" s="293">
        <v>1996</v>
      </c>
      <c r="C1788" s="294">
        <v>1605.905</v>
      </c>
      <c r="D1788" s="294">
        <v>34.6</v>
      </c>
      <c r="E1788" s="295">
        <v>320.77999999999997</v>
      </c>
      <c r="F1788" s="294">
        <v>154.428</v>
      </c>
      <c r="G1788" s="294">
        <v>154.428</v>
      </c>
    </row>
    <row r="1789" spans="1:7">
      <c r="A1789" s="34" t="s">
        <v>1566</v>
      </c>
      <c r="B1789" s="293">
        <v>1995</v>
      </c>
      <c r="C1789" s="294">
        <v>1445.9749999999999</v>
      </c>
      <c r="D1789" s="294">
        <v>31.541</v>
      </c>
      <c r="E1789" s="295">
        <v>285.517</v>
      </c>
      <c r="F1789" s="294">
        <v>133.339</v>
      </c>
      <c r="G1789" s="294">
        <v>133.339</v>
      </c>
    </row>
    <row r="1790" spans="1:7">
      <c r="A1790" s="34" t="s">
        <v>107</v>
      </c>
      <c r="B1790" s="293">
        <v>2019</v>
      </c>
      <c r="C1790" s="294">
        <v>45764</v>
      </c>
      <c r="D1790" s="294">
        <v>1668</v>
      </c>
      <c r="E1790" s="295">
        <v>148188</v>
      </c>
      <c r="F1790" s="294">
        <v>38811</v>
      </c>
      <c r="G1790" s="294">
        <v>119144</v>
      </c>
    </row>
    <row r="1791" spans="1:7">
      <c r="A1791" s="34" t="s">
        <v>107</v>
      </c>
      <c r="B1791" s="293">
        <v>2018</v>
      </c>
      <c r="C1791" s="294">
        <v>43634</v>
      </c>
      <c r="D1791" s="294">
        <v>1230</v>
      </c>
      <c r="E1791" s="295">
        <v>146130</v>
      </c>
      <c r="F1791" s="294">
        <v>44272</v>
      </c>
      <c r="G1791" s="294">
        <v>117099</v>
      </c>
    </row>
    <row r="1792" spans="1:7">
      <c r="A1792" s="34" t="s">
        <v>107</v>
      </c>
      <c r="B1792" s="293">
        <v>2017</v>
      </c>
      <c r="C1792" s="294">
        <v>41581</v>
      </c>
      <c r="D1792" s="294">
        <v>9895</v>
      </c>
      <c r="E1792" s="295">
        <v>146623</v>
      </c>
      <c r="F1792" s="294">
        <v>47531</v>
      </c>
      <c r="G1792" s="294">
        <v>117762</v>
      </c>
    </row>
    <row r="1793" spans="1:7">
      <c r="A1793" s="34" t="s">
        <v>107</v>
      </c>
      <c r="B1793" s="293">
        <v>2016</v>
      </c>
      <c r="C1793" s="294">
        <v>29003</v>
      </c>
      <c r="D1793" s="294">
        <v>3522</v>
      </c>
      <c r="E1793" s="295">
        <v>149067</v>
      </c>
      <c r="F1793" s="294">
        <v>50366</v>
      </c>
      <c r="G1793" s="294">
        <v>112113</v>
      </c>
    </row>
    <row r="1794" spans="1:7">
      <c r="A1794" s="34" t="s">
        <v>107</v>
      </c>
      <c r="B1794" s="293">
        <v>2015</v>
      </c>
      <c r="C1794" s="294">
        <v>9754</v>
      </c>
      <c r="D1794" s="294">
        <v>-271</v>
      </c>
      <c r="E1794" s="295">
        <v>39316</v>
      </c>
      <c r="F1794" s="294">
        <v>-46</v>
      </c>
      <c r="G1794" s="294">
        <v>35677</v>
      </c>
    </row>
    <row r="1795" spans="1:7">
      <c r="A1795" s="34" t="s">
        <v>107</v>
      </c>
      <c r="B1795" s="293">
        <v>2014</v>
      </c>
      <c r="C1795" s="294">
        <v>9108</v>
      </c>
      <c r="D1795" s="294">
        <v>-183</v>
      </c>
      <c r="E1795" s="295">
        <v>24388</v>
      </c>
      <c r="F1795" s="294">
        <v>146</v>
      </c>
      <c r="G1795" s="294">
        <v>21033</v>
      </c>
    </row>
    <row r="1796" spans="1:7">
      <c r="A1796" s="34" t="s">
        <v>107</v>
      </c>
      <c r="B1796" s="293">
        <v>2013</v>
      </c>
      <c r="C1796" s="294">
        <v>8155</v>
      </c>
      <c r="D1796" s="294">
        <v>-169</v>
      </c>
      <c r="E1796" s="295">
        <v>17295</v>
      </c>
      <c r="F1796" s="294">
        <v>151</v>
      </c>
      <c r="G1796" s="294">
        <v>14332</v>
      </c>
    </row>
    <row r="1797" spans="1:7">
      <c r="A1797" s="34" t="s">
        <v>107</v>
      </c>
      <c r="B1797" s="293">
        <v>2012</v>
      </c>
      <c r="C1797" s="294">
        <v>7504</v>
      </c>
      <c r="D1797" s="294">
        <v>-304</v>
      </c>
      <c r="E1797" s="295">
        <v>15599</v>
      </c>
      <c r="F1797" s="294">
        <v>149</v>
      </c>
      <c r="G1797" s="294">
        <v>12957</v>
      </c>
    </row>
    <row r="1798" spans="1:7">
      <c r="A1798" s="34" t="s">
        <v>107</v>
      </c>
      <c r="B1798" s="293">
        <v>2011</v>
      </c>
      <c r="C1798" s="294">
        <v>7204</v>
      </c>
      <c r="D1798" s="294">
        <v>-369</v>
      </c>
      <c r="E1798" s="295">
        <v>15601</v>
      </c>
      <c r="F1798" s="294">
        <v>409</v>
      </c>
      <c r="G1798" s="294">
        <v>13265</v>
      </c>
    </row>
    <row r="1799" spans="1:7">
      <c r="A1799" s="34" t="s">
        <v>107</v>
      </c>
      <c r="B1799" s="293">
        <v>2010</v>
      </c>
      <c r="C1799" s="294">
        <v>7059</v>
      </c>
      <c r="D1799" s="294">
        <v>-237</v>
      </c>
      <c r="E1799" s="295">
        <v>15737</v>
      </c>
      <c r="F1799" s="294">
        <v>1478</v>
      </c>
      <c r="G1799" s="294">
        <v>13784</v>
      </c>
    </row>
    <row r="1800" spans="1:7">
      <c r="A1800" s="34" t="s">
        <v>107</v>
      </c>
      <c r="B1800" s="293">
        <v>2009</v>
      </c>
      <c r="C1800" s="294">
        <v>6755</v>
      </c>
      <c r="D1800" s="294">
        <v>11366</v>
      </c>
      <c r="E1800" s="295">
        <v>16658</v>
      </c>
      <c r="F1800" s="294">
        <v>1918</v>
      </c>
      <c r="G1800" s="294">
        <v>15240</v>
      </c>
    </row>
    <row r="1801" spans="1:7">
      <c r="A1801" s="34" t="s">
        <v>1567</v>
      </c>
      <c r="B1801" s="293">
        <v>2019</v>
      </c>
      <c r="C1801" s="294">
        <v>153566</v>
      </c>
      <c r="D1801" s="294">
        <v>5104</v>
      </c>
      <c r="E1801" s="295">
        <v>155774</v>
      </c>
      <c r="F1801" s="294">
        <v>45379</v>
      </c>
      <c r="G1801" s="294">
        <v>83417</v>
      </c>
    </row>
    <row r="1802" spans="1:7">
      <c r="A1802" s="34" t="s">
        <v>1567</v>
      </c>
      <c r="B1802" s="293">
        <v>2018</v>
      </c>
      <c r="C1802" s="294">
        <v>48650</v>
      </c>
      <c r="D1802" s="294">
        <v>2637</v>
      </c>
      <c r="E1802" s="295">
        <v>153226</v>
      </c>
      <c r="F1802" s="294">
        <v>41072</v>
      </c>
      <c r="G1802" s="294">
        <v>83550</v>
      </c>
    </row>
    <row r="1803" spans="1:7">
      <c r="A1803" s="34" t="s">
        <v>1567</v>
      </c>
      <c r="B1803" s="293">
        <v>2017</v>
      </c>
      <c r="C1803" s="294">
        <v>41806</v>
      </c>
      <c r="D1803" s="294">
        <v>2237</v>
      </c>
      <c r="E1803" s="295">
        <v>61759</v>
      </c>
      <c r="F1803" s="294">
        <v>13760</v>
      </c>
      <c r="G1803" s="294">
        <v>19199</v>
      </c>
    </row>
    <row r="1804" spans="1:7">
      <c r="A1804" s="34" t="s">
        <v>1567</v>
      </c>
      <c r="B1804" s="293">
        <v>2016</v>
      </c>
      <c r="C1804" s="294">
        <v>39838</v>
      </c>
      <c r="D1804" s="294">
        <v>1867</v>
      </c>
      <c r="E1804" s="295">
        <v>59360</v>
      </c>
      <c r="F1804" s="294">
        <v>13785</v>
      </c>
      <c r="G1804" s="294">
        <v>18817</v>
      </c>
    </row>
    <row r="1805" spans="1:7">
      <c r="A1805" s="34" t="s">
        <v>1567</v>
      </c>
      <c r="B1805" s="293">
        <v>2015</v>
      </c>
      <c r="C1805" s="294">
        <v>37819</v>
      </c>
      <c r="D1805" s="294">
        <v>2094</v>
      </c>
      <c r="E1805" s="295">
        <v>57088</v>
      </c>
      <c r="F1805" s="294">
        <v>12113</v>
      </c>
      <c r="G1805" s="294">
        <v>17282</v>
      </c>
    </row>
    <row r="1806" spans="1:7">
      <c r="A1806" s="34" t="s">
        <v>1567</v>
      </c>
      <c r="B1806" s="293">
        <v>2014</v>
      </c>
      <c r="C1806" s="294">
        <v>34760</v>
      </c>
      <c r="D1806" s="294">
        <v>2102</v>
      </c>
      <c r="E1806" s="295">
        <v>55870</v>
      </c>
      <c r="F1806" s="294">
        <v>10879</v>
      </c>
      <c r="G1806" s="294">
        <v>16005</v>
      </c>
    </row>
    <row r="1807" spans="1:7">
      <c r="A1807" s="34" t="s">
        <v>1567</v>
      </c>
      <c r="B1807" s="293">
        <v>2013</v>
      </c>
      <c r="C1807" s="294">
        <v>32167</v>
      </c>
      <c r="D1807" s="294">
        <v>1476</v>
      </c>
      <c r="E1807" s="295">
        <v>54336</v>
      </c>
      <c r="F1807" s="294">
        <v>10677</v>
      </c>
      <c r="G1807" s="294">
        <v>15924</v>
      </c>
    </row>
    <row r="1808" spans="1:7">
      <c r="A1808" s="34" t="s">
        <v>1567</v>
      </c>
      <c r="B1808" s="293">
        <v>2012</v>
      </c>
      <c r="C1808" s="294">
        <v>29075</v>
      </c>
      <c r="D1808" s="294">
        <v>1623</v>
      </c>
      <c r="E1808" s="295">
        <v>53734</v>
      </c>
      <c r="F1808" s="294">
        <v>9883</v>
      </c>
      <c r="G1808" s="294">
        <v>15070</v>
      </c>
    </row>
    <row r="1809" spans="1:7">
      <c r="A1809" s="34" t="s">
        <v>1567</v>
      </c>
      <c r="B1809" s="293">
        <v>2011</v>
      </c>
      <c r="C1809" s="294">
        <v>21803</v>
      </c>
      <c r="D1809" s="294">
        <v>1260</v>
      </c>
      <c r="E1809" s="295">
        <v>50697</v>
      </c>
      <c r="F1809" s="294">
        <v>7994</v>
      </c>
      <c r="G1809" s="294">
        <v>13088</v>
      </c>
    </row>
    <row r="1810" spans="1:7">
      <c r="A1810" s="34" t="s">
        <v>1567</v>
      </c>
      <c r="B1810" s="293">
        <v>2010</v>
      </c>
      <c r="C1810" s="294">
        <v>21178</v>
      </c>
      <c r="D1810" s="294">
        <v>1345</v>
      </c>
      <c r="E1810" s="295">
        <v>45682</v>
      </c>
      <c r="F1810" s="294">
        <v>6663</v>
      </c>
      <c r="G1810" s="294">
        <v>9503</v>
      </c>
    </row>
    <row r="1811" spans="1:7">
      <c r="A1811" s="34" t="s">
        <v>1567</v>
      </c>
      <c r="B1811" s="293">
        <v>2009</v>
      </c>
      <c r="C1811" s="294">
        <v>18457</v>
      </c>
      <c r="D1811" s="294">
        <v>1302</v>
      </c>
      <c r="E1811" s="295">
        <v>43013</v>
      </c>
      <c r="F1811" s="294">
        <v>5429</v>
      </c>
      <c r="G1811" s="294">
        <v>7969</v>
      </c>
    </row>
    <row r="1812" spans="1:7">
      <c r="A1812" s="34" t="s">
        <v>1567</v>
      </c>
      <c r="B1812" s="293">
        <v>2008</v>
      </c>
      <c r="C1812" s="294">
        <v>19101</v>
      </c>
      <c r="D1812" s="294">
        <v>292</v>
      </c>
      <c r="E1812" s="295">
        <v>41406</v>
      </c>
      <c r="F1812" s="294">
        <v>3598</v>
      </c>
      <c r="G1812" s="294">
        <v>5989</v>
      </c>
    </row>
    <row r="1813" spans="1:7">
      <c r="A1813" s="34" t="s">
        <v>1567</v>
      </c>
      <c r="B1813" s="293">
        <v>2007</v>
      </c>
      <c r="C1813" s="294">
        <v>17623</v>
      </c>
      <c r="D1813" s="294">
        <v>1115</v>
      </c>
      <c r="E1813" s="295">
        <v>40065</v>
      </c>
      <c r="F1813" s="294">
        <v>4748</v>
      </c>
      <c r="G1813" s="294">
        <v>6557</v>
      </c>
    </row>
    <row r="1814" spans="1:7">
      <c r="A1814" s="34" t="s">
        <v>1567</v>
      </c>
      <c r="B1814" s="293">
        <v>2006</v>
      </c>
      <c r="C1814" s="294">
        <v>16547</v>
      </c>
      <c r="D1814" s="294">
        <v>1155</v>
      </c>
      <c r="E1814" s="295">
        <v>42399</v>
      </c>
      <c r="F1814" s="294">
        <v>4330</v>
      </c>
      <c r="G1814" s="294">
        <v>6093</v>
      </c>
    </row>
    <row r="1815" spans="1:7">
      <c r="A1815" s="34" t="s">
        <v>1567</v>
      </c>
      <c r="B1815" s="293">
        <v>2005</v>
      </c>
      <c r="C1815" s="294">
        <v>16684</v>
      </c>
      <c r="D1815" s="294">
        <v>1625</v>
      </c>
      <c r="E1815" s="295">
        <v>44863</v>
      </c>
      <c r="F1815" s="294">
        <v>5360</v>
      </c>
      <c r="G1815" s="294">
        <v>6864</v>
      </c>
    </row>
    <row r="1816" spans="1:7">
      <c r="A1816" s="34" t="s">
        <v>1567</v>
      </c>
      <c r="B1816" s="293">
        <v>2004</v>
      </c>
      <c r="C1816" s="294">
        <v>18176</v>
      </c>
      <c r="D1816" s="294">
        <v>1438</v>
      </c>
      <c r="E1816" s="295">
        <v>81059</v>
      </c>
      <c r="F1816" s="294">
        <v>5203</v>
      </c>
      <c r="G1816" s="294">
        <v>6641</v>
      </c>
    </row>
    <row r="1817" spans="1:7">
      <c r="A1817" s="34" t="s">
        <v>1567</v>
      </c>
      <c r="B1817" s="293">
        <v>2003</v>
      </c>
      <c r="C1817" s="294">
        <v>18808</v>
      </c>
      <c r="D1817" s="294">
        <v>668</v>
      </c>
      <c r="E1817" s="295">
        <v>90953</v>
      </c>
      <c r="F1817" s="294">
        <v>4519</v>
      </c>
      <c r="G1817" s="294">
        <v>6019</v>
      </c>
    </row>
    <row r="1818" spans="1:7">
      <c r="A1818" s="34" t="s">
        <v>1567</v>
      </c>
      <c r="B1818" s="293">
        <v>2002</v>
      </c>
      <c r="C1818" s="294">
        <v>19348</v>
      </c>
      <c r="D1818" s="294">
        <v>-398</v>
      </c>
      <c r="E1818" s="295">
        <v>88950</v>
      </c>
      <c r="F1818" s="294">
        <v>3867</v>
      </c>
      <c r="G1818" s="294">
        <v>5497</v>
      </c>
    </row>
    <row r="1819" spans="1:7">
      <c r="A1819" s="34" t="s">
        <v>1567</v>
      </c>
      <c r="B1819" s="293">
        <v>2001</v>
      </c>
      <c r="C1819" s="294">
        <v>18607</v>
      </c>
      <c r="D1819" s="294">
        <v>989</v>
      </c>
      <c r="E1819" s="295">
        <v>91589</v>
      </c>
      <c r="F1819" s="294">
        <v>5055</v>
      </c>
      <c r="G1819" s="294">
        <v>6730</v>
      </c>
    </row>
    <row r="1820" spans="1:7">
      <c r="A1820" s="34" t="s">
        <v>1567</v>
      </c>
      <c r="B1820" s="293">
        <v>2000</v>
      </c>
      <c r="C1820" s="294">
        <v>19994</v>
      </c>
      <c r="D1820" s="294">
        <v>987</v>
      </c>
      <c r="E1820" s="295">
        <v>95088</v>
      </c>
      <c r="F1820" s="294">
        <v>5413</v>
      </c>
      <c r="G1820" s="294">
        <v>6722</v>
      </c>
    </row>
    <row r="1821" spans="1:7">
      <c r="A1821" s="34" t="s">
        <v>1567</v>
      </c>
      <c r="B1821" s="293">
        <v>1999</v>
      </c>
      <c r="C1821" s="294">
        <v>18726</v>
      </c>
      <c r="D1821" s="294">
        <v>1774</v>
      </c>
      <c r="E1821" s="295">
        <v>95333</v>
      </c>
      <c r="F1821" s="294">
        <v>6149</v>
      </c>
      <c r="G1821" s="294">
        <v>7565</v>
      </c>
    </row>
    <row r="1822" spans="1:7">
      <c r="A1822" s="34" t="s">
        <v>1567</v>
      </c>
      <c r="B1822" s="293">
        <v>1998</v>
      </c>
      <c r="C1822" s="294">
        <v>17651</v>
      </c>
      <c r="D1822" s="294">
        <v>1292</v>
      </c>
      <c r="E1822" s="295">
        <v>95890</v>
      </c>
      <c r="F1822" s="294">
        <v>8277</v>
      </c>
      <c r="G1822" s="294">
        <v>9977</v>
      </c>
    </row>
    <row r="1823" spans="1:7">
      <c r="A1823" s="34" t="s">
        <v>1567</v>
      </c>
      <c r="B1823" s="293">
        <v>1997</v>
      </c>
      <c r="C1823" s="294">
        <v>20038</v>
      </c>
      <c r="D1823" s="294">
        <v>1086</v>
      </c>
      <c r="E1823" s="295">
        <v>108199</v>
      </c>
      <c r="F1823" s="294">
        <v>7932</v>
      </c>
      <c r="G1823" s="294">
        <v>10087</v>
      </c>
    </row>
    <row r="1824" spans="1:7">
      <c r="A1824" s="34" t="s">
        <v>1567</v>
      </c>
      <c r="B1824" s="293">
        <v>1996</v>
      </c>
      <c r="C1824" s="294">
        <v>18950</v>
      </c>
      <c r="D1824" s="294">
        <v>1056</v>
      </c>
      <c r="E1824" s="295">
        <v>98932</v>
      </c>
      <c r="F1824" s="294">
        <v>7208</v>
      </c>
      <c r="G1824" s="294">
        <v>8518</v>
      </c>
    </row>
    <row r="1825" spans="1:7">
      <c r="A1825" s="34" t="s">
        <v>1567</v>
      </c>
      <c r="B1825" s="293">
        <v>1995</v>
      </c>
      <c r="C1825" s="294">
        <v>18955</v>
      </c>
      <c r="D1825" s="294">
        <v>211</v>
      </c>
      <c r="E1825" s="295">
        <v>95903</v>
      </c>
      <c r="F1825" s="294">
        <v>7157</v>
      </c>
      <c r="G1825" s="294">
        <v>8637</v>
      </c>
    </row>
    <row r="1826" spans="1:7">
      <c r="A1826" s="34" t="s">
        <v>1567</v>
      </c>
      <c r="B1826" s="293">
        <v>1994</v>
      </c>
      <c r="C1826" s="294">
        <v>18392</v>
      </c>
      <c r="D1826" s="294">
        <v>554</v>
      </c>
      <c r="E1826" s="295">
        <v>86102</v>
      </c>
      <c r="F1826" s="294">
        <v>5811</v>
      </c>
      <c r="G1826" s="294">
        <v>7471</v>
      </c>
    </row>
    <row r="1827" spans="1:7">
      <c r="A1827" s="34" t="s">
        <v>1567</v>
      </c>
      <c r="B1827" s="293">
        <v>1993</v>
      </c>
      <c r="C1827" s="294">
        <v>18402</v>
      </c>
      <c r="D1827" s="294">
        <v>234</v>
      </c>
      <c r="E1827" s="295">
        <v>84975</v>
      </c>
      <c r="F1827" s="294">
        <v>6575</v>
      </c>
      <c r="G1827" s="294">
        <v>8161</v>
      </c>
    </row>
    <row r="1828" spans="1:7">
      <c r="A1828" s="34" t="s">
        <v>1567</v>
      </c>
      <c r="B1828" s="293">
        <v>1992</v>
      </c>
      <c r="C1828" s="294">
        <v>18582</v>
      </c>
      <c r="D1828" s="294">
        <v>311</v>
      </c>
      <c r="E1828" s="295">
        <v>69827</v>
      </c>
      <c r="F1828" s="294">
        <v>5744</v>
      </c>
      <c r="G1828" s="294">
        <v>7111</v>
      </c>
    </row>
    <row r="1829" spans="1:7">
      <c r="A1829" s="34" t="s">
        <v>1567</v>
      </c>
      <c r="B1829" s="293">
        <v>1991</v>
      </c>
      <c r="C1829" s="294">
        <v>18750</v>
      </c>
      <c r="D1829" s="294">
        <v>449</v>
      </c>
      <c r="E1829" s="295">
        <v>66737</v>
      </c>
      <c r="F1829" s="294">
        <v>5863</v>
      </c>
      <c r="G1829" s="294">
        <v>7096</v>
      </c>
    </row>
    <row r="1830" spans="1:7">
      <c r="A1830" s="34" t="s">
        <v>1567</v>
      </c>
      <c r="B1830" s="293">
        <v>1990</v>
      </c>
      <c r="C1830" s="294">
        <v>18164</v>
      </c>
      <c r="D1830" s="294">
        <v>330</v>
      </c>
      <c r="E1830" s="295">
        <v>63691</v>
      </c>
      <c r="F1830" s="294">
        <v>5242</v>
      </c>
      <c r="G1830" s="294">
        <v>6673</v>
      </c>
    </row>
    <row r="1831" spans="1:7">
      <c r="A1831" s="34" t="s">
        <v>1567</v>
      </c>
      <c r="B1831" s="293">
        <v>1989</v>
      </c>
      <c r="C1831" s="294">
        <v>15654</v>
      </c>
      <c r="D1831" s="294">
        <v>562</v>
      </c>
      <c r="E1831" s="295">
        <v>57779</v>
      </c>
      <c r="F1831" s="294">
        <v>5520</v>
      </c>
      <c r="G1831" s="294">
        <v>6456</v>
      </c>
    </row>
    <row r="1832" spans="1:7">
      <c r="A1832" s="34" t="s">
        <v>1568</v>
      </c>
      <c r="B1832" s="293">
        <v>2019</v>
      </c>
      <c r="C1832" s="294">
        <v>15693</v>
      </c>
      <c r="D1832" s="294">
        <v>2367</v>
      </c>
      <c r="E1832" s="295">
        <v>15034</v>
      </c>
      <c r="F1832" s="294">
        <v>558</v>
      </c>
      <c r="G1832" s="294">
        <v>9041</v>
      </c>
    </row>
    <row r="1833" spans="1:7">
      <c r="A1833" s="34" t="s">
        <v>1568</v>
      </c>
      <c r="B1833" s="293">
        <v>2018</v>
      </c>
      <c r="C1833" s="294">
        <v>15544</v>
      </c>
      <c r="D1833" s="294">
        <v>2400</v>
      </c>
      <c r="E1833" s="295">
        <v>12161</v>
      </c>
      <c r="F1833" s="294">
        <v>197</v>
      </c>
      <c r="G1833" s="294">
        <v>6563</v>
      </c>
    </row>
    <row r="1834" spans="1:7">
      <c r="A1834" s="34" t="s">
        <v>1568</v>
      </c>
      <c r="B1834" s="293">
        <v>2017</v>
      </c>
      <c r="C1834" s="294">
        <v>15454</v>
      </c>
      <c r="D1834" s="294">
        <v>2024</v>
      </c>
      <c r="E1834" s="295">
        <v>12676</v>
      </c>
      <c r="F1834" s="294">
        <v>243</v>
      </c>
      <c r="G1834" s="294">
        <v>6820</v>
      </c>
    </row>
    <row r="1835" spans="1:7">
      <c r="A1835" s="34" t="s">
        <v>1568</v>
      </c>
      <c r="B1835" s="293">
        <v>2016</v>
      </c>
      <c r="C1835" s="294">
        <v>15195</v>
      </c>
      <c r="D1835" s="294">
        <v>2441</v>
      </c>
      <c r="E1835" s="295">
        <v>12123</v>
      </c>
      <c r="F1835" s="294">
        <v>17</v>
      </c>
      <c r="G1835" s="294">
        <v>6550</v>
      </c>
    </row>
    <row r="1836" spans="1:7">
      <c r="A1836" s="34" t="s">
        <v>1568</v>
      </c>
      <c r="B1836" s="293">
        <v>2015</v>
      </c>
      <c r="C1836" s="294">
        <v>16034</v>
      </c>
      <c r="D1836" s="294">
        <v>1384</v>
      </c>
      <c r="E1836" s="295">
        <v>11935</v>
      </c>
      <c r="F1836" s="294">
        <v>-44</v>
      </c>
      <c r="G1836" s="294">
        <v>6504</v>
      </c>
    </row>
    <row r="1837" spans="1:7">
      <c r="A1837" s="34" t="s">
        <v>1568</v>
      </c>
      <c r="B1837" s="293">
        <v>2014</v>
      </c>
      <c r="C1837" s="294">
        <v>17277</v>
      </c>
      <c r="D1837" s="294">
        <v>2180</v>
      </c>
      <c r="E1837" s="295">
        <v>13459</v>
      </c>
      <c r="F1837" s="294">
        <v>1385</v>
      </c>
      <c r="G1837" s="294">
        <v>7533</v>
      </c>
    </row>
    <row r="1838" spans="1:7">
      <c r="A1838" s="34" t="s">
        <v>1568</v>
      </c>
      <c r="B1838" s="293">
        <v>2013</v>
      </c>
      <c r="C1838" s="294">
        <v>17420</v>
      </c>
      <c r="D1838" s="294">
        <v>2241</v>
      </c>
      <c r="E1838" s="295">
        <v>13985</v>
      </c>
      <c r="F1838" s="294">
        <v>2536</v>
      </c>
      <c r="G1838" s="294">
        <v>8193</v>
      </c>
    </row>
    <row r="1839" spans="1:7">
      <c r="A1839" s="34" t="s">
        <v>1568</v>
      </c>
      <c r="B1839" s="293">
        <v>2012</v>
      </c>
      <c r="C1839" s="294">
        <v>17085</v>
      </c>
      <c r="D1839" s="294">
        <v>2472</v>
      </c>
      <c r="E1839" s="295">
        <v>13394</v>
      </c>
      <c r="F1839" s="294">
        <v>2390</v>
      </c>
      <c r="G1839" s="294">
        <v>7620</v>
      </c>
    </row>
    <row r="1840" spans="1:7">
      <c r="A1840" s="34" t="s">
        <v>1568</v>
      </c>
      <c r="B1840" s="293">
        <v>2011</v>
      </c>
      <c r="C1840" s="294">
        <v>16734</v>
      </c>
      <c r="D1840" s="294">
        <v>2431</v>
      </c>
      <c r="E1840" s="295">
        <v>12724</v>
      </c>
      <c r="F1840" s="294">
        <v>2541</v>
      </c>
      <c r="G1840" s="294">
        <v>7351</v>
      </c>
    </row>
    <row r="1841" spans="1:7">
      <c r="A1841" s="34" t="s">
        <v>1568</v>
      </c>
      <c r="B1841" s="293">
        <v>2010</v>
      </c>
      <c r="C1841" s="294">
        <v>15564</v>
      </c>
      <c r="D1841" s="294">
        <v>2169</v>
      </c>
      <c r="E1841" s="295">
        <v>11172</v>
      </c>
      <c r="F1841" s="294">
        <v>2817</v>
      </c>
      <c r="G1841" s="294">
        <v>6241</v>
      </c>
    </row>
    <row r="1842" spans="1:7">
      <c r="A1842" s="34" t="s">
        <v>1568</v>
      </c>
      <c r="B1842" s="293">
        <v>2009</v>
      </c>
      <c r="C1842" s="294">
        <v>15327</v>
      </c>
      <c r="D1842" s="294">
        <v>2261</v>
      </c>
      <c r="E1842" s="295">
        <v>11134</v>
      </c>
      <c r="F1842" s="294">
        <v>3257</v>
      </c>
      <c r="G1842" s="294">
        <v>6439</v>
      </c>
    </row>
    <row r="1843" spans="1:7">
      <c r="A1843" s="34" t="s">
        <v>1568</v>
      </c>
      <c r="B1843" s="293">
        <v>2008</v>
      </c>
      <c r="C1843" s="294">
        <v>15330</v>
      </c>
      <c r="D1843" s="294">
        <v>1929</v>
      </c>
      <c r="E1843" s="295">
        <v>9979</v>
      </c>
      <c r="F1843" s="294">
        <v>2044</v>
      </c>
      <c r="G1843" s="294">
        <v>5827</v>
      </c>
    </row>
    <row r="1844" spans="1:7">
      <c r="A1844" s="34" t="s">
        <v>1568</v>
      </c>
      <c r="B1844" s="293">
        <v>2007</v>
      </c>
      <c r="C1844" s="294">
        <v>13789.7</v>
      </c>
      <c r="D1844" s="294">
        <v>1709.4</v>
      </c>
      <c r="E1844" s="295">
        <v>10112</v>
      </c>
      <c r="F1844" s="294">
        <v>2286.1999999999998</v>
      </c>
      <c r="G1844" s="294">
        <v>5802.1</v>
      </c>
    </row>
    <row r="1845" spans="1:7">
      <c r="A1845" s="34" t="s">
        <v>1568</v>
      </c>
      <c r="B1845" s="293">
        <v>2006</v>
      </c>
      <c r="C1845" s="294">
        <v>12237.7</v>
      </c>
      <c r="D1845" s="294">
        <v>1324.7</v>
      </c>
      <c r="E1845" s="295">
        <v>9138</v>
      </c>
      <c r="F1845" s="294">
        <v>1410.9</v>
      </c>
      <c r="G1845" s="294">
        <v>5082.1000000000004</v>
      </c>
    </row>
    <row r="1846" spans="1:7">
      <c r="A1846" s="34" t="s">
        <v>1568</v>
      </c>
      <c r="B1846" s="293">
        <v>2005</v>
      </c>
      <c r="C1846" s="294">
        <v>11396.9</v>
      </c>
      <c r="D1846" s="294">
        <v>1323.2</v>
      </c>
      <c r="E1846" s="295">
        <v>8507.1</v>
      </c>
      <c r="F1846" s="294">
        <v>1350.1</v>
      </c>
      <c r="G1846" s="294">
        <v>4796.2999999999993</v>
      </c>
    </row>
    <row r="1847" spans="1:7">
      <c r="A1847" s="34" t="s">
        <v>1568</v>
      </c>
      <c r="B1847" s="293">
        <v>2004</v>
      </c>
      <c r="C1847" s="294">
        <v>10584.2</v>
      </c>
      <c r="D1847" s="294">
        <v>1301.2</v>
      </c>
      <c r="E1847" s="295">
        <v>8672.9</v>
      </c>
      <c r="F1847" s="294">
        <v>1461.4</v>
      </c>
      <c r="G1847" s="294">
        <v>5136.5</v>
      </c>
    </row>
    <row r="1848" spans="1:7">
      <c r="A1848" s="34" t="s">
        <v>1568</v>
      </c>
      <c r="B1848" s="293">
        <v>2003</v>
      </c>
      <c r="C1848" s="294">
        <v>9903.4</v>
      </c>
      <c r="D1848" s="294">
        <v>1395.6</v>
      </c>
      <c r="E1848" s="295">
        <v>7478.8</v>
      </c>
      <c r="F1848" s="294">
        <v>1101.5</v>
      </c>
      <c r="G1848" s="294">
        <v>4204.3999999999996</v>
      </c>
    </row>
    <row r="1849" spans="1:7">
      <c r="A1849" s="34" t="s">
        <v>1568</v>
      </c>
      <c r="B1849" s="293">
        <v>2002</v>
      </c>
      <c r="C1849" s="294">
        <v>9294.2999999999993</v>
      </c>
      <c r="D1849" s="294">
        <v>1266.4000000000001</v>
      </c>
      <c r="E1849" s="295">
        <v>7087.2</v>
      </c>
      <c r="F1849" s="294">
        <v>559.4</v>
      </c>
      <c r="G1849" s="294">
        <v>4163.3</v>
      </c>
    </row>
    <row r="1850" spans="1:7">
      <c r="A1850" s="34" t="s">
        <v>1568</v>
      </c>
      <c r="B1850" s="293">
        <v>2001</v>
      </c>
      <c r="C1850" s="294">
        <v>9084.2999999999993</v>
      </c>
      <c r="D1850" s="294">
        <v>1124.9000000000001</v>
      </c>
      <c r="E1850" s="295">
        <v>6984.8</v>
      </c>
      <c r="F1850" s="294">
        <v>1050.5</v>
      </c>
      <c r="G1850" s="294">
        <v>4289.6000000000004</v>
      </c>
    </row>
    <row r="1851" spans="1:7">
      <c r="A1851" s="34" t="s">
        <v>1568</v>
      </c>
      <c r="B1851" s="293">
        <v>2000</v>
      </c>
      <c r="C1851" s="294">
        <v>9357.9</v>
      </c>
      <c r="D1851" s="294">
        <v>1043.0999999999999</v>
      </c>
      <c r="E1851" s="295">
        <v>7252.3</v>
      </c>
      <c r="F1851" s="294">
        <v>1585.3</v>
      </c>
      <c r="G1851" s="294">
        <v>4563.5</v>
      </c>
    </row>
    <row r="1852" spans="1:7">
      <c r="A1852" s="34" t="s">
        <v>1568</v>
      </c>
      <c r="B1852" s="293">
        <v>1999</v>
      </c>
      <c r="C1852" s="294">
        <v>9118.2000000000007</v>
      </c>
      <c r="D1852" s="294">
        <v>916.3</v>
      </c>
      <c r="E1852" s="295">
        <v>7423.1</v>
      </c>
      <c r="F1852" s="294">
        <v>2060</v>
      </c>
      <c r="G1852" s="294">
        <v>4849.5</v>
      </c>
    </row>
    <row r="1853" spans="1:7">
      <c r="A1853" s="34" t="s">
        <v>1568</v>
      </c>
      <c r="B1853" s="293">
        <v>1998</v>
      </c>
      <c r="C1853" s="294">
        <v>8971.5995999999996</v>
      </c>
      <c r="D1853" s="294">
        <v>827.7</v>
      </c>
      <c r="E1853" s="295">
        <v>7685.1997000000001</v>
      </c>
      <c r="F1853" s="294">
        <v>2316.1</v>
      </c>
      <c r="G1853" s="294">
        <v>5073.6000999999997</v>
      </c>
    </row>
    <row r="1854" spans="1:7">
      <c r="A1854" s="34" t="s">
        <v>1568</v>
      </c>
      <c r="B1854" s="293">
        <v>1997</v>
      </c>
      <c r="C1854" s="294">
        <v>9056.7001999999993</v>
      </c>
      <c r="D1854" s="294">
        <v>719.3</v>
      </c>
      <c r="E1854" s="295">
        <v>7538.6997000000001</v>
      </c>
      <c r="F1854" s="294">
        <v>2405.6</v>
      </c>
      <c r="G1854" s="294">
        <v>5082.6000000000004</v>
      </c>
    </row>
    <row r="1855" spans="1:7">
      <c r="A1855" s="34" t="s">
        <v>1568</v>
      </c>
      <c r="B1855" s="293">
        <v>1996</v>
      </c>
      <c r="C1855" s="294">
        <v>8749</v>
      </c>
      <c r="D1855" s="294">
        <v>613.6</v>
      </c>
      <c r="E1855" s="295">
        <v>7901.5</v>
      </c>
      <c r="F1855" s="294">
        <v>2034.1001000000001</v>
      </c>
      <c r="G1855" s="294">
        <v>5103.6000999999997</v>
      </c>
    </row>
    <row r="1856" spans="1:7">
      <c r="A1856" s="34" t="s">
        <v>1568</v>
      </c>
      <c r="B1856" s="293">
        <v>1995</v>
      </c>
      <c r="C1856" s="294">
        <v>8358.2001999999993</v>
      </c>
      <c r="D1856" s="294">
        <v>150.4</v>
      </c>
      <c r="E1856" s="295">
        <v>7642.2997999999998</v>
      </c>
      <c r="F1856" s="294">
        <v>1679.8</v>
      </c>
      <c r="G1856" s="294">
        <v>4913.2</v>
      </c>
    </row>
    <row r="1857" spans="1:7">
      <c r="A1857" s="34" t="s">
        <v>1568</v>
      </c>
      <c r="B1857" s="293">
        <v>1994</v>
      </c>
      <c r="C1857" s="294">
        <v>7587.8999000000003</v>
      </c>
      <c r="D1857" s="294">
        <v>558.6</v>
      </c>
      <c r="E1857" s="295">
        <v>6142.3999000000003</v>
      </c>
      <c r="F1857" s="294">
        <v>1822.9</v>
      </c>
      <c r="G1857" s="294">
        <v>3782.3</v>
      </c>
    </row>
    <row r="1858" spans="1:7">
      <c r="A1858" s="34" t="s">
        <v>1568</v>
      </c>
      <c r="B1858" s="293">
        <v>1993</v>
      </c>
      <c r="C1858" s="294">
        <v>7141.2997999999998</v>
      </c>
      <c r="D1858" s="294">
        <v>168.3</v>
      </c>
      <c r="E1858" s="295">
        <v>5761.2002000000002</v>
      </c>
      <c r="F1858" s="294">
        <v>1875</v>
      </c>
      <c r="G1858" s="294">
        <v>3592.3</v>
      </c>
    </row>
    <row r="1859" spans="1:7">
      <c r="A1859" s="34" t="s">
        <v>1568</v>
      </c>
      <c r="B1859" s="293">
        <v>1992</v>
      </c>
      <c r="C1859" s="294">
        <v>7007.2002000000002</v>
      </c>
      <c r="D1859" s="294">
        <v>456.3</v>
      </c>
      <c r="E1859" s="295">
        <v>5434.1000999999997</v>
      </c>
      <c r="F1859" s="294">
        <v>2619.8000000000002</v>
      </c>
      <c r="G1859" s="294">
        <v>3757.7000000000003</v>
      </c>
    </row>
    <row r="1860" spans="1:7">
      <c r="A1860" s="34" t="s">
        <v>1568</v>
      </c>
      <c r="B1860" s="293">
        <v>1991</v>
      </c>
      <c r="C1860" s="294">
        <v>6060.2997999999998</v>
      </c>
      <c r="D1860" s="294">
        <v>104.1</v>
      </c>
      <c r="E1860" s="295">
        <v>4510.6000999999997</v>
      </c>
      <c r="F1860" s="294">
        <v>1866.3</v>
      </c>
      <c r="G1860" s="294">
        <v>2951.1</v>
      </c>
    </row>
    <row r="1861" spans="1:7">
      <c r="A1861" s="34" t="s">
        <v>1568</v>
      </c>
      <c r="B1861" s="293">
        <v>1990</v>
      </c>
      <c r="C1861" s="294">
        <v>5691.2997999999998</v>
      </c>
      <c r="D1861" s="294">
        <v>301.39999999999998</v>
      </c>
      <c r="E1861" s="295">
        <v>4157.8999000000003</v>
      </c>
      <c r="F1861" s="294">
        <v>1363.6</v>
      </c>
      <c r="G1861" s="294">
        <v>2742.8</v>
      </c>
    </row>
    <row r="1862" spans="1:7">
      <c r="A1862" s="34" t="s">
        <v>1568</v>
      </c>
      <c r="B1862" s="293">
        <v>1989</v>
      </c>
      <c r="C1862" s="294">
        <v>5038.8130000000001</v>
      </c>
      <c r="D1862" s="294">
        <v>269.46100000000001</v>
      </c>
      <c r="E1862" s="295">
        <v>3536.4829</v>
      </c>
      <c r="F1862" s="294">
        <v>1123.184</v>
      </c>
      <c r="G1862" s="294">
        <v>2327.0349999999999</v>
      </c>
    </row>
    <row r="1863" spans="1:7">
      <c r="A1863" s="34" t="s">
        <v>1569</v>
      </c>
      <c r="B1863" s="293">
        <v>2019</v>
      </c>
      <c r="C1863" s="294">
        <v>6214</v>
      </c>
      <c r="D1863" s="294">
        <v>820</v>
      </c>
      <c r="E1863" s="295">
        <v>5116</v>
      </c>
      <c r="F1863" s="294">
        <v>559</v>
      </c>
      <c r="G1863" s="294">
        <v>3242</v>
      </c>
    </row>
    <row r="1864" spans="1:7">
      <c r="A1864" s="34" t="s">
        <v>1569</v>
      </c>
      <c r="B1864" s="293">
        <v>2018</v>
      </c>
      <c r="C1864" s="294">
        <v>6124</v>
      </c>
      <c r="D1864" s="294">
        <v>823</v>
      </c>
      <c r="E1864" s="295">
        <v>5060</v>
      </c>
      <c r="F1864" s="294">
        <v>726</v>
      </c>
      <c r="G1864" s="294">
        <v>3209</v>
      </c>
    </row>
    <row r="1865" spans="1:7">
      <c r="A1865" s="34" t="s">
        <v>1569</v>
      </c>
      <c r="B1865" s="293">
        <v>2017</v>
      </c>
      <c r="C1865" s="294">
        <v>5973</v>
      </c>
      <c r="D1865" s="294">
        <v>701</v>
      </c>
      <c r="E1865" s="295">
        <v>4573</v>
      </c>
      <c r="F1865" s="294">
        <v>542</v>
      </c>
      <c r="G1865" s="294">
        <v>2737</v>
      </c>
    </row>
    <row r="1866" spans="1:7">
      <c r="A1866" s="34" t="s">
        <v>1569</v>
      </c>
      <c r="B1866" s="293">
        <v>2016</v>
      </c>
      <c r="C1866" s="294">
        <v>5761</v>
      </c>
      <c r="D1866" s="294">
        <v>648</v>
      </c>
      <c r="E1866" s="295">
        <v>4510</v>
      </c>
      <c r="F1866" s="294">
        <v>297</v>
      </c>
      <c r="G1866" s="294">
        <v>2609</v>
      </c>
    </row>
    <row r="1867" spans="1:7">
      <c r="A1867" s="34" t="s">
        <v>1569</v>
      </c>
      <c r="B1867" s="293">
        <v>2015</v>
      </c>
      <c r="C1867" s="294">
        <v>5655</v>
      </c>
      <c r="D1867" s="294">
        <v>580</v>
      </c>
      <c r="E1867" s="295">
        <v>4164</v>
      </c>
      <c r="F1867" s="294">
        <v>118</v>
      </c>
      <c r="G1867" s="294">
        <v>2309</v>
      </c>
    </row>
    <row r="1868" spans="1:7">
      <c r="A1868" s="34" t="s">
        <v>1569</v>
      </c>
      <c r="B1868" s="293">
        <v>2014</v>
      </c>
      <c r="C1868" s="294">
        <v>5514</v>
      </c>
      <c r="D1868" s="294">
        <v>558</v>
      </c>
      <c r="E1868" s="295">
        <v>4258</v>
      </c>
      <c r="F1868" s="294">
        <v>154</v>
      </c>
      <c r="G1868" s="294">
        <v>2467</v>
      </c>
    </row>
    <row r="1869" spans="1:7">
      <c r="A1869" s="34" t="s">
        <v>1569</v>
      </c>
      <c r="B1869" s="293">
        <v>2013</v>
      </c>
      <c r="C1869" s="294">
        <v>5533</v>
      </c>
      <c r="D1869" s="294">
        <v>572</v>
      </c>
      <c r="E1869" s="295">
        <v>4311</v>
      </c>
      <c r="F1869" s="294">
        <v>146</v>
      </c>
      <c r="G1869" s="294">
        <v>2518</v>
      </c>
    </row>
    <row r="1870" spans="1:7">
      <c r="A1870" s="34" t="s">
        <v>1569</v>
      </c>
      <c r="B1870" s="293">
        <v>2012</v>
      </c>
      <c r="C1870" s="294">
        <v>5468</v>
      </c>
      <c r="D1870" s="294">
        <v>541</v>
      </c>
      <c r="E1870" s="295">
        <v>4355</v>
      </c>
      <c r="F1870" s="294">
        <v>-135</v>
      </c>
      <c r="G1870" s="294">
        <v>2586</v>
      </c>
    </row>
    <row r="1871" spans="1:7">
      <c r="A1871" s="34" t="s">
        <v>1569</v>
      </c>
      <c r="B1871" s="293">
        <v>2011</v>
      </c>
      <c r="C1871" s="294">
        <v>5231</v>
      </c>
      <c r="D1871" s="294">
        <v>557</v>
      </c>
      <c r="E1871" s="295">
        <v>4163</v>
      </c>
      <c r="F1871" s="294">
        <v>-86</v>
      </c>
      <c r="G1871" s="294">
        <v>2498</v>
      </c>
    </row>
    <row r="1872" spans="1:7">
      <c r="A1872" s="34" t="s">
        <v>1569</v>
      </c>
      <c r="B1872" s="293">
        <v>2010</v>
      </c>
      <c r="C1872" s="294">
        <v>5234</v>
      </c>
      <c r="D1872" s="294">
        <v>603</v>
      </c>
      <c r="E1872" s="295">
        <v>4548</v>
      </c>
      <c r="F1872" s="294">
        <v>83</v>
      </c>
      <c r="G1872" s="294">
        <v>2878</v>
      </c>
    </row>
    <row r="1873" spans="1:7">
      <c r="A1873" s="34" t="s">
        <v>1569</v>
      </c>
      <c r="B1873" s="293">
        <v>2009</v>
      </c>
      <c r="C1873" s="294">
        <v>5158</v>
      </c>
      <c r="D1873" s="294">
        <v>537</v>
      </c>
      <c r="E1873" s="295">
        <v>4576</v>
      </c>
      <c r="F1873" s="294">
        <v>-175</v>
      </c>
      <c r="G1873" s="294">
        <v>2974</v>
      </c>
    </row>
    <row r="1874" spans="1:7">
      <c r="A1874" s="34" t="s">
        <v>1569</v>
      </c>
      <c r="B1874" s="293">
        <v>2008</v>
      </c>
      <c r="C1874" s="294">
        <v>5273</v>
      </c>
      <c r="D1874" s="294">
        <v>461</v>
      </c>
      <c r="E1874" s="295">
        <v>4708</v>
      </c>
      <c r="F1874" s="294">
        <v>-370</v>
      </c>
      <c r="G1874" s="294">
        <v>3105</v>
      </c>
    </row>
    <row r="1875" spans="1:7">
      <c r="A1875" s="34" t="s">
        <v>1569</v>
      </c>
      <c r="B1875" s="293">
        <v>2007</v>
      </c>
      <c r="C1875" s="294">
        <v>4847</v>
      </c>
      <c r="D1875" s="294">
        <v>501</v>
      </c>
      <c r="E1875" s="295">
        <v>3581</v>
      </c>
      <c r="F1875" s="294">
        <v>171</v>
      </c>
      <c r="G1875" s="294">
        <v>2207</v>
      </c>
    </row>
    <row r="1876" spans="1:7">
      <c r="A1876" s="34" t="s">
        <v>1569</v>
      </c>
      <c r="B1876" s="293">
        <v>2006</v>
      </c>
      <c r="C1876" s="294">
        <v>4644</v>
      </c>
      <c r="D1876" s="294">
        <v>444</v>
      </c>
      <c r="E1876" s="295">
        <v>3616</v>
      </c>
      <c r="F1876" s="294">
        <v>-156</v>
      </c>
      <c r="G1876" s="294">
        <v>2118</v>
      </c>
    </row>
    <row r="1877" spans="1:7">
      <c r="A1877" s="34" t="s">
        <v>1569</v>
      </c>
      <c r="B1877" s="293">
        <v>2005</v>
      </c>
      <c r="C1877" s="294">
        <v>4388</v>
      </c>
      <c r="D1877" s="294">
        <v>1096</v>
      </c>
      <c r="E1877" s="295">
        <v>3617</v>
      </c>
      <c r="F1877" s="294">
        <v>-553</v>
      </c>
      <c r="G1877" s="294">
        <v>1930</v>
      </c>
    </row>
    <row r="1878" spans="1:7">
      <c r="A1878" s="34" t="s">
        <v>1569</v>
      </c>
      <c r="B1878" s="293">
        <v>2004</v>
      </c>
      <c r="C1878" s="294">
        <v>4162</v>
      </c>
      <c r="D1878" s="294">
        <v>549</v>
      </c>
      <c r="E1878" s="295">
        <v>3834</v>
      </c>
      <c r="F1878" s="294">
        <v>1540</v>
      </c>
      <c r="G1878" s="294">
        <v>2306</v>
      </c>
    </row>
    <row r="1879" spans="1:7">
      <c r="A1879" s="34" t="s">
        <v>1569</v>
      </c>
      <c r="B1879" s="293">
        <v>2003</v>
      </c>
      <c r="C1879" s="294">
        <v>4144</v>
      </c>
      <c r="D1879" s="294">
        <v>493</v>
      </c>
      <c r="E1879" s="295">
        <v>3652</v>
      </c>
      <c r="F1879" s="294">
        <v>1215</v>
      </c>
      <c r="G1879" s="294">
        <v>2284</v>
      </c>
    </row>
    <row r="1880" spans="1:7">
      <c r="A1880" s="34" t="s">
        <v>1569</v>
      </c>
      <c r="B1880" s="293">
        <v>2002</v>
      </c>
      <c r="C1880" s="294">
        <v>4022</v>
      </c>
      <c r="D1880" s="294">
        <v>322</v>
      </c>
      <c r="E1880" s="295">
        <v>3524</v>
      </c>
      <c r="F1880" s="294">
        <v>1366</v>
      </c>
      <c r="G1880" s="294">
        <v>2376</v>
      </c>
    </row>
    <row r="1881" spans="1:7">
      <c r="A1881" s="34" t="s">
        <v>1569</v>
      </c>
      <c r="B1881" s="293">
        <v>2001</v>
      </c>
      <c r="C1881" s="294">
        <v>3903</v>
      </c>
      <c r="D1881" s="294">
        <v>323</v>
      </c>
      <c r="E1881" s="295">
        <v>3995</v>
      </c>
      <c r="F1881" s="294">
        <v>1900</v>
      </c>
      <c r="G1881" s="294">
        <v>2904</v>
      </c>
    </row>
    <row r="1882" spans="1:7">
      <c r="A1882" s="34" t="s">
        <v>1569</v>
      </c>
      <c r="B1882" s="293">
        <v>2000</v>
      </c>
      <c r="C1882" s="294">
        <v>3989</v>
      </c>
      <c r="D1882" s="294">
        <v>394</v>
      </c>
      <c r="E1882" s="295">
        <v>4353</v>
      </c>
      <c r="F1882" s="294">
        <v>1794</v>
      </c>
      <c r="G1882" s="294">
        <v>3157</v>
      </c>
    </row>
    <row r="1883" spans="1:7">
      <c r="A1883" s="34" t="s">
        <v>1569</v>
      </c>
      <c r="B1883" s="293">
        <v>1999</v>
      </c>
      <c r="C1883" s="294">
        <v>4003</v>
      </c>
      <c r="D1883" s="294">
        <v>246</v>
      </c>
      <c r="E1883" s="295">
        <v>4132</v>
      </c>
      <c r="F1883" s="294">
        <v>1570</v>
      </c>
      <c r="G1883" s="294">
        <v>3013</v>
      </c>
    </row>
    <row r="1884" spans="1:7">
      <c r="A1884" s="34" t="s">
        <v>1569</v>
      </c>
      <c r="B1884" s="293">
        <v>1998</v>
      </c>
      <c r="C1884" s="294">
        <v>3898</v>
      </c>
      <c r="D1884" s="294">
        <v>343</v>
      </c>
      <c r="E1884" s="295">
        <v>4065</v>
      </c>
      <c r="F1884" s="294">
        <v>1473</v>
      </c>
      <c r="G1884" s="294">
        <v>2955</v>
      </c>
    </row>
    <row r="1885" spans="1:7">
      <c r="A1885" s="34" t="s">
        <v>1569</v>
      </c>
      <c r="B1885" s="293">
        <v>1997</v>
      </c>
      <c r="C1885" s="294">
        <v>2532.6509000000001</v>
      </c>
      <c r="D1885" s="294">
        <v>249.44200000000001</v>
      </c>
      <c r="E1885" s="295">
        <v>2777.9520000000002</v>
      </c>
      <c r="F1885" s="294">
        <v>1036.046</v>
      </c>
      <c r="G1885" s="294">
        <v>2088.0349999999999</v>
      </c>
    </row>
    <row r="1886" spans="1:7">
      <c r="A1886" s="34" t="s">
        <v>1569</v>
      </c>
      <c r="B1886" s="293">
        <v>1996</v>
      </c>
      <c r="C1886" s="294">
        <v>2217.8429999999998</v>
      </c>
      <c r="D1886" s="294">
        <v>222.09200000000001</v>
      </c>
      <c r="E1886" s="295">
        <v>2178.8939999999998</v>
      </c>
      <c r="F1886" s="294">
        <v>932.82799999999997</v>
      </c>
      <c r="G1886" s="294">
        <v>1482.069</v>
      </c>
    </row>
    <row r="1887" spans="1:7">
      <c r="A1887" s="34" t="s">
        <v>1569</v>
      </c>
      <c r="B1887" s="293">
        <v>1995</v>
      </c>
      <c r="C1887" s="294">
        <v>1984.17</v>
      </c>
      <c r="D1887" s="294">
        <v>200.83199999999999</v>
      </c>
      <c r="E1887" s="295">
        <v>1906.672</v>
      </c>
      <c r="F1887" s="294">
        <v>943.91300000000001</v>
      </c>
      <c r="G1887" s="294">
        <v>1312.674</v>
      </c>
    </row>
    <row r="1888" spans="1:7">
      <c r="A1888" s="34" t="s">
        <v>1569</v>
      </c>
      <c r="B1888" s="293">
        <v>1994</v>
      </c>
      <c r="C1888" s="294">
        <v>1836.9490000000001</v>
      </c>
      <c r="D1888" s="294">
        <v>212.05699999999999</v>
      </c>
      <c r="E1888" s="295">
        <v>1697.569</v>
      </c>
      <c r="F1888" s="294">
        <v>909.41700000000003</v>
      </c>
      <c r="G1888" s="294">
        <v>1168.8130000000001</v>
      </c>
    </row>
    <row r="1889" spans="1:7">
      <c r="A1889" s="34" t="s">
        <v>1569</v>
      </c>
      <c r="B1889" s="293">
        <v>1993</v>
      </c>
      <c r="C1889" s="294">
        <v>1634.171</v>
      </c>
      <c r="D1889" s="294">
        <v>167.05099999999999</v>
      </c>
      <c r="E1889" s="295">
        <v>1649.23</v>
      </c>
      <c r="F1889" s="294">
        <v>879.29399999999998</v>
      </c>
      <c r="G1889" s="294">
        <v>1123.261</v>
      </c>
    </row>
    <row r="1890" spans="1:7">
      <c r="A1890" s="34" t="s">
        <v>1569</v>
      </c>
      <c r="B1890" s="293">
        <v>1992</v>
      </c>
      <c r="C1890" s="294">
        <v>1547.057</v>
      </c>
      <c r="D1890" s="294">
        <v>98.703999999999994</v>
      </c>
      <c r="E1890" s="295">
        <v>1589.9929999999999</v>
      </c>
      <c r="F1890" s="294">
        <v>813.74099999999999</v>
      </c>
      <c r="G1890" s="294">
        <v>1094.931</v>
      </c>
    </row>
    <row r="1891" spans="1:7">
      <c r="A1891" s="34" t="s">
        <v>1569</v>
      </c>
      <c r="B1891" s="293">
        <v>1991</v>
      </c>
      <c r="C1891" s="294">
        <v>1646.489</v>
      </c>
      <c r="D1891" s="294">
        <v>52.746000000000002</v>
      </c>
      <c r="E1891" s="295">
        <v>1602.681</v>
      </c>
      <c r="F1891" s="294">
        <v>784.27599999999995</v>
      </c>
      <c r="G1891" s="294">
        <v>1201.7739999999999</v>
      </c>
    </row>
    <row r="1892" spans="1:7">
      <c r="A1892" s="34" t="s">
        <v>1569</v>
      </c>
      <c r="B1892" s="293">
        <v>1990</v>
      </c>
      <c r="C1892" s="294">
        <v>1484.0419999999999</v>
      </c>
      <c r="D1892" s="294">
        <v>153.626</v>
      </c>
      <c r="E1892" s="295">
        <v>1137.7349999999999</v>
      </c>
      <c r="F1892" s="294">
        <v>810.51400000000001</v>
      </c>
      <c r="G1892" s="294">
        <v>818.79700000000003</v>
      </c>
    </row>
    <row r="1893" spans="1:7">
      <c r="A1893" s="34" t="s">
        <v>1569</v>
      </c>
      <c r="B1893" s="293">
        <v>1989</v>
      </c>
      <c r="C1893" s="294">
        <v>1356.2938999999999</v>
      </c>
      <c r="D1893" s="294">
        <v>124.14400000000001</v>
      </c>
      <c r="E1893" s="295">
        <v>1213.0889999999999</v>
      </c>
      <c r="F1893" s="294">
        <v>786.17600000000004</v>
      </c>
      <c r="G1893" s="294">
        <v>887.46500000000003</v>
      </c>
    </row>
    <row r="1894" spans="1:7">
      <c r="A1894" s="34" t="s">
        <v>1570</v>
      </c>
      <c r="B1894" s="293">
        <v>2019</v>
      </c>
      <c r="C1894" s="294">
        <v>108942</v>
      </c>
      <c r="D1894" s="294">
        <v>13057</v>
      </c>
      <c r="E1894" s="295">
        <v>263414</v>
      </c>
      <c r="F1894" s="294">
        <v>85246</v>
      </c>
      <c r="G1894" s="294">
        <v>197235</v>
      </c>
    </row>
    <row r="1895" spans="1:7">
      <c r="A1895" s="34" t="s">
        <v>1570</v>
      </c>
      <c r="B1895" s="293">
        <v>2018</v>
      </c>
      <c r="C1895" s="294">
        <v>94507</v>
      </c>
      <c r="D1895" s="294">
        <v>11731</v>
      </c>
      <c r="E1895" s="295">
        <v>251684</v>
      </c>
      <c r="F1895" s="294">
        <v>73818</v>
      </c>
      <c r="G1895" s="294">
        <v>185561</v>
      </c>
    </row>
    <row r="1896" spans="1:7">
      <c r="A1896" s="34" t="s">
        <v>1570</v>
      </c>
      <c r="B1896" s="293">
        <v>2017</v>
      </c>
      <c r="C1896" s="294">
        <v>85029</v>
      </c>
      <c r="D1896" s="294">
        <v>22735</v>
      </c>
      <c r="E1896" s="295">
        <v>187462</v>
      </c>
      <c r="F1896" s="294">
        <v>70816</v>
      </c>
      <c r="G1896" s="294">
        <v>135372</v>
      </c>
    </row>
    <row r="1897" spans="1:7">
      <c r="A1897" s="34" t="s">
        <v>1570</v>
      </c>
      <c r="B1897" s="293">
        <v>2016</v>
      </c>
      <c r="C1897" s="294">
        <v>80736</v>
      </c>
      <c r="D1897" s="294">
        <v>8678</v>
      </c>
      <c r="E1897" s="295">
        <v>180500</v>
      </c>
      <c r="F1897" s="294">
        <v>57620</v>
      </c>
      <c r="G1897" s="294">
        <v>118666</v>
      </c>
    </row>
    <row r="1898" spans="1:7">
      <c r="A1898" s="34" t="s">
        <v>1570</v>
      </c>
      <c r="B1898" s="293">
        <v>2015</v>
      </c>
      <c r="C1898" s="294">
        <v>74510</v>
      </c>
      <c r="D1898" s="294">
        <v>8163</v>
      </c>
      <c r="E1898" s="295">
        <v>166574</v>
      </c>
      <c r="F1898" s="294">
        <v>55199</v>
      </c>
      <c r="G1898" s="294">
        <v>107820</v>
      </c>
    </row>
    <row r="1899" spans="1:7">
      <c r="A1899" s="34" t="s">
        <v>1570</v>
      </c>
      <c r="B1899" s="293">
        <v>2014</v>
      </c>
      <c r="C1899" s="294">
        <v>68775</v>
      </c>
      <c r="D1899" s="294">
        <v>8380</v>
      </c>
      <c r="E1899" s="295">
        <v>159339</v>
      </c>
      <c r="F1899" s="294">
        <v>54134</v>
      </c>
      <c r="G1899" s="294">
        <v>102368</v>
      </c>
    </row>
    <row r="1900" spans="1:7">
      <c r="A1900" s="34" t="s">
        <v>1570</v>
      </c>
      <c r="B1900" s="293">
        <v>2013</v>
      </c>
      <c r="C1900" s="294">
        <v>64657</v>
      </c>
      <c r="D1900" s="294">
        <v>6816</v>
      </c>
      <c r="E1900" s="295">
        <v>158813</v>
      </c>
      <c r="F1900" s="294">
        <v>52015</v>
      </c>
      <c r="G1900" s="294">
        <v>99862</v>
      </c>
    </row>
    <row r="1901" spans="1:7">
      <c r="A1901" s="34" t="s">
        <v>1570</v>
      </c>
      <c r="B1901" s="293">
        <v>2012</v>
      </c>
      <c r="C1901" s="294">
        <v>62570</v>
      </c>
      <c r="D1901" s="294">
        <v>6203</v>
      </c>
      <c r="E1901" s="295">
        <v>164971</v>
      </c>
      <c r="F1901" s="294">
        <v>66794</v>
      </c>
      <c r="G1901" s="294">
        <v>107252</v>
      </c>
    </row>
    <row r="1902" spans="1:7">
      <c r="A1902" s="34" t="s">
        <v>1570</v>
      </c>
      <c r="B1902" s="293">
        <v>2011</v>
      </c>
      <c r="C1902" s="294">
        <v>55842</v>
      </c>
      <c r="D1902" s="294">
        <v>4160</v>
      </c>
      <c r="E1902" s="295">
        <v>157818</v>
      </c>
      <c r="F1902" s="294">
        <v>63669</v>
      </c>
      <c r="G1902" s="294">
        <v>102978</v>
      </c>
    </row>
    <row r="1903" spans="1:7">
      <c r="A1903" s="34" t="s">
        <v>1570</v>
      </c>
      <c r="B1903" s="293">
        <v>2010</v>
      </c>
      <c r="C1903" s="294">
        <v>37937</v>
      </c>
      <c r="D1903" s="294">
        <v>3635</v>
      </c>
      <c r="E1903" s="295">
        <v>118534</v>
      </c>
      <c r="F1903" s="294">
        <v>44577</v>
      </c>
      <c r="G1903" s="294">
        <v>75992</v>
      </c>
    </row>
    <row r="1904" spans="1:7">
      <c r="A1904" s="34" t="s">
        <v>1570</v>
      </c>
      <c r="B1904" s="293">
        <v>2009</v>
      </c>
      <c r="C1904" s="294">
        <v>35756</v>
      </c>
      <c r="D1904" s="294">
        <v>3638</v>
      </c>
      <c r="E1904" s="295">
        <v>112733</v>
      </c>
      <c r="F1904" s="294">
        <v>42977</v>
      </c>
      <c r="G1904" s="294">
        <v>72073</v>
      </c>
    </row>
    <row r="1905" spans="1:7">
      <c r="A1905" s="34" t="s">
        <v>1570</v>
      </c>
      <c r="B1905" s="293">
        <v>2008</v>
      </c>
      <c r="C1905" s="294">
        <v>34423</v>
      </c>
      <c r="D1905" s="294">
        <v>2547</v>
      </c>
      <c r="E1905" s="295">
        <v>113017</v>
      </c>
      <c r="F1905" s="294">
        <v>40747</v>
      </c>
      <c r="G1905" s="294">
        <v>73203</v>
      </c>
    </row>
    <row r="1906" spans="1:7">
      <c r="A1906" s="34" t="s">
        <v>1570</v>
      </c>
      <c r="B1906" s="293">
        <v>2007</v>
      </c>
      <c r="C1906" s="294">
        <v>30895</v>
      </c>
      <c r="D1906" s="294">
        <v>2587</v>
      </c>
      <c r="E1906" s="295">
        <v>113417</v>
      </c>
      <c r="F1906" s="294">
        <v>41590</v>
      </c>
      <c r="G1906" s="294">
        <v>72913</v>
      </c>
    </row>
    <row r="1907" spans="1:7">
      <c r="A1907" s="34" t="s">
        <v>1570</v>
      </c>
      <c r="B1907" s="293">
        <v>2006</v>
      </c>
      <c r="C1907" s="294">
        <v>24966</v>
      </c>
      <c r="D1907" s="294">
        <v>2533</v>
      </c>
      <c r="E1907" s="295">
        <v>110405</v>
      </c>
      <c r="F1907" s="294">
        <v>41408</v>
      </c>
      <c r="G1907" s="294">
        <v>70383</v>
      </c>
    </row>
    <row r="1908" spans="1:7">
      <c r="A1908" s="34" t="s">
        <v>1570</v>
      </c>
      <c r="B1908" s="293">
        <v>2005</v>
      </c>
      <c r="C1908" s="294">
        <v>21075</v>
      </c>
      <c r="D1908" s="294">
        <v>928</v>
      </c>
      <c r="E1908" s="295">
        <v>103400</v>
      </c>
      <c r="F1908" s="294">
        <v>-2149</v>
      </c>
      <c r="G1908" s="294">
        <v>21222</v>
      </c>
    </row>
    <row r="1909" spans="1:7">
      <c r="A1909" s="34" t="s">
        <v>1570</v>
      </c>
      <c r="B1909" s="293">
        <v>2004</v>
      </c>
      <c r="C1909" s="294">
        <v>20307</v>
      </c>
      <c r="D1909" s="294">
        <v>970</v>
      </c>
      <c r="E1909" s="295">
        <v>104694</v>
      </c>
      <c r="F1909" s="294">
        <v>41890</v>
      </c>
      <c r="G1909" s="294">
        <v>65482</v>
      </c>
    </row>
    <row r="1910" spans="1:7">
      <c r="A1910" s="34" t="s">
        <v>1570</v>
      </c>
      <c r="B1910" s="293">
        <v>2003</v>
      </c>
      <c r="C1910" s="294">
        <v>18348</v>
      </c>
      <c r="D1910" s="294">
        <v>3240</v>
      </c>
      <c r="E1910" s="295">
        <v>109159</v>
      </c>
      <c r="F1910" s="294">
        <v>41954</v>
      </c>
      <c r="G1910" s="294">
        <v>68950</v>
      </c>
    </row>
    <row r="1911" spans="1:7">
      <c r="A1911" s="34" t="s">
        <v>1570</v>
      </c>
      <c r="B1911" s="293">
        <v>2002</v>
      </c>
      <c r="C1911" s="294">
        <v>8102</v>
      </c>
      <c r="D1911" s="294">
        <v>-274</v>
      </c>
      <c r="E1911" s="295">
        <v>113128</v>
      </c>
      <c r="F1911" s="294">
        <v>38578</v>
      </c>
      <c r="G1911" s="294">
        <v>73487</v>
      </c>
    </row>
    <row r="1912" spans="1:7">
      <c r="A1912" s="34" t="s">
        <v>1570</v>
      </c>
      <c r="B1912" s="293">
        <v>2001</v>
      </c>
      <c r="C1912" s="294">
        <v>9836</v>
      </c>
      <c r="D1912" s="294">
        <v>609</v>
      </c>
      <c r="E1912" s="295">
        <v>38261</v>
      </c>
      <c r="F1912" s="294">
        <v>15353</v>
      </c>
      <c r="G1912" s="294">
        <v>27555</v>
      </c>
    </row>
    <row r="1913" spans="1:7">
      <c r="A1913" s="34" t="s">
        <v>1570</v>
      </c>
      <c r="B1913" s="293">
        <v>2000</v>
      </c>
      <c r="C1913" s="294">
        <v>8218.6</v>
      </c>
      <c r="D1913" s="294">
        <v>1998</v>
      </c>
      <c r="E1913" s="295">
        <v>35744.5</v>
      </c>
      <c r="F1913" s="294">
        <v>14803.7</v>
      </c>
      <c r="G1913" s="294">
        <v>25615</v>
      </c>
    </row>
    <row r="1914" spans="1:7">
      <c r="A1914" s="34" t="s">
        <v>1570</v>
      </c>
      <c r="B1914" s="293">
        <v>1999</v>
      </c>
      <c r="C1914" s="294">
        <v>6529.2</v>
      </c>
      <c r="D1914" s="294">
        <v>1036</v>
      </c>
      <c r="E1914" s="295">
        <v>28685.599999999999</v>
      </c>
      <c r="F1914" s="294">
        <v>11349.8</v>
      </c>
      <c r="G1914" s="294">
        <v>20574.5</v>
      </c>
    </row>
    <row r="1915" spans="1:7">
      <c r="A1915" s="34" t="s">
        <v>1570</v>
      </c>
      <c r="B1915" s="293">
        <v>1998</v>
      </c>
      <c r="C1915" s="294">
        <v>5145.3</v>
      </c>
      <c r="D1915" s="294">
        <v>943</v>
      </c>
      <c r="E1915" s="295">
        <v>14710.5</v>
      </c>
      <c r="F1915" s="294">
        <v>4649.3</v>
      </c>
      <c r="G1915" s="294">
        <v>10227</v>
      </c>
    </row>
    <row r="1916" spans="1:7">
      <c r="A1916" s="34" t="s">
        <v>1570</v>
      </c>
      <c r="B1916" s="293">
        <v>1997</v>
      </c>
      <c r="C1916" s="294">
        <v>4467.7002000000002</v>
      </c>
      <c r="D1916" s="294">
        <v>-253.5</v>
      </c>
      <c r="E1916" s="295">
        <v>11326.799800000001</v>
      </c>
      <c r="F1916" s="294">
        <v>2678.2999</v>
      </c>
      <c r="G1916" s="294">
        <v>8144.7</v>
      </c>
    </row>
    <row r="1917" spans="1:7">
      <c r="A1917" s="34" t="s">
        <v>1570</v>
      </c>
      <c r="B1917" s="293">
        <v>1996</v>
      </c>
      <c r="C1917" s="294">
        <v>4038.3998999999999</v>
      </c>
      <c r="D1917" s="294">
        <v>-53.5</v>
      </c>
      <c r="E1917" s="295">
        <v>12088.5996</v>
      </c>
      <c r="F1917" s="294">
        <v>1410.8998999999999</v>
      </c>
      <c r="G1917" s="294">
        <v>8743.1000999999997</v>
      </c>
    </row>
    <row r="1918" spans="1:7">
      <c r="A1918" s="34" t="s">
        <v>1570</v>
      </c>
      <c r="B1918" s="293">
        <v>1995</v>
      </c>
      <c r="C1918" s="294">
        <v>3362.9459999999999</v>
      </c>
      <c r="D1918" s="294">
        <v>-43.933</v>
      </c>
      <c r="E1918" s="295">
        <v>9580.3076000000001</v>
      </c>
      <c r="F1918" s="294">
        <v>-55.646999999999998</v>
      </c>
      <c r="G1918" s="294">
        <v>6973.5221000000001</v>
      </c>
    </row>
    <row r="1919" spans="1:7">
      <c r="A1919" s="34" t="s">
        <v>1570</v>
      </c>
      <c r="B1919" s="293">
        <v>1994</v>
      </c>
      <c r="C1919" s="294">
        <v>1375.3040000000001</v>
      </c>
      <c r="D1919" s="294">
        <v>-87.028000000000006</v>
      </c>
      <c r="E1919" s="295">
        <v>6762.9839000000002</v>
      </c>
      <c r="F1919" s="294">
        <v>-99.0441</v>
      </c>
      <c r="G1919" s="294">
        <v>4894.4098999999997</v>
      </c>
    </row>
    <row r="1920" spans="1:7">
      <c r="A1920" s="34" t="s">
        <v>1570</v>
      </c>
      <c r="B1920" s="293">
        <v>1993</v>
      </c>
      <c r="C1920" s="294">
        <v>1338.2280000000001</v>
      </c>
      <c r="D1920" s="294">
        <v>-859.22500000000002</v>
      </c>
      <c r="E1920" s="295">
        <v>4948.2758999999996</v>
      </c>
      <c r="F1920" s="294">
        <v>-870.53099999999995</v>
      </c>
      <c r="G1920" s="294">
        <v>3557.165</v>
      </c>
    </row>
    <row r="1921" spans="1:7">
      <c r="A1921" s="34" t="s">
        <v>1570</v>
      </c>
      <c r="B1921" s="293">
        <v>1992</v>
      </c>
      <c r="C1921" s="294">
        <v>900.34500000000003</v>
      </c>
      <c r="D1921" s="294">
        <v>-270.23200000000003</v>
      </c>
      <c r="E1921" s="295">
        <v>4271.8978999999999</v>
      </c>
      <c r="F1921" s="294">
        <v>-181.64109999999999</v>
      </c>
      <c r="G1921" s="294">
        <v>3879.0778</v>
      </c>
    </row>
    <row r="1922" spans="1:7">
      <c r="A1922" s="34" t="s">
        <v>1570</v>
      </c>
      <c r="B1922" s="293">
        <v>1991</v>
      </c>
      <c r="C1922" s="294">
        <v>721</v>
      </c>
      <c r="D1922" s="294">
        <v>-155.572</v>
      </c>
      <c r="E1922" s="295">
        <v>2793.5839999999998</v>
      </c>
      <c r="F1922" s="294">
        <v>307.50799999999998</v>
      </c>
      <c r="G1922" s="294">
        <v>2567.0719999999997</v>
      </c>
    </row>
    <row r="1923" spans="1:7">
      <c r="A1923" s="34" t="s">
        <v>1570</v>
      </c>
      <c r="B1923" s="293">
        <v>1990</v>
      </c>
      <c r="C1923" s="294">
        <v>657.03899999999999</v>
      </c>
      <c r="D1923" s="294">
        <v>-178.40600000000001</v>
      </c>
      <c r="E1923" s="295">
        <v>2456.5729999999999</v>
      </c>
      <c r="F1923" s="294">
        <v>224.54300000000001</v>
      </c>
      <c r="G1923" s="294">
        <v>2264.4189999999999</v>
      </c>
    </row>
    <row r="1924" spans="1:7">
      <c r="A1924" s="34" t="s">
        <v>1570</v>
      </c>
      <c r="B1924" s="293">
        <v>1989</v>
      </c>
      <c r="C1924" s="294">
        <v>562.28399999999999</v>
      </c>
      <c r="D1924" s="294">
        <v>-148.75</v>
      </c>
      <c r="E1924" s="295">
        <v>2582.7280000000001</v>
      </c>
      <c r="F1924" s="294">
        <v>378.5</v>
      </c>
      <c r="G1924" s="294">
        <v>2387.1559999999999</v>
      </c>
    </row>
    <row r="1925" spans="1:7">
      <c r="A1925" s="34" t="s">
        <v>108</v>
      </c>
      <c r="B1925" s="293">
        <v>2019</v>
      </c>
      <c r="C1925" s="294">
        <v>5586.3689999999997</v>
      </c>
      <c r="D1925" s="294">
        <v>350.15800000000002</v>
      </c>
      <c r="E1925" s="295">
        <v>5104.6040000000003</v>
      </c>
      <c r="F1925" s="294">
        <v>1683.0260000000001</v>
      </c>
      <c r="G1925" s="294">
        <v>4534.5389999999998</v>
      </c>
    </row>
    <row r="1926" spans="1:7">
      <c r="A1926" s="34" t="s">
        <v>108</v>
      </c>
      <c r="B1926" s="293">
        <v>2018</v>
      </c>
      <c r="C1926" s="294">
        <v>4864.9849999999997</v>
      </c>
      <c r="D1926" s="294">
        <v>176.553</v>
      </c>
      <c r="E1926" s="295">
        <v>2265.518</v>
      </c>
      <c r="F1926" s="294">
        <v>1441.3389999999999</v>
      </c>
      <c r="G1926" s="294">
        <v>1441.3389999999999</v>
      </c>
    </row>
    <row r="1927" spans="1:7">
      <c r="A1927" s="34" t="s">
        <v>108</v>
      </c>
      <c r="B1927" s="293">
        <v>2017</v>
      </c>
      <c r="C1927" s="294">
        <v>4476.4120000000003</v>
      </c>
      <c r="D1927" s="294">
        <v>176.25299999999999</v>
      </c>
      <c r="E1927" s="295">
        <v>2045.692</v>
      </c>
      <c r="F1927" s="294">
        <v>1364.4449999999999</v>
      </c>
      <c r="G1927" s="294">
        <v>1364.4449999999999</v>
      </c>
    </row>
    <row r="1928" spans="1:7">
      <c r="A1928" s="34" t="s">
        <v>108</v>
      </c>
      <c r="B1928" s="293">
        <v>2016</v>
      </c>
      <c r="C1928" s="294">
        <v>3904.384</v>
      </c>
      <c r="D1928" s="294">
        <v>22.937999999999999</v>
      </c>
      <c r="E1928" s="295">
        <v>2026.1030000000001</v>
      </c>
      <c r="F1928" s="294">
        <v>1402.4929999999999</v>
      </c>
      <c r="G1928" s="294">
        <v>1402.4929999999999</v>
      </c>
    </row>
    <row r="1929" spans="1:7">
      <c r="A1929" s="34" t="s">
        <v>108</v>
      </c>
      <c r="B1929" s="293">
        <v>2015</v>
      </c>
      <c r="C1929" s="294">
        <v>4501.223</v>
      </c>
      <c r="D1929" s="294">
        <v>475.60199999999998</v>
      </c>
      <c r="E1929" s="295">
        <v>2725.0659999999998</v>
      </c>
      <c r="F1929" s="294">
        <v>2127.9740000000002</v>
      </c>
      <c r="G1929" s="294">
        <v>2127.9740000000002</v>
      </c>
    </row>
    <row r="1930" spans="1:7">
      <c r="A1930" s="34" t="s">
        <v>108</v>
      </c>
      <c r="B1930" s="293">
        <v>2014</v>
      </c>
      <c r="C1930" s="294">
        <v>4108.2690000000002</v>
      </c>
      <c r="D1930" s="294">
        <v>445.37400000000002</v>
      </c>
      <c r="E1930" s="295">
        <v>2527.317</v>
      </c>
      <c r="F1930" s="294">
        <v>2012.3689999999999</v>
      </c>
      <c r="G1930" s="294">
        <v>2012.3689999999999</v>
      </c>
    </row>
    <row r="1931" spans="1:7">
      <c r="A1931" s="34" t="s">
        <v>108</v>
      </c>
      <c r="B1931" s="293">
        <v>2013</v>
      </c>
      <c r="C1931" s="294">
        <v>3214.5909999999999</v>
      </c>
      <c r="D1931" s="294">
        <v>327.43799999999999</v>
      </c>
      <c r="E1931" s="295">
        <v>2009.28</v>
      </c>
      <c r="F1931" s="294">
        <v>1538.288</v>
      </c>
      <c r="G1931" s="294">
        <v>1538.288</v>
      </c>
    </row>
    <row r="1932" spans="1:7">
      <c r="A1932" s="34" t="s">
        <v>108</v>
      </c>
      <c r="B1932" s="293">
        <v>2012</v>
      </c>
      <c r="C1932" s="294">
        <v>2731.2240000000002</v>
      </c>
      <c r="D1932" s="294">
        <v>278</v>
      </c>
      <c r="E1932" s="295">
        <v>1668.6669999999999</v>
      </c>
      <c r="F1932" s="294">
        <v>1245.9259999999999</v>
      </c>
      <c r="G1932" s="294">
        <v>1245.9259999999999</v>
      </c>
    </row>
    <row r="1933" spans="1:7">
      <c r="A1933" s="34" t="s">
        <v>108</v>
      </c>
      <c r="B1933" s="293">
        <v>2011</v>
      </c>
      <c r="C1933" s="294">
        <v>2269.5479999999998</v>
      </c>
      <c r="D1933" s="294">
        <v>214.94499999999999</v>
      </c>
      <c r="E1933" s="295">
        <v>1425.308</v>
      </c>
      <c r="F1933" s="294">
        <v>1044.2260000000001</v>
      </c>
      <c r="G1933" s="294">
        <v>1047.8880000000001</v>
      </c>
    </row>
    <row r="1934" spans="1:7">
      <c r="A1934" s="34" t="s">
        <v>108</v>
      </c>
      <c r="B1934" s="293">
        <v>2010</v>
      </c>
      <c r="C1934" s="294">
        <v>1835.922</v>
      </c>
      <c r="D1934" s="294">
        <v>178.98099999999999</v>
      </c>
      <c r="E1934" s="295">
        <v>1121.605</v>
      </c>
      <c r="F1934" s="294">
        <v>810.87300000000005</v>
      </c>
      <c r="G1934" s="294">
        <v>814.65500000000009</v>
      </c>
    </row>
    <row r="1935" spans="1:7">
      <c r="A1935" s="34" t="s">
        <v>108</v>
      </c>
      <c r="B1935" s="293">
        <v>2009</v>
      </c>
      <c r="C1935" s="294">
        <v>1518.4169999999999</v>
      </c>
      <c r="D1935" s="294">
        <v>126.845</v>
      </c>
      <c r="E1935" s="295">
        <v>961.505</v>
      </c>
      <c r="F1935" s="294">
        <v>703.46100000000001</v>
      </c>
      <c r="G1935" s="294">
        <v>707.33900000000006</v>
      </c>
    </row>
    <row r="1936" spans="1:7">
      <c r="A1936" s="34" t="s">
        <v>108</v>
      </c>
      <c r="B1936" s="293">
        <v>2008</v>
      </c>
      <c r="C1936" s="294">
        <v>1331.9680000000001</v>
      </c>
      <c r="D1936" s="294">
        <v>78.201999999999998</v>
      </c>
      <c r="E1936" s="295">
        <v>824.98500000000001</v>
      </c>
      <c r="F1936" s="294">
        <v>622.59</v>
      </c>
      <c r="G1936" s="294">
        <v>626.55000000000007</v>
      </c>
    </row>
    <row r="1937" spans="1:7">
      <c r="A1937" s="34" t="s">
        <v>108</v>
      </c>
      <c r="B1937" s="293">
        <v>2007</v>
      </c>
      <c r="C1937" s="294">
        <v>1085.7819999999999</v>
      </c>
      <c r="D1937" s="294">
        <v>70.563000000000002</v>
      </c>
      <c r="E1937" s="295">
        <v>722.11500000000001</v>
      </c>
      <c r="F1937" s="294">
        <v>562.11</v>
      </c>
      <c r="G1937" s="294">
        <v>566.14599999999996</v>
      </c>
    </row>
    <row r="1938" spans="1:7">
      <c r="A1938" s="34" t="s">
        <v>108</v>
      </c>
      <c r="B1938" s="293">
        <v>2006</v>
      </c>
      <c r="C1938" s="294">
        <v>822.93</v>
      </c>
      <c r="D1938" s="294">
        <v>41.423000000000002</v>
      </c>
      <c r="E1938" s="295">
        <v>604.20799999999997</v>
      </c>
      <c r="F1938" s="294">
        <v>473.95699999999999</v>
      </c>
      <c r="G1938" s="294">
        <v>478.06399999999996</v>
      </c>
    </row>
    <row r="1939" spans="1:7">
      <c r="A1939" s="34" t="s">
        <v>108</v>
      </c>
      <c r="B1939" s="293">
        <v>2005</v>
      </c>
      <c r="C1939" s="294">
        <v>627.69500000000005</v>
      </c>
      <c r="D1939" s="294">
        <v>37.695999999999998</v>
      </c>
      <c r="E1939" s="295">
        <v>392.495</v>
      </c>
      <c r="F1939" s="294">
        <v>309.35399999999998</v>
      </c>
      <c r="G1939" s="294">
        <v>312.887</v>
      </c>
    </row>
    <row r="1940" spans="1:7">
      <c r="A1940" s="34" t="s">
        <v>108</v>
      </c>
      <c r="B1940" s="293">
        <v>2004</v>
      </c>
      <c r="C1940" s="294">
        <v>470.721</v>
      </c>
      <c r="D1940" s="294">
        <v>6.1260000000000003</v>
      </c>
      <c r="E1940" s="295">
        <v>329.65300000000002</v>
      </c>
      <c r="F1940" s="294">
        <v>262.56599999999997</v>
      </c>
      <c r="G1940" s="294">
        <v>266.99699999999996</v>
      </c>
    </row>
    <row r="1941" spans="1:7">
      <c r="A1941" s="34" t="s">
        <v>108</v>
      </c>
      <c r="B1941" s="293">
        <v>2003</v>
      </c>
      <c r="C1941" s="294">
        <v>315.52</v>
      </c>
      <c r="D1941" s="294">
        <v>-7.7140000000000004</v>
      </c>
      <c r="E1941" s="295">
        <v>249.01400000000001</v>
      </c>
      <c r="F1941" s="294">
        <v>191.50800000000001</v>
      </c>
      <c r="G1941" s="294">
        <v>204.196</v>
      </c>
    </row>
    <row r="1942" spans="1:7">
      <c r="A1942" s="34" t="s">
        <v>1571</v>
      </c>
      <c r="B1942" s="293">
        <v>2019</v>
      </c>
      <c r="C1942" s="294">
        <v>23571</v>
      </c>
      <c r="D1942" s="294">
        <v>2260</v>
      </c>
      <c r="E1942" s="295">
        <v>19737</v>
      </c>
      <c r="F1942" s="294">
        <v>8465</v>
      </c>
      <c r="G1942" s="294">
        <v>11333</v>
      </c>
    </row>
    <row r="1943" spans="1:7">
      <c r="A1943" s="34" t="s">
        <v>1571</v>
      </c>
      <c r="B1943" s="293">
        <v>2018</v>
      </c>
      <c r="C1943" s="294">
        <v>23771</v>
      </c>
      <c r="D1943" s="294">
        <v>2141</v>
      </c>
      <c r="E1943" s="295">
        <v>19062</v>
      </c>
      <c r="F1943" s="294">
        <v>8259</v>
      </c>
      <c r="G1943" s="294">
        <v>10735</v>
      </c>
    </row>
    <row r="1944" spans="1:7">
      <c r="A1944" s="34" t="s">
        <v>1571</v>
      </c>
      <c r="B1944" s="293">
        <v>2017</v>
      </c>
      <c r="C1944" s="294">
        <v>20428</v>
      </c>
      <c r="D1944" s="294">
        <v>999</v>
      </c>
      <c r="E1944" s="295">
        <v>18075</v>
      </c>
      <c r="F1944" s="294">
        <v>8164</v>
      </c>
      <c r="G1944" s="294">
        <v>10170</v>
      </c>
    </row>
    <row r="1945" spans="1:7">
      <c r="A1945" s="34" t="s">
        <v>1571</v>
      </c>
      <c r="B1945" s="293">
        <v>2016</v>
      </c>
      <c r="C1945" s="294">
        <v>17509</v>
      </c>
      <c r="D1945" s="294">
        <v>1394</v>
      </c>
      <c r="E1945" s="295">
        <v>15011</v>
      </c>
      <c r="F1945" s="294">
        <v>7174</v>
      </c>
      <c r="G1945" s="294">
        <v>9030</v>
      </c>
    </row>
    <row r="1946" spans="1:7">
      <c r="A1946" s="34" t="s">
        <v>1571</v>
      </c>
      <c r="B1946" s="293">
        <v>2015</v>
      </c>
      <c r="C1946" s="294">
        <v>19110</v>
      </c>
      <c r="D1946" s="294">
        <v>1399</v>
      </c>
      <c r="E1946" s="295">
        <v>15134</v>
      </c>
      <c r="F1946" s="294">
        <v>7750</v>
      </c>
      <c r="G1946" s="294">
        <v>9389</v>
      </c>
    </row>
    <row r="1947" spans="1:7">
      <c r="A1947" s="34" t="s">
        <v>1571</v>
      </c>
      <c r="B1947" s="293">
        <v>2014</v>
      </c>
      <c r="C1947" s="294">
        <v>19221</v>
      </c>
      <c r="D1947" s="294">
        <v>1651</v>
      </c>
      <c r="E1947" s="295">
        <v>15764</v>
      </c>
      <c r="F1947" s="294">
        <v>8093</v>
      </c>
      <c r="G1947" s="294">
        <v>9779</v>
      </c>
    </row>
    <row r="1948" spans="1:7">
      <c r="A1948" s="34" t="s">
        <v>1571</v>
      </c>
      <c r="B1948" s="293">
        <v>2013</v>
      </c>
      <c r="C1948" s="294">
        <v>17301</v>
      </c>
      <c r="D1948" s="294">
        <v>1483</v>
      </c>
      <c r="E1948" s="295">
        <v>14728</v>
      </c>
      <c r="F1948" s="294">
        <v>7870</v>
      </c>
      <c r="G1948" s="294">
        <v>9610</v>
      </c>
    </row>
    <row r="1949" spans="1:7">
      <c r="A1949" s="34" t="s">
        <v>1571</v>
      </c>
      <c r="B1949" s="293">
        <v>2012</v>
      </c>
      <c r="C1949" s="294">
        <v>17334</v>
      </c>
      <c r="D1949" s="294">
        <v>1645</v>
      </c>
      <c r="E1949" s="295">
        <v>12548</v>
      </c>
      <c r="F1949" s="294">
        <v>6974</v>
      </c>
      <c r="G1949" s="294">
        <v>7749</v>
      </c>
    </row>
    <row r="1950" spans="1:7">
      <c r="A1950" s="34" t="s">
        <v>1571</v>
      </c>
      <c r="B1950" s="293">
        <v>2011</v>
      </c>
      <c r="C1950" s="294">
        <v>18048</v>
      </c>
      <c r="D1950" s="294">
        <v>1848</v>
      </c>
      <c r="E1950" s="295">
        <v>11668</v>
      </c>
      <c r="F1950" s="294">
        <v>5831</v>
      </c>
      <c r="G1950" s="294">
        <v>6614</v>
      </c>
    </row>
    <row r="1951" spans="1:7">
      <c r="A1951" s="34" t="s">
        <v>1571</v>
      </c>
      <c r="B1951" s="293">
        <v>2010</v>
      </c>
      <c r="C1951" s="294">
        <v>13226</v>
      </c>
      <c r="D1951" s="294">
        <v>1040</v>
      </c>
      <c r="E1951" s="295">
        <v>10402</v>
      </c>
      <c r="F1951" s="294">
        <v>4996</v>
      </c>
      <c r="G1951" s="294">
        <v>5787</v>
      </c>
    </row>
    <row r="1952" spans="1:7">
      <c r="A1952" s="34" t="s">
        <v>1571</v>
      </c>
      <c r="B1952" s="293">
        <v>2009</v>
      </c>
      <c r="C1952" s="294">
        <v>10800</v>
      </c>
      <c r="D1952" s="294">
        <v>428</v>
      </c>
      <c r="E1952" s="295">
        <v>8816</v>
      </c>
      <c r="F1952" s="294">
        <v>4020</v>
      </c>
      <c r="G1952" s="294">
        <v>4694</v>
      </c>
    </row>
    <row r="1953" spans="1:7">
      <c r="A1953" s="34" t="s">
        <v>1571</v>
      </c>
      <c r="B1953" s="293">
        <v>2008</v>
      </c>
      <c r="C1953" s="294">
        <v>14342</v>
      </c>
      <c r="D1953" s="294">
        <v>755</v>
      </c>
      <c r="E1953" s="295">
        <v>8519</v>
      </c>
      <c r="F1953" s="294">
        <v>3480</v>
      </c>
      <c r="G1953" s="294">
        <v>4148</v>
      </c>
    </row>
    <row r="1954" spans="1:7">
      <c r="A1954" s="34" t="s">
        <v>1571</v>
      </c>
      <c r="B1954" s="293">
        <v>2007</v>
      </c>
      <c r="C1954" s="294">
        <v>13048</v>
      </c>
      <c r="D1954" s="294">
        <v>739</v>
      </c>
      <c r="E1954" s="295">
        <v>8195</v>
      </c>
      <c r="F1954" s="294">
        <v>3702</v>
      </c>
      <c r="G1954" s="294">
        <v>4376</v>
      </c>
    </row>
    <row r="1955" spans="1:7">
      <c r="A1955" s="34" t="s">
        <v>1571</v>
      </c>
      <c r="B1955" s="293">
        <v>2006</v>
      </c>
      <c r="C1955" s="294">
        <v>11362</v>
      </c>
      <c r="D1955" s="294">
        <v>715</v>
      </c>
      <c r="E1955" s="295">
        <v>7465</v>
      </c>
      <c r="F1955" s="294">
        <v>3056</v>
      </c>
      <c r="G1955" s="294">
        <v>3867</v>
      </c>
    </row>
    <row r="1956" spans="1:7">
      <c r="A1956" s="34" t="s">
        <v>1571</v>
      </c>
      <c r="B1956" s="293">
        <v>2005</v>
      </c>
      <c r="C1956" s="294">
        <v>9918</v>
      </c>
      <c r="D1956" s="294">
        <v>550</v>
      </c>
      <c r="E1956" s="295">
        <v>6885</v>
      </c>
      <c r="F1956" s="294">
        <v>2089</v>
      </c>
      <c r="G1956" s="294">
        <v>3456</v>
      </c>
    </row>
    <row r="1957" spans="1:7">
      <c r="A1957" s="34" t="s">
        <v>1571</v>
      </c>
      <c r="B1957" s="293">
        <v>2004</v>
      </c>
      <c r="C1957" s="294">
        <v>8438</v>
      </c>
      <c r="D1957" s="294">
        <v>350</v>
      </c>
      <c r="E1957" s="295">
        <v>6510</v>
      </c>
      <c r="F1957" s="294">
        <v>1609</v>
      </c>
      <c r="G1957" s="294">
        <v>3235</v>
      </c>
    </row>
    <row r="1958" spans="1:7">
      <c r="A1958" s="34" t="s">
        <v>1571</v>
      </c>
      <c r="B1958" s="293">
        <v>2003</v>
      </c>
      <c r="C1958" s="294">
        <v>6296</v>
      </c>
      <c r="D1958" s="294">
        <v>50</v>
      </c>
      <c r="E1958" s="295">
        <v>5126</v>
      </c>
      <c r="F1958" s="294">
        <v>1072</v>
      </c>
      <c r="G1958" s="294">
        <v>2501</v>
      </c>
    </row>
    <row r="1959" spans="1:7">
      <c r="A1959" s="34" t="s">
        <v>1571</v>
      </c>
      <c r="B1959" s="293">
        <v>2002</v>
      </c>
      <c r="C1959" s="294">
        <v>5853</v>
      </c>
      <c r="D1959" s="294">
        <v>82</v>
      </c>
      <c r="E1959" s="295">
        <v>4837</v>
      </c>
      <c r="F1959" s="294">
        <v>1224</v>
      </c>
      <c r="G1959" s="294">
        <v>2361</v>
      </c>
    </row>
    <row r="1960" spans="1:7">
      <c r="A1960" s="34" t="s">
        <v>1571</v>
      </c>
      <c r="B1960" s="293">
        <v>2001</v>
      </c>
      <c r="C1960" s="294">
        <v>5681</v>
      </c>
      <c r="D1960" s="294">
        <v>-103</v>
      </c>
      <c r="E1960" s="295">
        <v>4311</v>
      </c>
      <c r="F1960" s="294">
        <v>1358</v>
      </c>
      <c r="G1960" s="294">
        <v>2303</v>
      </c>
    </row>
    <row r="1961" spans="1:7">
      <c r="A1961" s="34" t="s">
        <v>1571</v>
      </c>
      <c r="B1961" s="293">
        <v>2000</v>
      </c>
      <c r="C1961" s="294">
        <v>6597</v>
      </c>
      <c r="D1961" s="294">
        <v>8</v>
      </c>
      <c r="E1961" s="295">
        <v>4500</v>
      </c>
      <c r="F1961" s="294">
        <v>1408</v>
      </c>
      <c r="G1961" s="294">
        <v>2604</v>
      </c>
    </row>
    <row r="1962" spans="1:7">
      <c r="A1962" s="34" t="s">
        <v>1571</v>
      </c>
      <c r="B1962" s="293">
        <v>1999</v>
      </c>
      <c r="C1962" s="294">
        <v>6639</v>
      </c>
      <c r="D1962" s="294">
        <v>160</v>
      </c>
      <c r="E1962" s="295">
        <v>4697</v>
      </c>
      <c r="F1962" s="294">
        <v>1503</v>
      </c>
      <c r="G1962" s="294">
        <v>2718</v>
      </c>
    </row>
    <row r="1963" spans="1:7">
      <c r="A1963" s="34" t="s">
        <v>1571</v>
      </c>
      <c r="B1963" s="293">
        <v>1998</v>
      </c>
      <c r="C1963" s="294">
        <v>6266</v>
      </c>
      <c r="D1963" s="294">
        <v>-21</v>
      </c>
      <c r="E1963" s="295">
        <v>4542</v>
      </c>
      <c r="F1963" s="294">
        <v>1334</v>
      </c>
      <c r="G1963" s="294">
        <v>2561</v>
      </c>
    </row>
    <row r="1964" spans="1:7">
      <c r="A1964" s="34" t="s">
        <v>1571</v>
      </c>
      <c r="B1964" s="293">
        <v>1997</v>
      </c>
      <c r="C1964" s="294">
        <v>5625</v>
      </c>
      <c r="D1964" s="294">
        <v>212</v>
      </c>
      <c r="E1964" s="295">
        <v>3765</v>
      </c>
      <c r="F1964" s="294">
        <v>1475</v>
      </c>
      <c r="G1964" s="294">
        <v>2129</v>
      </c>
    </row>
    <row r="1965" spans="1:7">
      <c r="A1965" s="34" t="s">
        <v>1571</v>
      </c>
      <c r="B1965" s="293">
        <v>1996</v>
      </c>
      <c r="C1965" s="294">
        <v>5257</v>
      </c>
      <c r="D1965" s="294">
        <v>160</v>
      </c>
      <c r="E1965" s="295">
        <v>3369</v>
      </c>
      <c r="F1965" s="294">
        <v>1318</v>
      </c>
      <c r="G1965" s="294">
        <v>1733</v>
      </c>
    </row>
    <row r="1966" spans="1:7">
      <c r="A1966" s="34" t="s">
        <v>1571</v>
      </c>
      <c r="B1966" s="293">
        <v>1995</v>
      </c>
      <c r="C1966" s="294">
        <v>5245</v>
      </c>
      <c r="D1966" s="294">
        <v>224</v>
      </c>
      <c r="E1966" s="295">
        <v>3056</v>
      </c>
      <c r="F1966" s="294">
        <v>1183</v>
      </c>
      <c r="G1966" s="294">
        <v>1402</v>
      </c>
    </row>
    <row r="1967" spans="1:7">
      <c r="A1967" s="34" t="s">
        <v>1571</v>
      </c>
      <c r="B1967" s="293">
        <v>1994</v>
      </c>
      <c r="C1967" s="294">
        <v>4737.2002000000002</v>
      </c>
      <c r="D1967" s="294">
        <v>252.9</v>
      </c>
      <c r="E1967" s="295">
        <v>2706.3</v>
      </c>
      <c r="F1967" s="294">
        <v>1072.5999999999999</v>
      </c>
      <c r="G1967" s="294">
        <v>1305.3</v>
      </c>
    </row>
    <row r="1968" spans="1:7">
      <c r="A1968" s="34" t="s">
        <v>1571</v>
      </c>
      <c r="B1968" s="293">
        <v>1993</v>
      </c>
      <c r="C1968" s="294">
        <v>4247.8999000000003</v>
      </c>
      <c r="D1968" s="294">
        <v>169.1</v>
      </c>
      <c r="E1968" s="295">
        <v>2390.6001000000001</v>
      </c>
      <c r="F1968" s="294">
        <v>821.1</v>
      </c>
      <c r="G1968" s="294">
        <v>1056.7</v>
      </c>
    </row>
    <row r="1969" spans="1:7">
      <c r="A1969" s="34" t="s">
        <v>1571</v>
      </c>
      <c r="B1969" s="293">
        <v>1992</v>
      </c>
      <c r="C1969" s="294">
        <v>3749.2</v>
      </c>
      <c r="D1969" s="294">
        <v>-197.5</v>
      </c>
      <c r="E1969" s="295">
        <v>2230.5</v>
      </c>
      <c r="F1969" s="294">
        <v>506.8</v>
      </c>
      <c r="G1969" s="294">
        <v>924.09999999999991</v>
      </c>
    </row>
    <row r="1970" spans="1:7">
      <c r="A1970" s="34" t="s">
        <v>1571</v>
      </c>
      <c r="B1970" s="293">
        <v>1991</v>
      </c>
      <c r="C1970" s="294">
        <v>3405.5</v>
      </c>
      <c r="D1970" s="294">
        <v>-22.1</v>
      </c>
      <c r="E1970" s="295">
        <v>2041.2</v>
      </c>
      <c r="F1970" s="294">
        <v>693.6</v>
      </c>
      <c r="G1970" s="294">
        <v>1104.3</v>
      </c>
    </row>
    <row r="1971" spans="1:7">
      <c r="A1971" s="34" t="s">
        <v>1571</v>
      </c>
      <c r="B1971" s="293">
        <v>1990</v>
      </c>
      <c r="C1971" s="294">
        <v>3461.8</v>
      </c>
      <c r="D1971" s="294">
        <v>-151.4</v>
      </c>
      <c r="E1971" s="295">
        <v>2086.3000000000002</v>
      </c>
      <c r="F1971" s="294">
        <v>734</v>
      </c>
      <c r="G1971" s="294">
        <v>1118.5999999999999</v>
      </c>
    </row>
    <row r="1972" spans="1:7">
      <c r="A1972" s="34" t="s">
        <v>1571</v>
      </c>
      <c r="B1972" s="293">
        <v>1989</v>
      </c>
      <c r="C1972" s="294">
        <v>3510.8339999999998</v>
      </c>
      <c r="D1972" s="294">
        <v>-15.879</v>
      </c>
      <c r="E1972" s="295">
        <v>2030.799</v>
      </c>
      <c r="F1972" s="294">
        <v>688.38099999999997</v>
      </c>
      <c r="G1972" s="294">
        <v>1187.825</v>
      </c>
    </row>
    <row r="1973" spans="1:7">
      <c r="A1973" s="34" t="s">
        <v>1572</v>
      </c>
      <c r="B1973" s="293">
        <v>2019</v>
      </c>
      <c r="C1973" s="294">
        <v>6845</v>
      </c>
      <c r="D1973" s="294">
        <v>680</v>
      </c>
      <c r="E1973" s="295">
        <v>26837</v>
      </c>
      <c r="F1973" s="294">
        <v>5055</v>
      </c>
      <c r="G1973" s="294">
        <v>18348</v>
      </c>
    </row>
    <row r="1974" spans="1:7">
      <c r="A1974" s="34" t="s">
        <v>1572</v>
      </c>
      <c r="B1974" s="293">
        <v>2018</v>
      </c>
      <c r="C1974" s="294">
        <v>6873</v>
      </c>
      <c r="D1974" s="294">
        <v>657</v>
      </c>
      <c r="E1974" s="295">
        <v>24529</v>
      </c>
      <c r="F1974" s="294">
        <v>4792</v>
      </c>
      <c r="G1974" s="294">
        <v>16569</v>
      </c>
    </row>
    <row r="1975" spans="1:7">
      <c r="A1975" s="34" t="s">
        <v>1572</v>
      </c>
      <c r="B1975" s="293">
        <v>2017</v>
      </c>
      <c r="C1975" s="294">
        <v>6583</v>
      </c>
      <c r="D1975" s="294">
        <v>460</v>
      </c>
      <c r="E1975" s="295">
        <v>23050</v>
      </c>
      <c r="F1975" s="294">
        <v>4478</v>
      </c>
      <c r="G1975" s="294">
        <v>14965</v>
      </c>
    </row>
    <row r="1976" spans="1:7">
      <c r="A1976" s="34" t="s">
        <v>1572</v>
      </c>
      <c r="B1976" s="293">
        <v>2016</v>
      </c>
      <c r="C1976" s="294">
        <v>6399</v>
      </c>
      <c r="D1976" s="294">
        <v>551</v>
      </c>
      <c r="E1976" s="295">
        <v>21622</v>
      </c>
      <c r="F1976" s="294">
        <v>4290</v>
      </c>
      <c r="G1976" s="294">
        <v>14324</v>
      </c>
    </row>
    <row r="1977" spans="1:7">
      <c r="A1977" s="34" t="s">
        <v>1572</v>
      </c>
      <c r="B1977" s="293">
        <v>2015</v>
      </c>
      <c r="C1977" s="294">
        <v>6456</v>
      </c>
      <c r="D1977" s="294">
        <v>523</v>
      </c>
      <c r="E1977" s="295">
        <v>20299</v>
      </c>
      <c r="F1977" s="294">
        <v>3975</v>
      </c>
      <c r="G1977" s="294">
        <v>13448</v>
      </c>
    </row>
    <row r="1978" spans="1:7">
      <c r="A1978" s="34" t="s">
        <v>1572</v>
      </c>
      <c r="B1978" s="293">
        <v>2014</v>
      </c>
      <c r="C1978" s="294">
        <v>7179</v>
      </c>
      <c r="D1978" s="294">
        <v>477</v>
      </c>
      <c r="E1978" s="295">
        <v>19185</v>
      </c>
      <c r="F1978" s="294">
        <v>3707</v>
      </c>
      <c r="G1978" s="294">
        <v>12446</v>
      </c>
    </row>
    <row r="1979" spans="1:7">
      <c r="A1979" s="34" t="s">
        <v>1572</v>
      </c>
      <c r="B1979" s="293">
        <v>2013</v>
      </c>
      <c r="C1979" s="294">
        <v>6566</v>
      </c>
      <c r="D1979" s="294">
        <v>452</v>
      </c>
      <c r="E1979" s="295">
        <v>17416</v>
      </c>
      <c r="F1979" s="294">
        <v>3491</v>
      </c>
      <c r="G1979" s="294">
        <v>11462</v>
      </c>
    </row>
    <row r="1980" spans="1:7">
      <c r="A1980" s="34" t="s">
        <v>1572</v>
      </c>
      <c r="B1980" s="293">
        <v>2012</v>
      </c>
      <c r="C1980" s="294">
        <v>6253</v>
      </c>
      <c r="D1980" s="294">
        <v>382</v>
      </c>
      <c r="E1980" s="295">
        <v>17131</v>
      </c>
      <c r="F1980" s="294">
        <v>3238</v>
      </c>
      <c r="G1980" s="294">
        <v>10752</v>
      </c>
    </row>
    <row r="1981" spans="1:7">
      <c r="A1981" s="34" t="s">
        <v>1572</v>
      </c>
      <c r="B1981" s="293">
        <v>2011</v>
      </c>
      <c r="C1981" s="294">
        <v>6503</v>
      </c>
      <c r="D1981" s="294">
        <v>415</v>
      </c>
      <c r="E1981" s="295">
        <v>16452</v>
      </c>
      <c r="F1981" s="294">
        <v>3072</v>
      </c>
      <c r="G1981" s="294">
        <v>10336</v>
      </c>
    </row>
    <row r="1982" spans="1:7">
      <c r="A1982" s="34" t="s">
        <v>1572</v>
      </c>
      <c r="B1982" s="293">
        <v>2010</v>
      </c>
      <c r="C1982" s="294">
        <v>6432</v>
      </c>
      <c r="D1982" s="294">
        <v>324</v>
      </c>
      <c r="E1982" s="295">
        <v>15616</v>
      </c>
      <c r="F1982" s="294">
        <v>2837</v>
      </c>
      <c r="G1982" s="294">
        <v>10223</v>
      </c>
    </row>
    <row r="1983" spans="1:7">
      <c r="A1983" s="34" t="s">
        <v>1572</v>
      </c>
      <c r="B1983" s="293">
        <v>2009</v>
      </c>
      <c r="C1983" s="294">
        <v>6205</v>
      </c>
      <c r="D1983" s="294">
        <v>218</v>
      </c>
      <c r="E1983" s="295">
        <v>15256</v>
      </c>
      <c r="F1983" s="294">
        <v>2938</v>
      </c>
      <c r="G1983" s="294">
        <v>9764</v>
      </c>
    </row>
    <row r="1984" spans="1:7">
      <c r="A1984" s="34" t="s">
        <v>1572</v>
      </c>
      <c r="B1984" s="293">
        <v>2008</v>
      </c>
      <c r="C1984" s="294">
        <v>6807</v>
      </c>
      <c r="D1984" s="294">
        <v>284</v>
      </c>
      <c r="E1984" s="295">
        <v>14901</v>
      </c>
      <c r="F1984" s="294">
        <v>2815</v>
      </c>
      <c r="G1984" s="294">
        <v>9550</v>
      </c>
    </row>
    <row r="1985" spans="1:7">
      <c r="A1985" s="34" t="s">
        <v>1572</v>
      </c>
      <c r="B1985" s="293">
        <v>2007</v>
      </c>
      <c r="C1985" s="294">
        <v>6464</v>
      </c>
      <c r="D1985" s="294">
        <v>-227</v>
      </c>
      <c r="E1985" s="295">
        <v>14192</v>
      </c>
      <c r="F1985" s="294">
        <v>2477</v>
      </c>
      <c r="G1985" s="294">
        <v>8988</v>
      </c>
    </row>
    <row r="1986" spans="1:7">
      <c r="A1986" s="34" t="s">
        <v>1572</v>
      </c>
      <c r="B1986" s="293">
        <v>2006</v>
      </c>
      <c r="C1986" s="294">
        <v>6126</v>
      </c>
      <c r="D1986" s="294">
        <v>-95</v>
      </c>
      <c r="E1986" s="295">
        <v>15371</v>
      </c>
      <c r="F1986" s="294">
        <v>2630</v>
      </c>
      <c r="G1986" s="294">
        <v>9618</v>
      </c>
    </row>
    <row r="1987" spans="1:7">
      <c r="A1987" s="34" t="s">
        <v>1572</v>
      </c>
      <c r="B1987" s="293">
        <v>2005</v>
      </c>
      <c r="C1987" s="294">
        <v>6288</v>
      </c>
      <c r="D1987" s="294">
        <v>-94</v>
      </c>
      <c r="E1987" s="295">
        <v>16041</v>
      </c>
      <c r="F1987" s="294">
        <v>2960</v>
      </c>
      <c r="G1987" s="294">
        <v>10691</v>
      </c>
    </row>
    <row r="1988" spans="1:7">
      <c r="A1988" s="34" t="s">
        <v>1572</v>
      </c>
      <c r="B1988" s="293">
        <v>2004</v>
      </c>
      <c r="C1988" s="294">
        <v>5472</v>
      </c>
      <c r="D1988" s="294">
        <v>130</v>
      </c>
      <c r="E1988" s="295">
        <v>15872</v>
      </c>
      <c r="F1988" s="294">
        <v>3110</v>
      </c>
      <c r="G1988" s="294">
        <v>10849</v>
      </c>
    </row>
    <row r="1989" spans="1:7">
      <c r="A1989" s="34" t="s">
        <v>1572</v>
      </c>
      <c r="B1989" s="293">
        <v>2003</v>
      </c>
      <c r="C1989" s="294">
        <v>5513</v>
      </c>
      <c r="D1989" s="294">
        <v>-46</v>
      </c>
      <c r="E1989" s="295">
        <v>13838</v>
      </c>
      <c r="F1989" s="294">
        <v>1963</v>
      </c>
      <c r="G1989" s="294">
        <v>9244</v>
      </c>
    </row>
    <row r="1990" spans="1:7">
      <c r="A1990" s="34" t="s">
        <v>1572</v>
      </c>
      <c r="B1990" s="293">
        <v>2002</v>
      </c>
      <c r="C1990" s="294">
        <v>8687</v>
      </c>
      <c r="D1990" s="294">
        <v>-620</v>
      </c>
      <c r="E1990" s="295">
        <v>13915</v>
      </c>
      <c r="F1990" s="294">
        <v>1198</v>
      </c>
      <c r="G1990" s="294">
        <v>8651</v>
      </c>
    </row>
    <row r="1991" spans="1:7">
      <c r="A1991" s="34" t="s">
        <v>1572</v>
      </c>
      <c r="B1991" s="293">
        <v>2001</v>
      </c>
      <c r="C1991" s="294">
        <v>8063</v>
      </c>
      <c r="D1991" s="294">
        <v>-448</v>
      </c>
      <c r="E1991" s="295">
        <v>16775</v>
      </c>
      <c r="F1991" s="294">
        <v>3320</v>
      </c>
      <c r="G1991" s="294">
        <v>10663</v>
      </c>
    </row>
    <row r="1992" spans="1:7">
      <c r="A1992" s="34" t="s">
        <v>1572</v>
      </c>
      <c r="B1992" s="293">
        <v>2000</v>
      </c>
      <c r="C1992" s="294">
        <v>6697</v>
      </c>
      <c r="D1992" s="294">
        <v>43</v>
      </c>
      <c r="E1992" s="295">
        <v>17251</v>
      </c>
      <c r="F1992" s="294">
        <v>3582</v>
      </c>
      <c r="G1992" s="294">
        <v>11516</v>
      </c>
    </row>
    <row r="1993" spans="1:7">
      <c r="A1993" s="34" t="s">
        <v>1572</v>
      </c>
      <c r="B1993" s="293">
        <v>1999</v>
      </c>
      <c r="C1993" s="294">
        <v>6103</v>
      </c>
      <c r="D1993" s="294">
        <v>277</v>
      </c>
      <c r="E1993" s="295">
        <v>15462</v>
      </c>
      <c r="F1993" s="294">
        <v>3619</v>
      </c>
      <c r="G1993" s="294">
        <v>11476</v>
      </c>
    </row>
    <row r="1994" spans="1:7">
      <c r="A1994" s="34" t="s">
        <v>1572</v>
      </c>
      <c r="B1994" s="293">
        <v>1998</v>
      </c>
      <c r="C1994" s="294">
        <v>5141</v>
      </c>
      <c r="D1994" s="294">
        <v>285</v>
      </c>
      <c r="E1994" s="295">
        <v>11310</v>
      </c>
      <c r="F1994" s="294">
        <v>2847</v>
      </c>
      <c r="G1994" s="294">
        <v>8299</v>
      </c>
    </row>
    <row r="1995" spans="1:7">
      <c r="A1995" s="34" t="s">
        <v>1572</v>
      </c>
      <c r="B1995" s="293">
        <v>1997</v>
      </c>
      <c r="C1995" s="294">
        <v>4781</v>
      </c>
      <c r="D1995" s="294">
        <v>229</v>
      </c>
      <c r="E1995" s="295">
        <v>9793</v>
      </c>
      <c r="F1995" s="294">
        <v>2418</v>
      </c>
      <c r="G1995" s="294">
        <v>6790</v>
      </c>
    </row>
    <row r="1996" spans="1:7">
      <c r="A1996" s="34" t="s">
        <v>1572</v>
      </c>
      <c r="B1996" s="293">
        <v>1996</v>
      </c>
      <c r="C1996" s="294">
        <v>4333</v>
      </c>
      <c r="D1996" s="294">
        <v>226</v>
      </c>
      <c r="E1996" s="295">
        <v>8615</v>
      </c>
      <c r="F1996" s="294">
        <v>2158</v>
      </c>
      <c r="G1996" s="294">
        <v>5845</v>
      </c>
    </row>
    <row r="1997" spans="1:7">
      <c r="A1997" s="34" t="s">
        <v>1572</v>
      </c>
      <c r="B1997" s="293">
        <v>1995</v>
      </c>
      <c r="C1997" s="294">
        <v>3890</v>
      </c>
      <c r="D1997" s="294">
        <v>201</v>
      </c>
      <c r="E1997" s="295">
        <v>8143</v>
      </c>
      <c r="F1997" s="294">
        <v>1825</v>
      </c>
      <c r="G1997" s="294">
        <v>5385</v>
      </c>
    </row>
    <row r="1998" spans="1:7">
      <c r="A1998" s="34" t="s">
        <v>1572</v>
      </c>
      <c r="B1998" s="293">
        <v>1994</v>
      </c>
      <c r="C1998" s="294">
        <v>3619</v>
      </c>
      <c r="D1998" s="294">
        <v>179</v>
      </c>
      <c r="E1998" s="295">
        <v>7384</v>
      </c>
      <c r="F1998" s="294">
        <v>1463</v>
      </c>
      <c r="G1998" s="294">
        <v>4683</v>
      </c>
    </row>
    <row r="1999" spans="1:7">
      <c r="A1999" s="34" t="s">
        <v>1572</v>
      </c>
      <c r="B1999" s="293">
        <v>1993</v>
      </c>
      <c r="C1999" s="294">
        <v>3482</v>
      </c>
      <c r="D1999" s="294">
        <v>155</v>
      </c>
      <c r="E1999" s="295">
        <v>6964</v>
      </c>
      <c r="F1999" s="294">
        <v>1129</v>
      </c>
      <c r="G1999" s="294">
        <v>4276</v>
      </c>
    </row>
    <row r="2000" spans="1:7">
      <c r="A2000" s="34" t="s">
        <v>1572</v>
      </c>
      <c r="B2000" s="293">
        <v>1992</v>
      </c>
      <c r="C2000" s="294">
        <v>3073</v>
      </c>
      <c r="D2000" s="294">
        <v>-297</v>
      </c>
      <c r="E2000" s="295">
        <v>6848</v>
      </c>
      <c r="F2000" s="294">
        <v>890</v>
      </c>
      <c r="G2000" s="294">
        <v>4060</v>
      </c>
    </row>
    <row r="2001" spans="1:7">
      <c r="A2001" s="34" t="s">
        <v>1572</v>
      </c>
      <c r="B2001" s="293">
        <v>1991</v>
      </c>
      <c r="C2001" s="294">
        <v>2941</v>
      </c>
      <c r="D2001" s="294">
        <v>-276</v>
      </c>
      <c r="E2001" s="295">
        <v>6194</v>
      </c>
      <c r="F2001" s="294">
        <v>1223</v>
      </c>
      <c r="G2001" s="294">
        <v>4233</v>
      </c>
    </row>
    <row r="2002" spans="1:7">
      <c r="A2002" s="34" t="s">
        <v>1572</v>
      </c>
      <c r="B2002" s="293">
        <v>1990</v>
      </c>
      <c r="C2002" s="294">
        <v>2977</v>
      </c>
      <c r="D2002" s="294">
        <v>-494</v>
      </c>
      <c r="E2002" s="295">
        <v>7921</v>
      </c>
      <c r="F2002" s="294">
        <v>1558</v>
      </c>
      <c r="G2002" s="294">
        <v>5387</v>
      </c>
    </row>
    <row r="2003" spans="1:7">
      <c r="A2003" s="34" t="s">
        <v>1572</v>
      </c>
      <c r="B2003" s="293">
        <v>1989</v>
      </c>
      <c r="C2003" s="294">
        <v>2961.1001000000001</v>
      </c>
      <c r="D2003" s="294">
        <v>312.142</v>
      </c>
      <c r="E2003" s="295">
        <v>8614.4971000000005</v>
      </c>
      <c r="F2003" s="294">
        <v>2135.7800000000002</v>
      </c>
      <c r="G2003" s="294">
        <v>5559.8410999999996</v>
      </c>
    </row>
    <row r="2004" spans="1:7">
      <c r="A2004" s="34" t="s">
        <v>1573</v>
      </c>
      <c r="B2004" s="293">
        <v>2019</v>
      </c>
      <c r="C2004" s="294">
        <v>74639</v>
      </c>
      <c r="D2004" s="294">
        <v>1321</v>
      </c>
      <c r="E2004" s="295">
        <v>40994</v>
      </c>
      <c r="F2004" s="294">
        <v>12692</v>
      </c>
      <c r="G2004" s="294">
        <v>27201</v>
      </c>
    </row>
    <row r="2005" spans="1:7">
      <c r="A2005" s="34" t="s">
        <v>1573</v>
      </c>
      <c r="B2005" s="293">
        <v>2018</v>
      </c>
      <c r="C2005" s="294">
        <v>60116</v>
      </c>
      <c r="D2005" s="294">
        <v>900</v>
      </c>
      <c r="E2005" s="295">
        <v>30901</v>
      </c>
      <c r="F2005" s="294">
        <v>11023</v>
      </c>
      <c r="G2005" s="294">
        <v>17709</v>
      </c>
    </row>
    <row r="2006" spans="1:7">
      <c r="A2006" s="34" t="s">
        <v>1573</v>
      </c>
      <c r="B2006" s="293">
        <v>2017</v>
      </c>
      <c r="C2006" s="294">
        <v>48382</v>
      </c>
      <c r="D2006" s="294">
        <v>828</v>
      </c>
      <c r="E2006" s="295">
        <v>21855</v>
      </c>
      <c r="F2006" s="294">
        <v>6876</v>
      </c>
      <c r="G2006" s="294">
        <v>11575</v>
      </c>
    </row>
    <row r="2007" spans="1:7">
      <c r="A2007" s="34" t="s">
        <v>1573</v>
      </c>
      <c r="B2007" s="293">
        <v>2016</v>
      </c>
      <c r="C2007" s="294">
        <v>40607</v>
      </c>
      <c r="D2007" s="294">
        <v>562</v>
      </c>
      <c r="E2007" s="295">
        <v>20197</v>
      </c>
      <c r="F2007" s="294">
        <v>6054</v>
      </c>
      <c r="G2007" s="294">
        <v>10709</v>
      </c>
    </row>
    <row r="2008" spans="1:7">
      <c r="A2008" s="34" t="s">
        <v>1573</v>
      </c>
      <c r="B2008" s="293">
        <v>2015</v>
      </c>
      <c r="C2008" s="294">
        <v>22760</v>
      </c>
      <c r="D2008" s="294">
        <v>355</v>
      </c>
      <c r="E2008" s="295">
        <v>7339</v>
      </c>
      <c r="F2008" s="294">
        <v>2324</v>
      </c>
      <c r="G2008" s="294">
        <v>3545</v>
      </c>
    </row>
    <row r="2009" spans="1:7">
      <c r="A2009" s="34" t="s">
        <v>1573</v>
      </c>
      <c r="B2009" s="293">
        <v>2014</v>
      </c>
      <c r="C2009" s="294">
        <v>16560</v>
      </c>
      <c r="D2009" s="294">
        <v>271</v>
      </c>
      <c r="E2009" s="295">
        <v>5824</v>
      </c>
      <c r="F2009" s="294">
        <v>1743</v>
      </c>
      <c r="G2009" s="294">
        <v>2622</v>
      </c>
    </row>
    <row r="2010" spans="1:7">
      <c r="A2010" s="34" t="s">
        <v>1573</v>
      </c>
      <c r="B2010" s="293">
        <v>2013</v>
      </c>
      <c r="C2010" s="294">
        <v>10863</v>
      </c>
      <c r="D2010" s="294">
        <v>165</v>
      </c>
      <c r="E2010" s="295">
        <v>3529</v>
      </c>
      <c r="F2010" s="294">
        <v>1243</v>
      </c>
      <c r="G2010" s="294">
        <v>1912</v>
      </c>
    </row>
    <row r="2011" spans="1:7">
      <c r="A2011" s="34" t="s">
        <v>1573</v>
      </c>
      <c r="B2011" s="293">
        <v>2012</v>
      </c>
      <c r="C2011" s="294">
        <v>8110</v>
      </c>
      <c r="D2011" s="294">
        <v>2</v>
      </c>
      <c r="E2011" s="295">
        <v>2773.9050000000002</v>
      </c>
      <c r="F2011" s="294">
        <v>953.76700000000005</v>
      </c>
      <c r="G2011" s="294">
        <v>1492.6210000000001</v>
      </c>
    </row>
    <row r="2012" spans="1:7">
      <c r="A2012" s="34" t="s">
        <v>1573</v>
      </c>
      <c r="B2012" s="293">
        <v>2011</v>
      </c>
      <c r="C2012" s="294">
        <v>5211.4769999999999</v>
      </c>
      <c r="D2012" s="294">
        <v>111.218</v>
      </c>
      <c r="E2012" s="295">
        <v>2190.3359999999998</v>
      </c>
      <c r="F2012" s="294">
        <v>936.41899999999998</v>
      </c>
      <c r="G2012" s="294">
        <v>1287.9969999999998</v>
      </c>
    </row>
    <row r="2013" spans="1:7">
      <c r="A2013" s="34" t="s">
        <v>1573</v>
      </c>
      <c r="B2013" s="293">
        <v>2010</v>
      </c>
      <c r="C2013" s="294">
        <v>4448.3230000000003</v>
      </c>
      <c r="D2013" s="294">
        <v>94.835999999999999</v>
      </c>
      <c r="E2013" s="295">
        <v>1943.8820000000001</v>
      </c>
      <c r="F2013" s="294">
        <v>797.05499999999995</v>
      </c>
      <c r="G2013" s="294">
        <v>1127.6959999999999</v>
      </c>
    </row>
    <row r="2014" spans="1:7">
      <c r="A2014" s="34" t="s">
        <v>1573</v>
      </c>
      <c r="B2014" s="293">
        <v>2009</v>
      </c>
      <c r="C2014" s="294">
        <v>4102.8639999999996</v>
      </c>
      <c r="D2014" s="294">
        <v>83.671000000000006</v>
      </c>
      <c r="E2014" s="295">
        <v>1702.364</v>
      </c>
      <c r="F2014" s="294">
        <v>619.42700000000002</v>
      </c>
      <c r="G2014" s="294">
        <v>927.15800000000002</v>
      </c>
    </row>
    <row r="2015" spans="1:7">
      <c r="A2015" s="34" t="s">
        <v>1573</v>
      </c>
      <c r="B2015" s="293">
        <v>2008</v>
      </c>
      <c r="C2015" s="294">
        <v>3364.5149999999999</v>
      </c>
      <c r="D2015" s="294">
        <v>83.497</v>
      </c>
      <c r="E2015" s="295">
        <v>1451.152</v>
      </c>
      <c r="F2015" s="294">
        <v>501.27199999999999</v>
      </c>
      <c r="G2015" s="294">
        <v>766.16399999999999</v>
      </c>
    </row>
    <row r="2016" spans="1:7">
      <c r="A2016" s="34" t="s">
        <v>1573</v>
      </c>
      <c r="B2016" s="293">
        <v>2007</v>
      </c>
      <c r="C2016" s="294">
        <v>2769.0279999999998</v>
      </c>
      <c r="D2016" s="294">
        <v>73.402000000000001</v>
      </c>
      <c r="E2016" s="295">
        <v>1121.8240000000001</v>
      </c>
      <c r="F2016" s="294">
        <v>415.04700000000003</v>
      </c>
      <c r="G2016" s="294">
        <v>622.42399999999998</v>
      </c>
    </row>
    <row r="2017" spans="1:7">
      <c r="A2017" s="34" t="s">
        <v>1573</v>
      </c>
      <c r="B2017" s="293">
        <v>2005</v>
      </c>
      <c r="C2017" s="294">
        <v>1505.864</v>
      </c>
      <c r="D2017" s="294">
        <v>55.631999999999998</v>
      </c>
      <c r="E2017" s="295">
        <v>668.03</v>
      </c>
      <c r="F2017" s="294">
        <v>352.048</v>
      </c>
      <c r="G2017" s="294">
        <v>445.19499999999999</v>
      </c>
    </row>
    <row r="2018" spans="1:7">
      <c r="A2018" s="34" t="s">
        <v>1573</v>
      </c>
      <c r="B2018" s="293">
        <v>2004</v>
      </c>
      <c r="C2018" s="294">
        <v>1000.94</v>
      </c>
      <c r="D2018" s="294">
        <v>44.311999999999998</v>
      </c>
      <c r="E2018" s="295">
        <v>527.93399999999997</v>
      </c>
      <c r="F2018" s="294">
        <v>271.31200000000001</v>
      </c>
      <c r="G2018" s="294">
        <v>318.77100000000002</v>
      </c>
    </row>
    <row r="2019" spans="1:7">
      <c r="A2019" s="34" t="s">
        <v>1573</v>
      </c>
      <c r="B2019" s="293">
        <v>2003</v>
      </c>
      <c r="C2019" s="294">
        <v>769.73</v>
      </c>
      <c r="D2019" s="294">
        <v>33.270000000000003</v>
      </c>
      <c r="E2019" s="295">
        <v>362.69200000000001</v>
      </c>
      <c r="F2019" s="294">
        <v>220.11500000000001</v>
      </c>
      <c r="G2019" s="294">
        <v>228.31</v>
      </c>
    </row>
    <row r="2020" spans="1:7">
      <c r="A2020" s="34" t="s">
        <v>1573</v>
      </c>
      <c r="B2020" s="293">
        <v>2002</v>
      </c>
      <c r="C2020" s="294">
        <v>461.48700000000002</v>
      </c>
      <c r="D2020" s="294">
        <v>25.620999999999999</v>
      </c>
      <c r="E2020" s="295">
        <v>210.327</v>
      </c>
      <c r="F2020" s="294">
        <v>103.06399999999999</v>
      </c>
      <c r="G2020" s="294">
        <v>103.06399999999999</v>
      </c>
    </row>
    <row r="2021" spans="1:7">
      <c r="A2021" s="34" t="s">
        <v>1573</v>
      </c>
      <c r="B2021" s="293">
        <v>2001</v>
      </c>
      <c r="C2021" s="294">
        <v>326.56900000000002</v>
      </c>
      <c r="D2021" s="294">
        <v>12.428000000000001</v>
      </c>
      <c r="E2021" s="295">
        <v>131.36600000000001</v>
      </c>
      <c r="F2021" s="294">
        <v>64.088999999999999</v>
      </c>
      <c r="G2021" s="294">
        <v>64.088999999999999</v>
      </c>
    </row>
    <row r="2022" spans="1:7">
      <c r="A2022" s="34" t="s">
        <v>1573</v>
      </c>
      <c r="B2022" s="293">
        <v>2000</v>
      </c>
      <c r="C2022" s="294">
        <v>221.35</v>
      </c>
      <c r="D2022" s="294">
        <v>7.2359999999999998</v>
      </c>
      <c r="E2022" s="295">
        <v>66.016999999999996</v>
      </c>
      <c r="F2022" s="294">
        <v>10.044</v>
      </c>
      <c r="G2022" s="294">
        <v>14.044</v>
      </c>
    </row>
    <row r="2023" spans="1:7">
      <c r="A2023" s="34" t="s">
        <v>1573</v>
      </c>
      <c r="B2023" s="293">
        <v>1999</v>
      </c>
      <c r="C2023" s="294">
        <v>201.429</v>
      </c>
      <c r="D2023" s="294">
        <v>-9.9030000000000005</v>
      </c>
      <c r="E2023" s="295">
        <v>52.207000000000001</v>
      </c>
      <c r="F2023" s="294">
        <v>2.0190000000000001</v>
      </c>
      <c r="G2023" s="294">
        <v>8.3689999999999998</v>
      </c>
    </row>
    <row r="2024" spans="1:7">
      <c r="A2024" s="34" t="s">
        <v>1574</v>
      </c>
      <c r="B2024" s="293">
        <v>2019</v>
      </c>
      <c r="C2024" s="294">
        <v>12301</v>
      </c>
      <c r="D2024" s="294">
        <v>674</v>
      </c>
      <c r="E2024" s="295">
        <v>35439</v>
      </c>
      <c r="F2024" s="294">
        <v>8359</v>
      </c>
      <c r="G2024" s="294">
        <v>24478</v>
      </c>
    </row>
    <row r="2025" spans="1:7">
      <c r="A2025" s="34" t="s">
        <v>1574</v>
      </c>
      <c r="B2025" s="293">
        <v>2018</v>
      </c>
      <c r="C2025" s="294">
        <v>10589</v>
      </c>
      <c r="D2025" s="294">
        <v>333</v>
      </c>
      <c r="E2025" s="295">
        <v>27009</v>
      </c>
      <c r="F2025" s="294">
        <v>8058</v>
      </c>
      <c r="G2025" s="294">
        <v>17222</v>
      </c>
    </row>
    <row r="2026" spans="1:7">
      <c r="A2026" s="34" t="s">
        <v>1574</v>
      </c>
      <c r="B2026" s="293">
        <v>2017</v>
      </c>
      <c r="C2026" s="294">
        <v>9614</v>
      </c>
      <c r="D2026" s="294">
        <v>1792</v>
      </c>
      <c r="E2026" s="295">
        <v>22736</v>
      </c>
      <c r="F2026" s="294">
        <v>4688</v>
      </c>
      <c r="G2026" s="294">
        <v>14196</v>
      </c>
    </row>
    <row r="2027" spans="1:7">
      <c r="A2027" s="34" t="s">
        <v>1574</v>
      </c>
      <c r="B2027" s="293">
        <v>2016</v>
      </c>
      <c r="C2027" s="294">
        <v>7528</v>
      </c>
      <c r="D2027" s="294">
        <v>432</v>
      </c>
      <c r="E2027" s="295">
        <v>21829</v>
      </c>
      <c r="F2027" s="294">
        <v>3460</v>
      </c>
      <c r="G2027" s="294">
        <v>12769</v>
      </c>
    </row>
    <row r="2028" spans="1:7">
      <c r="A2028" s="34" t="s">
        <v>1574</v>
      </c>
      <c r="B2028" s="293">
        <v>2015</v>
      </c>
      <c r="C2028" s="294">
        <v>7386</v>
      </c>
      <c r="D2028" s="294">
        <v>-692</v>
      </c>
      <c r="E2028" s="295">
        <v>21334</v>
      </c>
      <c r="F2028" s="294">
        <v>3461</v>
      </c>
      <c r="G2028" s="294">
        <v>12717</v>
      </c>
    </row>
    <row r="2029" spans="1:7">
      <c r="A2029" s="34" t="s">
        <v>1574</v>
      </c>
      <c r="B2029" s="293">
        <v>2014</v>
      </c>
      <c r="C2029" s="294">
        <v>9226</v>
      </c>
      <c r="D2029" s="294">
        <v>611</v>
      </c>
      <c r="E2029" s="295">
        <v>23200</v>
      </c>
      <c r="F2029" s="294">
        <v>4548</v>
      </c>
      <c r="G2029" s="294">
        <v>13946</v>
      </c>
    </row>
    <row r="2030" spans="1:7">
      <c r="A2030" s="34" t="s">
        <v>1574</v>
      </c>
      <c r="B2030" s="293">
        <v>2013</v>
      </c>
      <c r="C2030" s="294">
        <v>8106</v>
      </c>
      <c r="D2030" s="294">
        <v>311</v>
      </c>
      <c r="E2030" s="295">
        <v>21870</v>
      </c>
      <c r="F2030" s="294">
        <v>4329</v>
      </c>
      <c r="G2030" s="294">
        <v>13141</v>
      </c>
    </row>
    <row r="2031" spans="1:7">
      <c r="A2031" s="34" t="s">
        <v>1574</v>
      </c>
      <c r="B2031" s="293">
        <v>2012</v>
      </c>
      <c r="C2031" s="294">
        <v>7452</v>
      </c>
      <c r="D2031" s="294">
        <v>417</v>
      </c>
      <c r="E2031" s="295">
        <v>22871</v>
      </c>
      <c r="F2031" s="294">
        <v>4301</v>
      </c>
      <c r="G2031" s="294">
        <v>14364</v>
      </c>
    </row>
    <row r="2032" spans="1:7">
      <c r="A2032" s="34" t="s">
        <v>1574</v>
      </c>
      <c r="B2032" s="293">
        <v>2011</v>
      </c>
      <c r="C2032" s="294">
        <v>8450</v>
      </c>
      <c r="D2032" s="294">
        <v>1357</v>
      </c>
      <c r="E2032" s="295">
        <v>21703</v>
      </c>
      <c r="F2032" s="294">
        <v>4222</v>
      </c>
      <c r="G2032" s="294">
        <v>13409</v>
      </c>
    </row>
    <row r="2033" spans="1:7">
      <c r="A2033" s="34" t="s">
        <v>1574</v>
      </c>
      <c r="B2033" s="293">
        <v>2010</v>
      </c>
      <c r="C2033" s="294">
        <v>8785</v>
      </c>
      <c r="D2033" s="294">
        <v>442</v>
      </c>
      <c r="E2033" s="295">
        <v>20111</v>
      </c>
      <c r="F2033" s="294">
        <v>3198</v>
      </c>
      <c r="G2033" s="294">
        <v>12680</v>
      </c>
    </row>
    <row r="2034" spans="1:7">
      <c r="A2034" s="34" t="s">
        <v>1574</v>
      </c>
      <c r="B2034" s="293">
        <v>2009</v>
      </c>
      <c r="C2034" s="294">
        <v>8281</v>
      </c>
      <c r="D2034" s="294">
        <v>372</v>
      </c>
      <c r="E2034" s="295">
        <v>19773</v>
      </c>
      <c r="F2034" s="294">
        <v>2639</v>
      </c>
      <c r="G2034" s="294">
        <v>12716</v>
      </c>
    </row>
    <row r="2035" spans="1:7">
      <c r="A2035" s="34" t="s">
        <v>1574</v>
      </c>
      <c r="B2035" s="293">
        <v>2008</v>
      </c>
      <c r="C2035" s="294">
        <v>11322</v>
      </c>
      <c r="D2035" s="294">
        <v>446</v>
      </c>
      <c r="E2035" s="295">
        <v>19676</v>
      </c>
      <c r="F2035" s="294">
        <v>2022</v>
      </c>
      <c r="G2035" s="294">
        <v>12689</v>
      </c>
    </row>
    <row r="2036" spans="1:7">
      <c r="A2036" s="34" t="s">
        <v>1574</v>
      </c>
      <c r="B2036" s="293">
        <v>2007</v>
      </c>
      <c r="C2036" s="294">
        <v>9623</v>
      </c>
      <c r="D2036" s="294">
        <v>399</v>
      </c>
      <c r="E2036" s="295">
        <v>17872</v>
      </c>
      <c r="F2036" s="294">
        <v>1810</v>
      </c>
      <c r="G2036" s="294">
        <v>11721</v>
      </c>
    </row>
    <row r="2037" spans="1:7">
      <c r="A2037" s="34" t="s">
        <v>1574</v>
      </c>
      <c r="B2037" s="293">
        <v>2006</v>
      </c>
      <c r="C2037" s="294">
        <v>9319</v>
      </c>
      <c r="D2037" s="294">
        <v>432</v>
      </c>
      <c r="E2037" s="295">
        <v>17633</v>
      </c>
      <c r="F2037" s="294">
        <v>1556</v>
      </c>
      <c r="G2037" s="294">
        <v>10743</v>
      </c>
    </row>
    <row r="2038" spans="1:7">
      <c r="A2038" s="34" t="s">
        <v>1574</v>
      </c>
      <c r="B2038" s="293">
        <v>2005</v>
      </c>
      <c r="C2038" s="294">
        <v>9722</v>
      </c>
      <c r="D2038" s="294">
        <v>252</v>
      </c>
      <c r="E2038" s="295">
        <v>17116</v>
      </c>
      <c r="F2038" s="294">
        <v>1296</v>
      </c>
      <c r="G2038" s="294">
        <v>10203</v>
      </c>
    </row>
    <row r="2039" spans="1:7">
      <c r="A2039" s="34" t="s">
        <v>1574</v>
      </c>
      <c r="B2039" s="293">
        <v>2004</v>
      </c>
      <c r="C2039" s="294">
        <v>7999</v>
      </c>
      <c r="D2039" s="294">
        <v>-905</v>
      </c>
      <c r="E2039" s="295">
        <v>18096</v>
      </c>
      <c r="F2039" s="294">
        <v>1106</v>
      </c>
      <c r="G2039" s="294">
        <v>10135</v>
      </c>
    </row>
    <row r="2040" spans="1:7">
      <c r="A2040" s="34" t="s">
        <v>1574</v>
      </c>
      <c r="B2040" s="293">
        <v>2003</v>
      </c>
      <c r="C2040" s="294">
        <v>7789.6809999999996</v>
      </c>
      <c r="D2040" s="294">
        <v>483.66699999999997</v>
      </c>
      <c r="E2040" s="295">
        <v>21461.09</v>
      </c>
      <c r="F2040" s="294">
        <v>1939.23</v>
      </c>
      <c r="G2040" s="294">
        <v>12941.090999999999</v>
      </c>
    </row>
    <row r="2041" spans="1:7">
      <c r="A2041" s="34" t="s">
        <v>1574</v>
      </c>
      <c r="B2041" s="293">
        <v>2002</v>
      </c>
      <c r="C2041" s="294">
        <v>7898.0720000000001</v>
      </c>
      <c r="D2041" s="294">
        <v>-3920.2339999999999</v>
      </c>
      <c r="E2041" s="295">
        <v>20456.609</v>
      </c>
      <c r="F2041" s="294">
        <v>2128.3820000000001</v>
      </c>
      <c r="G2041" s="294">
        <v>12480.027</v>
      </c>
    </row>
    <row r="2042" spans="1:7">
      <c r="A2042" s="34" t="s">
        <v>1574</v>
      </c>
      <c r="B2042" s="293">
        <v>2001</v>
      </c>
      <c r="C2042" s="294">
        <v>10656.3604</v>
      </c>
      <c r="D2042" s="294">
        <v>979.70100000000002</v>
      </c>
      <c r="E2042" s="295">
        <v>31266.359400000001</v>
      </c>
      <c r="F2042" s="294">
        <v>7443.6670999999997</v>
      </c>
      <c r="G2042" s="294">
        <v>17259.230100000001</v>
      </c>
    </row>
    <row r="2043" spans="1:7">
      <c r="A2043" s="34" t="s">
        <v>1574</v>
      </c>
      <c r="B2043" s="293">
        <v>2000</v>
      </c>
      <c r="C2043" s="294">
        <v>10374.200199999999</v>
      </c>
      <c r="D2043" s="294">
        <v>447.11099999999999</v>
      </c>
      <c r="E2043" s="295">
        <v>31699.429700000001</v>
      </c>
      <c r="F2043" s="294">
        <v>6196.76</v>
      </c>
      <c r="G2043" s="294">
        <v>17820.550999999999</v>
      </c>
    </row>
    <row r="2044" spans="1:7">
      <c r="A2044" s="34" t="s">
        <v>1574</v>
      </c>
      <c r="B2044" s="293">
        <v>1999</v>
      </c>
      <c r="C2044" s="294">
        <v>15223.0898</v>
      </c>
      <c r="D2044" s="294">
        <v>1482.0808999999999</v>
      </c>
      <c r="E2044" s="295">
        <v>26456.470700000002</v>
      </c>
      <c r="F2044" s="294">
        <v>6011.6040000000003</v>
      </c>
      <c r="G2044" s="294">
        <v>18110.788100000002</v>
      </c>
    </row>
    <row r="2045" spans="1:7">
      <c r="A2045" s="34" t="s">
        <v>1574</v>
      </c>
      <c r="B2045" s="293">
        <v>1998</v>
      </c>
      <c r="C2045" s="294">
        <v>11488.463900000001</v>
      </c>
      <c r="D2045" s="294">
        <v>-141.48159999999999</v>
      </c>
      <c r="E2045" s="295">
        <v>19138.519499999999</v>
      </c>
      <c r="F2045" s="294">
        <v>4664.0999000000002</v>
      </c>
      <c r="G2045" s="294">
        <v>13675.041000000001</v>
      </c>
    </row>
    <row r="2046" spans="1:7">
      <c r="A2046" s="34" t="s">
        <v>1574</v>
      </c>
      <c r="B2046" s="293">
        <v>1997</v>
      </c>
      <c r="C2046" s="294">
        <v>6873.3847999999998</v>
      </c>
      <c r="D2046" s="294">
        <v>420.94799999999998</v>
      </c>
      <c r="E2046" s="295">
        <v>18414.554700000001</v>
      </c>
      <c r="F2046" s="294">
        <v>5258.7169000000004</v>
      </c>
      <c r="G2046" s="294">
        <v>12852.857</v>
      </c>
    </row>
    <row r="2047" spans="1:7">
      <c r="A2047" s="34" t="s">
        <v>1574</v>
      </c>
      <c r="B2047" s="293">
        <v>1996</v>
      </c>
      <c r="C2047" s="294">
        <v>4095.2770999999998</v>
      </c>
      <c r="D2047" s="294">
        <v>404.94400000000002</v>
      </c>
      <c r="E2047" s="295">
        <v>12287.857400000001</v>
      </c>
      <c r="F2047" s="294">
        <v>3988.8398999999999</v>
      </c>
      <c r="G2047" s="294">
        <v>8581.1247999999996</v>
      </c>
    </row>
    <row r="2048" spans="1:7">
      <c r="A2048" s="34" t="s">
        <v>1574</v>
      </c>
      <c r="B2048" s="293">
        <v>1995</v>
      </c>
      <c r="C2048" s="294">
        <v>3730.1731</v>
      </c>
      <c r="D2048" s="294">
        <v>1105.5239999999999</v>
      </c>
      <c r="E2048" s="295">
        <v>11819.606400000001</v>
      </c>
      <c r="F2048" s="294">
        <v>4551.6629999999996</v>
      </c>
      <c r="G2048" s="294">
        <v>8250.1360999999997</v>
      </c>
    </row>
    <row r="2049" spans="1:7">
      <c r="A2049" s="34" t="s">
        <v>1574</v>
      </c>
      <c r="B2049" s="293">
        <v>1994</v>
      </c>
      <c r="C2049" s="294">
        <v>3754.136</v>
      </c>
      <c r="D2049" s="294">
        <v>399.26100000000002</v>
      </c>
      <c r="E2049" s="295">
        <v>11403.0771</v>
      </c>
      <c r="F2049" s="294">
        <v>3888.2029000000002</v>
      </c>
      <c r="G2049" s="294">
        <v>8049.402</v>
      </c>
    </row>
    <row r="2050" spans="1:7">
      <c r="A2050" s="34" t="s">
        <v>1574</v>
      </c>
      <c r="B2050" s="293">
        <v>1993</v>
      </c>
      <c r="C2050" s="294">
        <v>4323.9301999999998</v>
      </c>
      <c r="D2050" s="294">
        <v>416.036</v>
      </c>
      <c r="E2050" s="295">
        <v>12230.176799999999</v>
      </c>
      <c r="F2050" s="294">
        <v>3812.5871999999999</v>
      </c>
      <c r="G2050" s="294">
        <v>8682.2759999999998</v>
      </c>
    </row>
    <row r="2051" spans="1:7">
      <c r="A2051" s="34" t="s">
        <v>1574</v>
      </c>
      <c r="B2051" s="293">
        <v>1992</v>
      </c>
      <c r="C2051" s="294">
        <v>4443.7388000000001</v>
      </c>
      <c r="D2051" s="294">
        <v>416.75400000000002</v>
      </c>
      <c r="E2051" s="295">
        <v>12165.1641</v>
      </c>
      <c r="F2051" s="294">
        <v>3691.8290000000002</v>
      </c>
      <c r="G2051" s="294">
        <v>9096.553899999999</v>
      </c>
    </row>
    <row r="2052" spans="1:7">
      <c r="A2052" s="34" t="s">
        <v>1574</v>
      </c>
      <c r="B2052" s="293">
        <v>1992</v>
      </c>
      <c r="C2052" s="294">
        <v>4062.0990999999999</v>
      </c>
      <c r="D2052" s="294">
        <v>434.66699999999997</v>
      </c>
      <c r="E2052" s="295">
        <v>12421.666999999999</v>
      </c>
      <c r="F2052" s="294">
        <v>3862.9009000000001</v>
      </c>
      <c r="G2052" s="294">
        <v>9184.8459999999995</v>
      </c>
    </row>
    <row r="2053" spans="1:7">
      <c r="A2053" s="34" t="s">
        <v>1574</v>
      </c>
      <c r="B2053" s="293">
        <v>1990</v>
      </c>
      <c r="C2053" s="294">
        <v>4178.5762000000004</v>
      </c>
      <c r="D2053" s="294">
        <v>339.45400000000001</v>
      </c>
      <c r="E2053" s="295">
        <v>11876.6973</v>
      </c>
      <c r="F2053" s="294">
        <v>4215.0770000000002</v>
      </c>
      <c r="G2053" s="294">
        <v>9328.8999000000003</v>
      </c>
    </row>
    <row r="2054" spans="1:7">
      <c r="A2054" s="34" t="s">
        <v>1575</v>
      </c>
      <c r="B2054" s="293">
        <v>2019</v>
      </c>
      <c r="C2054" s="294">
        <v>2123.9189999999999</v>
      </c>
      <c r="D2054" s="294">
        <v>681.07</v>
      </c>
      <c r="E2054" s="295">
        <v>4487.2449999999999</v>
      </c>
      <c r="F2054" s="294">
        <v>2151.4870000000001</v>
      </c>
      <c r="G2054" s="294">
        <v>3407.3130000000001</v>
      </c>
    </row>
    <row r="2055" spans="1:7">
      <c r="A2055" s="34" t="s">
        <v>1575</v>
      </c>
      <c r="B2055" s="293">
        <v>2018</v>
      </c>
      <c r="C2055" s="294">
        <v>2188.1480000000001</v>
      </c>
      <c r="D2055" s="294">
        <v>557.04300000000001</v>
      </c>
      <c r="E2055" s="295">
        <v>4198.8289999999997</v>
      </c>
      <c r="F2055" s="294">
        <v>2088.1590000000001</v>
      </c>
      <c r="G2055" s="294">
        <v>3314.2629999999999</v>
      </c>
    </row>
    <row r="2056" spans="1:7">
      <c r="A2056" s="34" t="s">
        <v>1575</v>
      </c>
      <c r="B2056" s="293">
        <v>2017</v>
      </c>
      <c r="C2056" s="294">
        <v>1764.2190000000001</v>
      </c>
      <c r="D2056" s="294">
        <v>100.393</v>
      </c>
      <c r="E2056" s="295">
        <v>4727.3440000000001</v>
      </c>
      <c r="F2056" s="294">
        <v>2523.9050000000002</v>
      </c>
      <c r="G2056" s="294">
        <v>4045.7960000000003</v>
      </c>
    </row>
    <row r="2057" spans="1:7">
      <c r="A2057" s="34" t="s">
        <v>1575</v>
      </c>
      <c r="B2057" s="293">
        <v>2016</v>
      </c>
      <c r="C2057" s="294">
        <v>1155.6769999999999</v>
      </c>
      <c r="D2057" s="294">
        <v>-417.12400000000002</v>
      </c>
      <c r="E2057" s="295">
        <v>5122.5690000000004</v>
      </c>
      <c r="F2057" s="294">
        <v>2567.6669999999999</v>
      </c>
      <c r="G2057" s="294">
        <v>4088.1970000000001</v>
      </c>
    </row>
    <row r="2058" spans="1:7">
      <c r="A2058" s="34" t="s">
        <v>1575</v>
      </c>
      <c r="B2058" s="293">
        <v>2015</v>
      </c>
      <c r="C2058" s="294">
        <v>1357.15</v>
      </c>
      <c r="D2058" s="294">
        <v>-113.89100000000001</v>
      </c>
      <c r="E2058" s="295">
        <v>5253.0379999999996</v>
      </c>
      <c r="F2058" s="294">
        <v>2009.1880000000001</v>
      </c>
      <c r="G2058" s="294">
        <v>4025.3270000000002</v>
      </c>
    </row>
    <row r="2059" spans="1:7">
      <c r="A2059" s="34" t="s">
        <v>1575</v>
      </c>
      <c r="B2059" s="293">
        <v>2014</v>
      </c>
      <c r="C2059" s="294">
        <v>2173.011</v>
      </c>
      <c r="D2059" s="294">
        <v>104.468</v>
      </c>
      <c r="E2059" s="295">
        <v>5437.7160000000003</v>
      </c>
      <c r="F2059" s="294">
        <v>2142.7330000000002</v>
      </c>
      <c r="G2059" s="294">
        <v>3894.7330000000002</v>
      </c>
    </row>
    <row r="2060" spans="1:7">
      <c r="A2060" s="34" t="s">
        <v>1575</v>
      </c>
      <c r="B2060" s="293">
        <v>2013</v>
      </c>
      <c r="C2060" s="294">
        <v>1746.278</v>
      </c>
      <c r="D2060" s="294">
        <v>279.77300000000002</v>
      </c>
      <c r="E2060" s="295">
        <v>4981.08</v>
      </c>
      <c r="F2060" s="294">
        <v>2204.6019999999999</v>
      </c>
      <c r="G2060" s="294">
        <v>3351.6019999999999</v>
      </c>
    </row>
    <row r="2061" spans="1:7">
      <c r="A2061" s="34" t="s">
        <v>1575</v>
      </c>
      <c r="B2061" s="293">
        <v>2012</v>
      </c>
      <c r="C2061" s="294">
        <v>1204.546</v>
      </c>
      <c r="D2061" s="294">
        <v>131.72999999999999</v>
      </c>
      <c r="E2061" s="295">
        <v>4616.3130000000001</v>
      </c>
      <c r="F2061" s="294">
        <v>2131.4470000000001</v>
      </c>
      <c r="G2061" s="294">
        <v>3218.4470000000001</v>
      </c>
    </row>
    <row r="2062" spans="1:7">
      <c r="A2062" s="34" t="s">
        <v>1575</v>
      </c>
      <c r="B2062" s="293">
        <v>2011</v>
      </c>
      <c r="C2062" s="294">
        <v>979.86400000000003</v>
      </c>
      <c r="D2062" s="294">
        <v>122.408</v>
      </c>
      <c r="E2062" s="295">
        <v>4331.4930000000004</v>
      </c>
      <c r="F2062" s="294">
        <v>2104.768</v>
      </c>
      <c r="G2062" s="294">
        <v>3054.768</v>
      </c>
    </row>
    <row r="2063" spans="1:7">
      <c r="A2063" s="34" t="s">
        <v>1575</v>
      </c>
      <c r="B2063" s="293">
        <v>2010</v>
      </c>
      <c r="C2063" s="294">
        <v>863.10400000000004</v>
      </c>
      <c r="D2063" s="294">
        <v>103.386</v>
      </c>
      <c r="E2063" s="295">
        <v>4005.0309999999999</v>
      </c>
      <c r="F2063" s="294">
        <v>1872.7</v>
      </c>
      <c r="G2063" s="294">
        <v>2847.7</v>
      </c>
    </row>
    <row r="2064" spans="1:7">
      <c r="A2064" s="34" t="s">
        <v>1575</v>
      </c>
      <c r="B2064" s="293">
        <v>2009</v>
      </c>
      <c r="C2064" s="294">
        <v>879.27599999999995</v>
      </c>
      <c r="D2064" s="294">
        <v>148.34299999999999</v>
      </c>
      <c r="E2064" s="295">
        <v>3683.4009999999998</v>
      </c>
      <c r="F2064" s="294">
        <v>1812.5139999999999</v>
      </c>
      <c r="G2064" s="294">
        <v>2617.5140000000001</v>
      </c>
    </row>
    <row r="2065" spans="1:7">
      <c r="A2065" s="34" t="s">
        <v>1575</v>
      </c>
      <c r="B2065" s="293">
        <v>2008</v>
      </c>
      <c r="C2065" s="294">
        <v>945.79100000000005</v>
      </c>
      <c r="D2065" s="294">
        <v>211.29</v>
      </c>
      <c r="E2065" s="295">
        <v>3701.6640000000002</v>
      </c>
      <c r="F2065" s="294">
        <v>1790.5619999999999</v>
      </c>
      <c r="G2065" s="294">
        <v>2657.5619999999999</v>
      </c>
    </row>
    <row r="2066" spans="1:7">
      <c r="A2066" s="34" t="s">
        <v>1575</v>
      </c>
      <c r="B2066" s="293">
        <v>2007</v>
      </c>
      <c r="C2066" s="294">
        <v>732.17</v>
      </c>
      <c r="D2066" s="294">
        <v>167.423</v>
      </c>
      <c r="E2066" s="295">
        <v>2156.817</v>
      </c>
      <c r="F2066" s="294">
        <v>1070.2570000000001</v>
      </c>
      <c r="G2066" s="294">
        <v>1420.2570000000001</v>
      </c>
    </row>
    <row r="2067" spans="1:7">
      <c r="A2067" s="34" t="s">
        <v>1575</v>
      </c>
      <c r="B2067" s="293">
        <v>2006</v>
      </c>
      <c r="C2067" s="294">
        <v>761.98800000000006</v>
      </c>
      <c r="D2067" s="294">
        <v>321.17500000000001</v>
      </c>
      <c r="E2067" s="295">
        <v>1834.491</v>
      </c>
      <c r="F2067" s="294">
        <v>945.19799999999998</v>
      </c>
      <c r="G2067" s="294">
        <v>1185.1979999999999</v>
      </c>
    </row>
    <row r="2068" spans="1:7">
      <c r="A2068" s="34" t="s">
        <v>1575</v>
      </c>
      <c r="B2068" s="293">
        <v>2005</v>
      </c>
      <c r="C2068" s="294">
        <v>682.79700000000003</v>
      </c>
      <c r="D2068" s="294">
        <v>148.44499999999999</v>
      </c>
      <c r="E2068" s="295">
        <v>1495.37</v>
      </c>
      <c r="F2068" s="294">
        <v>600.21100000000001</v>
      </c>
      <c r="G2068" s="294">
        <v>940.21100000000001</v>
      </c>
    </row>
    <row r="2069" spans="1:7">
      <c r="A2069" s="34" t="s">
        <v>1575</v>
      </c>
      <c r="B2069" s="293">
        <v>2004</v>
      </c>
      <c r="C2069" s="294">
        <v>524.09900000000005</v>
      </c>
      <c r="D2069" s="294">
        <v>88.378</v>
      </c>
      <c r="E2069" s="295">
        <v>1210.9559999999999</v>
      </c>
      <c r="F2069" s="294">
        <v>455.66199999999998</v>
      </c>
      <c r="G2069" s="294">
        <v>725.66200000000003</v>
      </c>
    </row>
    <row r="2070" spans="1:7">
      <c r="A2070" s="34" t="s">
        <v>1575</v>
      </c>
      <c r="B2070" s="293">
        <v>2003</v>
      </c>
      <c r="C2070" s="294">
        <v>499.41199999999998</v>
      </c>
      <c r="D2070" s="294">
        <v>21.132000000000001</v>
      </c>
      <c r="E2070" s="295">
        <v>1024.201</v>
      </c>
      <c r="F2070" s="294">
        <v>365.197</v>
      </c>
      <c r="G2070" s="294">
        <v>635.197</v>
      </c>
    </row>
    <row r="2071" spans="1:7">
      <c r="A2071" s="34" t="s">
        <v>1575</v>
      </c>
      <c r="B2071" s="293">
        <v>2002</v>
      </c>
      <c r="C2071" s="294">
        <v>353.75599999999997</v>
      </c>
      <c r="D2071" s="294">
        <v>16.103000000000002</v>
      </c>
      <c r="E2071" s="295">
        <v>1070.9290000000001</v>
      </c>
      <c r="F2071" s="294">
        <v>350.65699999999998</v>
      </c>
      <c r="G2071" s="294">
        <v>715.65699999999993</v>
      </c>
    </row>
    <row r="2072" spans="1:7">
      <c r="A2072" s="34" t="s">
        <v>1575</v>
      </c>
      <c r="B2072" s="293">
        <v>2001</v>
      </c>
      <c r="C2072" s="294">
        <v>439.78300000000002</v>
      </c>
      <c r="D2072" s="294">
        <v>47.084000000000003</v>
      </c>
      <c r="E2072" s="295">
        <v>1069.0309999999999</v>
      </c>
      <c r="F2072" s="294">
        <v>346.55200000000002</v>
      </c>
      <c r="G2072" s="294">
        <v>739.55200000000002</v>
      </c>
    </row>
    <row r="2073" spans="1:7">
      <c r="A2073" s="34" t="s">
        <v>1575</v>
      </c>
      <c r="B2073" s="293">
        <v>2000</v>
      </c>
      <c r="C2073" s="294">
        <v>368.65100000000001</v>
      </c>
      <c r="D2073" s="294">
        <v>21.722999999999999</v>
      </c>
      <c r="E2073" s="295">
        <v>735.63400000000001</v>
      </c>
      <c r="F2073" s="294">
        <v>242.505</v>
      </c>
      <c r="G2073" s="294">
        <v>511.505</v>
      </c>
    </row>
    <row r="2074" spans="1:7">
      <c r="A2074" s="34" t="s">
        <v>1575</v>
      </c>
      <c r="B2074" s="293">
        <v>1999</v>
      </c>
      <c r="C2074" s="294">
        <v>294.03699999999998</v>
      </c>
      <c r="D2074" s="294">
        <v>5.117</v>
      </c>
      <c r="E2074" s="295">
        <v>659.48</v>
      </c>
      <c r="F2074" s="294">
        <v>186.49600000000001</v>
      </c>
      <c r="G2074" s="294">
        <v>479.49599999999998</v>
      </c>
    </row>
    <row r="2075" spans="1:7">
      <c r="A2075" s="34" t="s">
        <v>1575</v>
      </c>
      <c r="B2075" s="293">
        <v>1998</v>
      </c>
      <c r="C2075" s="294">
        <v>159.60599999999999</v>
      </c>
      <c r="D2075" s="294">
        <v>1.9020000000000001</v>
      </c>
      <c r="E2075" s="295">
        <v>704.16</v>
      </c>
      <c r="F2075" s="294">
        <v>182.66800000000001</v>
      </c>
      <c r="G2075" s="294">
        <v>525.66800000000001</v>
      </c>
    </row>
    <row r="2076" spans="1:7">
      <c r="A2076" s="34" t="s">
        <v>1575</v>
      </c>
      <c r="B2076" s="293">
        <v>1997</v>
      </c>
      <c r="C2076" s="294">
        <v>185.12700000000001</v>
      </c>
      <c r="D2076" s="294">
        <v>23.231000000000002</v>
      </c>
      <c r="E2076" s="295">
        <v>541.80499999999995</v>
      </c>
      <c r="F2076" s="294">
        <v>184.06219999999999</v>
      </c>
      <c r="G2076" s="294">
        <v>383.06219999999996</v>
      </c>
    </row>
    <row r="2077" spans="1:7">
      <c r="A2077" s="34" t="s">
        <v>1575</v>
      </c>
      <c r="B2077" s="293">
        <v>1996</v>
      </c>
      <c r="C2077" s="294">
        <v>163.06100000000001</v>
      </c>
      <c r="D2077" s="294">
        <v>15.257999999999999</v>
      </c>
      <c r="E2077" s="295">
        <v>561.34100000000001</v>
      </c>
      <c r="F2077" s="294">
        <v>160.70400000000001</v>
      </c>
      <c r="G2077" s="294">
        <v>408.70400000000001</v>
      </c>
    </row>
    <row r="2078" spans="1:7">
      <c r="A2078" s="34" t="s">
        <v>1575</v>
      </c>
      <c r="B2078" s="293">
        <v>1995</v>
      </c>
      <c r="C2078" s="294">
        <v>121.083</v>
      </c>
      <c r="D2078" s="294">
        <v>-92.171000000000006</v>
      </c>
      <c r="E2078" s="295">
        <v>528.15499999999997</v>
      </c>
      <c r="F2078" s="294">
        <v>147.85599999999999</v>
      </c>
      <c r="G2078" s="294">
        <v>396.85599999999999</v>
      </c>
    </row>
    <row r="2079" spans="1:7">
      <c r="A2079" s="34" t="s">
        <v>1575</v>
      </c>
      <c r="B2079" s="293">
        <v>1994</v>
      </c>
      <c r="C2079" s="294">
        <v>237.06700000000001</v>
      </c>
      <c r="D2079" s="294">
        <v>-5.444</v>
      </c>
      <c r="E2079" s="295">
        <v>688.35199999999998</v>
      </c>
      <c r="F2079" s="294">
        <v>243.08199999999999</v>
      </c>
      <c r="G2079" s="294">
        <v>511.44499999999999</v>
      </c>
    </row>
    <row r="2080" spans="1:7">
      <c r="A2080" s="34" t="s">
        <v>1575</v>
      </c>
      <c r="B2080" s="293">
        <v>1993</v>
      </c>
      <c r="C2080" s="294">
        <v>164.29499999999999</v>
      </c>
      <c r="D2080" s="294">
        <v>2.0880000000000001</v>
      </c>
      <c r="E2080" s="295">
        <v>445.00099999999998</v>
      </c>
      <c r="F2080" s="294">
        <v>153.529</v>
      </c>
      <c r="G2080" s="294">
        <v>323.05899999999997</v>
      </c>
    </row>
    <row r="2081" spans="1:7">
      <c r="A2081" s="34" t="s">
        <v>1575</v>
      </c>
      <c r="B2081" s="293">
        <v>1992</v>
      </c>
      <c r="C2081" s="294">
        <v>140.48400000000001</v>
      </c>
      <c r="D2081" s="294">
        <v>1.3009999999999999</v>
      </c>
      <c r="E2081" s="295">
        <v>334.31099999999998</v>
      </c>
      <c r="F2081" s="294">
        <v>119.241</v>
      </c>
      <c r="G2081" s="294">
        <v>224.24099999999999</v>
      </c>
    </row>
    <row r="2082" spans="1:7">
      <c r="A2082" s="34" t="s">
        <v>1575</v>
      </c>
      <c r="B2082" s="293">
        <v>1992</v>
      </c>
      <c r="C2082" s="294">
        <v>147.608</v>
      </c>
      <c r="D2082" s="294">
        <v>2.2269999999999999</v>
      </c>
      <c r="E2082" s="295">
        <v>348.69600000000003</v>
      </c>
      <c r="F2082" s="294">
        <v>118.313</v>
      </c>
      <c r="G2082" s="294">
        <v>240.12299999999999</v>
      </c>
    </row>
    <row r="2083" spans="1:7">
      <c r="A2083" s="34" t="s">
        <v>1576</v>
      </c>
      <c r="B2083" s="293">
        <v>2019</v>
      </c>
      <c r="C2083" s="294">
        <v>2653.4</v>
      </c>
      <c r="D2083" s="294">
        <v>466.7</v>
      </c>
      <c r="E2083" s="295">
        <v>6274.5</v>
      </c>
      <c r="F2083" s="294">
        <v>3628.6</v>
      </c>
      <c r="G2083" s="294">
        <v>5454.9</v>
      </c>
    </row>
    <row r="2084" spans="1:7">
      <c r="A2084" s="34" t="s">
        <v>1576</v>
      </c>
      <c r="B2084" s="293">
        <v>2018</v>
      </c>
      <c r="C2084" s="294">
        <v>2532.8000000000002</v>
      </c>
      <c r="D2084" s="294">
        <v>139.9</v>
      </c>
      <c r="E2084" s="295">
        <v>6112.8</v>
      </c>
      <c r="F2084" s="294">
        <v>3307.8</v>
      </c>
      <c r="G2084" s="294">
        <v>5330.6</v>
      </c>
    </row>
    <row r="2085" spans="1:7">
      <c r="A2085" s="34" t="s">
        <v>1576</v>
      </c>
      <c r="B2085" s="293">
        <v>2017</v>
      </c>
      <c r="C2085" s="294">
        <v>2139</v>
      </c>
      <c r="D2085" s="294">
        <v>372.9</v>
      </c>
      <c r="E2085" s="295">
        <v>4858.7</v>
      </c>
      <c r="F2085" s="294">
        <v>3175.8</v>
      </c>
      <c r="G2085" s="294">
        <v>4348.5</v>
      </c>
    </row>
    <row r="2086" spans="1:7">
      <c r="A2086" s="34" t="s">
        <v>1576</v>
      </c>
      <c r="B2086" s="293">
        <v>2016</v>
      </c>
      <c r="C2086" s="294">
        <v>1966.8</v>
      </c>
      <c r="D2086" s="294">
        <v>273.89999999999998</v>
      </c>
      <c r="E2086" s="295">
        <v>4475.9179999999997</v>
      </c>
      <c r="F2086" s="294">
        <v>2700.0349999999999</v>
      </c>
      <c r="G2086" s="294">
        <v>4033.808</v>
      </c>
    </row>
    <row r="2087" spans="1:7">
      <c r="A2087" s="34" t="s">
        <v>1576</v>
      </c>
      <c r="B2087" s="293">
        <v>2015</v>
      </c>
      <c r="C2087" s="294">
        <v>1797.06</v>
      </c>
      <c r="D2087" s="294">
        <v>203.523</v>
      </c>
      <c r="E2087" s="295">
        <v>4459.8639999999996</v>
      </c>
      <c r="F2087" s="294">
        <v>2673.904</v>
      </c>
      <c r="G2087" s="294">
        <v>4023.1149999999998</v>
      </c>
    </row>
    <row r="2088" spans="1:7">
      <c r="A2088" s="34" t="s">
        <v>1576</v>
      </c>
      <c r="B2088" s="293">
        <v>2014</v>
      </c>
      <c r="C2088" s="294">
        <v>1717.7760000000001</v>
      </c>
      <c r="D2088" s="294">
        <v>269.85599999999999</v>
      </c>
      <c r="E2088" s="295">
        <v>4458.34</v>
      </c>
      <c r="F2088" s="294">
        <v>2588.44</v>
      </c>
      <c r="G2088" s="294">
        <v>3970.7910000000002</v>
      </c>
    </row>
    <row r="2089" spans="1:7">
      <c r="A2089" s="34" t="s">
        <v>1576</v>
      </c>
      <c r="B2089" s="293">
        <v>2013</v>
      </c>
      <c r="C2089" s="294">
        <v>1587.7249999999999</v>
      </c>
      <c r="D2089" s="294">
        <v>296.15100000000001</v>
      </c>
      <c r="E2089" s="295">
        <v>3137.261</v>
      </c>
      <c r="F2089" s="294">
        <v>2423.4940000000001</v>
      </c>
      <c r="G2089" s="294">
        <v>2768.1510000000003</v>
      </c>
    </row>
    <row r="2090" spans="1:7">
      <c r="A2090" s="34" t="s">
        <v>1576</v>
      </c>
      <c r="B2090" s="293">
        <v>2012</v>
      </c>
      <c r="C2090" s="294">
        <v>1445.136</v>
      </c>
      <c r="D2090" s="294">
        <v>248.339</v>
      </c>
      <c r="E2090" s="295">
        <v>2941.384</v>
      </c>
      <c r="F2090" s="294">
        <v>2213.1579999999999</v>
      </c>
      <c r="G2090" s="294">
        <v>2586.864</v>
      </c>
    </row>
    <row r="2091" spans="1:7">
      <c r="A2091" s="34" t="s">
        <v>1576</v>
      </c>
      <c r="B2091" s="293">
        <v>2011</v>
      </c>
      <c r="C2091" s="294">
        <v>1330.835</v>
      </c>
      <c r="D2091" s="294">
        <v>175.43</v>
      </c>
      <c r="E2091" s="295">
        <v>2624.518</v>
      </c>
      <c r="F2091" s="294">
        <v>1937.4880000000001</v>
      </c>
      <c r="G2091" s="294">
        <v>2317.92</v>
      </c>
    </row>
    <row r="2092" spans="1:7">
      <c r="A2092" s="34" t="s">
        <v>1576</v>
      </c>
      <c r="B2092" s="293">
        <v>2010</v>
      </c>
      <c r="C2092" s="294">
        <v>1158.5170000000001</v>
      </c>
      <c r="D2092" s="294">
        <v>112.803</v>
      </c>
      <c r="E2092" s="295">
        <v>2525.018</v>
      </c>
      <c r="F2092" s="294">
        <v>1666.7760000000001</v>
      </c>
      <c r="G2092" s="294">
        <v>2277.9120000000003</v>
      </c>
    </row>
    <row r="2093" spans="1:7">
      <c r="A2093" s="34" t="s">
        <v>1576</v>
      </c>
      <c r="B2093" s="293">
        <v>2009</v>
      </c>
      <c r="C2093" s="294">
        <v>1080.421</v>
      </c>
      <c r="D2093" s="294">
        <v>100.548</v>
      </c>
      <c r="E2093" s="295">
        <v>2551.9070000000002</v>
      </c>
      <c r="F2093" s="294">
        <v>1540.3420000000001</v>
      </c>
      <c r="G2093" s="294">
        <v>2321.8160000000003</v>
      </c>
    </row>
    <row r="2094" spans="1:7">
      <c r="A2094" s="34" t="s">
        <v>1576</v>
      </c>
      <c r="B2094" s="293">
        <v>2008</v>
      </c>
      <c r="C2094" s="294">
        <v>1047.375</v>
      </c>
      <c r="D2094" s="294">
        <v>65.475999999999999</v>
      </c>
      <c r="E2094" s="295">
        <v>2587.616</v>
      </c>
      <c r="F2094" s="294">
        <v>1417.076</v>
      </c>
      <c r="G2094" s="294">
        <v>2321.87</v>
      </c>
    </row>
    <row r="2095" spans="1:7">
      <c r="A2095" s="34" t="s">
        <v>1576</v>
      </c>
      <c r="B2095" s="293">
        <v>2007</v>
      </c>
      <c r="C2095" s="294">
        <v>950.64099999999996</v>
      </c>
      <c r="D2095" s="294">
        <v>-11.192</v>
      </c>
      <c r="E2095" s="295">
        <v>2596.1689999999999</v>
      </c>
      <c r="F2095" s="294">
        <v>1459.4870000000001</v>
      </c>
      <c r="G2095" s="294">
        <v>2336.1170000000002</v>
      </c>
    </row>
    <row r="2096" spans="1:7">
      <c r="A2096" s="34" t="s">
        <v>1576</v>
      </c>
      <c r="B2096" s="293">
        <v>2006</v>
      </c>
      <c r="C2096" s="294">
        <v>858.96</v>
      </c>
      <c r="D2096" s="294">
        <v>66.233999999999995</v>
      </c>
      <c r="E2096" s="295">
        <v>2352.6010000000001</v>
      </c>
      <c r="F2096" s="294">
        <v>1378.509</v>
      </c>
      <c r="G2096" s="294">
        <v>2121.1610000000001</v>
      </c>
    </row>
    <row r="2097" spans="1:7">
      <c r="A2097" s="34" t="s">
        <v>1576</v>
      </c>
      <c r="B2097" s="293">
        <v>2005</v>
      </c>
      <c r="C2097" s="294">
        <v>806.61699999999996</v>
      </c>
      <c r="D2097" s="294">
        <v>91.721999999999994</v>
      </c>
      <c r="E2097" s="295">
        <v>2179.8290000000002</v>
      </c>
      <c r="F2097" s="294">
        <v>1273.2249999999999</v>
      </c>
      <c r="G2097" s="294">
        <v>1978.1369999999999</v>
      </c>
    </row>
    <row r="2098" spans="1:7">
      <c r="A2098" s="34" t="s">
        <v>1576</v>
      </c>
      <c r="B2098" s="293">
        <v>2004</v>
      </c>
      <c r="C2098" s="294">
        <v>490.17599999999999</v>
      </c>
      <c r="D2098" s="294">
        <v>92.825000000000003</v>
      </c>
      <c r="E2098" s="295">
        <v>811.56100000000004</v>
      </c>
      <c r="F2098" s="294">
        <v>544.16099999999994</v>
      </c>
      <c r="G2098" s="294">
        <v>709.89699999999993</v>
      </c>
    </row>
    <row r="2099" spans="1:7">
      <c r="A2099" s="34" t="s">
        <v>1576</v>
      </c>
      <c r="B2099" s="293">
        <v>2003</v>
      </c>
      <c r="C2099" s="294">
        <v>411.79</v>
      </c>
      <c r="D2099" s="294">
        <v>68.77</v>
      </c>
      <c r="E2099" s="295">
        <v>705.56399999999996</v>
      </c>
      <c r="F2099" s="294">
        <v>422.04700000000003</v>
      </c>
      <c r="G2099" s="294">
        <v>607.90800000000002</v>
      </c>
    </row>
    <row r="2100" spans="1:7">
      <c r="A2100" s="34" t="s">
        <v>1576</v>
      </c>
      <c r="B2100" s="293">
        <v>2002</v>
      </c>
      <c r="C2100" s="294">
        <v>315.30599999999998</v>
      </c>
      <c r="D2100" s="294">
        <v>48.875</v>
      </c>
      <c r="E2100" s="295">
        <v>571.11500000000001</v>
      </c>
      <c r="F2100" s="294">
        <v>311.44200000000001</v>
      </c>
      <c r="G2100" s="294">
        <v>475.09300000000002</v>
      </c>
    </row>
    <row r="2101" spans="1:7">
      <c r="A2101" s="34" t="s">
        <v>1576</v>
      </c>
      <c r="B2101" s="293">
        <v>2001</v>
      </c>
      <c r="C2101" s="294">
        <v>234.572</v>
      </c>
      <c r="D2101" s="294">
        <v>37.136000000000003</v>
      </c>
      <c r="E2101" s="295">
        <v>396.84899999999999</v>
      </c>
      <c r="F2101" s="294">
        <v>256.28399999999999</v>
      </c>
      <c r="G2101" s="294">
        <v>325.08600000000001</v>
      </c>
    </row>
    <row r="2102" spans="1:7">
      <c r="A2102" s="34" t="s">
        <v>1576</v>
      </c>
      <c r="B2102" s="293">
        <v>2000</v>
      </c>
      <c r="C2102" s="294">
        <v>201.21700000000001</v>
      </c>
      <c r="D2102" s="294">
        <v>28.968</v>
      </c>
      <c r="E2102" s="295">
        <v>322.565</v>
      </c>
      <c r="F2102" s="294">
        <v>198.43799999999999</v>
      </c>
      <c r="G2102" s="294">
        <v>246.78899999999999</v>
      </c>
    </row>
    <row r="2103" spans="1:7">
      <c r="A2103" s="34" t="s">
        <v>1576</v>
      </c>
      <c r="B2103" s="293">
        <v>1999</v>
      </c>
      <c r="C2103" s="294">
        <v>165.328</v>
      </c>
      <c r="D2103" s="294">
        <v>25.1</v>
      </c>
      <c r="E2103" s="295">
        <v>285.87299999999999</v>
      </c>
      <c r="F2103" s="294">
        <v>164.143</v>
      </c>
      <c r="G2103" s="294">
        <v>226.09800000000001</v>
      </c>
    </row>
    <row r="2104" spans="1:7">
      <c r="A2104" s="34" t="s">
        <v>1576</v>
      </c>
      <c r="B2104" s="293">
        <v>1998</v>
      </c>
      <c r="C2104" s="294">
        <v>147.19200000000001</v>
      </c>
      <c r="D2104" s="294">
        <v>39.845999999999997</v>
      </c>
      <c r="E2104" s="295">
        <v>296.041</v>
      </c>
      <c r="F2104" s="294">
        <v>145.25299999999999</v>
      </c>
      <c r="G2104" s="294">
        <v>235.5</v>
      </c>
    </row>
    <row r="2105" spans="1:7">
      <c r="A2105" s="34" t="s">
        <v>1576</v>
      </c>
      <c r="B2105" s="293">
        <v>1997</v>
      </c>
      <c r="C2105" s="294">
        <v>88.769000000000005</v>
      </c>
      <c r="D2105" s="294">
        <v>31.382000000000001</v>
      </c>
      <c r="E2105" s="295">
        <v>170.624</v>
      </c>
      <c r="F2105" s="294">
        <v>111.533</v>
      </c>
      <c r="G2105" s="294">
        <v>121.096</v>
      </c>
    </row>
    <row r="2106" spans="1:7">
      <c r="A2106" s="34" t="s">
        <v>1576</v>
      </c>
      <c r="B2106" s="293">
        <v>1996</v>
      </c>
      <c r="C2106" s="294">
        <v>109.131</v>
      </c>
      <c r="D2106" s="294">
        <v>16.603000000000002</v>
      </c>
      <c r="E2106" s="295">
        <v>102.90900000000001</v>
      </c>
      <c r="F2106" s="294">
        <v>15.33</v>
      </c>
      <c r="G2106" s="294">
        <v>64.094000000000008</v>
      </c>
    </row>
    <row r="2107" spans="1:7">
      <c r="A2107" s="34" t="s">
        <v>1576</v>
      </c>
      <c r="B2107" s="293">
        <v>1995</v>
      </c>
      <c r="C2107" s="294">
        <v>97.09</v>
      </c>
      <c r="D2107" s="294">
        <v>0.115</v>
      </c>
      <c r="E2107" s="295">
        <v>91.992000000000004</v>
      </c>
      <c r="F2107" s="294">
        <v>-1.7490000000000001</v>
      </c>
      <c r="G2107" s="294">
        <v>44.955999999999996</v>
      </c>
    </row>
    <row r="2108" spans="1:7">
      <c r="A2108" s="34" t="s">
        <v>1576</v>
      </c>
      <c r="B2108" s="293">
        <v>1994</v>
      </c>
      <c r="C2108" s="294">
        <v>95.644999999999996</v>
      </c>
      <c r="D2108" s="294">
        <v>-4.7859999999999996</v>
      </c>
      <c r="E2108" s="295">
        <v>95.058000000000007</v>
      </c>
      <c r="F2108" s="294">
        <v>-3.6539999999999999</v>
      </c>
      <c r="G2108" s="294">
        <v>43.983000000000004</v>
      </c>
    </row>
    <row r="2109" spans="1:7">
      <c r="A2109" s="34" t="s">
        <v>1577</v>
      </c>
      <c r="B2109" s="293">
        <v>2019</v>
      </c>
      <c r="C2109" s="294">
        <v>32567</v>
      </c>
      <c r="D2109" s="294">
        <v>7189</v>
      </c>
      <c r="E2109" s="295">
        <v>70514</v>
      </c>
      <c r="F2109" s="294">
        <v>35050</v>
      </c>
      <c r="G2109" s="294">
        <v>50877</v>
      </c>
    </row>
    <row r="2110" spans="1:7">
      <c r="A2110" s="34" t="s">
        <v>1577</v>
      </c>
      <c r="B2110" s="293">
        <v>2018</v>
      </c>
      <c r="C2110" s="294">
        <v>36417</v>
      </c>
      <c r="D2110" s="294">
        <v>6257</v>
      </c>
      <c r="E2110" s="295">
        <v>69980</v>
      </c>
      <c r="F2110" s="294">
        <v>32064</v>
      </c>
      <c r="G2110" s="294">
        <v>47032</v>
      </c>
    </row>
    <row r="2111" spans="1:7">
      <c r="A2111" s="34" t="s">
        <v>1577</v>
      </c>
      <c r="B2111" s="293">
        <v>2017</v>
      </c>
      <c r="C2111" s="294">
        <v>29106</v>
      </c>
      <c r="D2111" s="294">
        <v>-855</v>
      </c>
      <c r="E2111" s="295">
        <v>73362</v>
      </c>
      <c r="F2111" s="294">
        <v>30801</v>
      </c>
      <c r="G2111" s="294">
        <v>50504</v>
      </c>
    </row>
    <row r="2112" spans="1:7">
      <c r="A2112" s="34" t="s">
        <v>1577</v>
      </c>
      <c r="B2112" s="293">
        <v>2016</v>
      </c>
      <c r="C2112" s="294">
        <v>23693</v>
      </c>
      <c r="D2112" s="294">
        <v>-3615</v>
      </c>
      <c r="E2112" s="295">
        <v>89772</v>
      </c>
      <c r="F2112" s="294">
        <v>35226</v>
      </c>
      <c r="G2112" s="294">
        <v>62501</v>
      </c>
    </row>
    <row r="2113" spans="1:7">
      <c r="A2113" s="34" t="s">
        <v>1577</v>
      </c>
      <c r="B2113" s="293">
        <v>2015</v>
      </c>
      <c r="C2113" s="294">
        <v>29564</v>
      </c>
      <c r="D2113" s="294">
        <v>-4428</v>
      </c>
      <c r="E2113" s="295">
        <v>97484</v>
      </c>
      <c r="F2113" s="294">
        <v>40082</v>
      </c>
      <c r="G2113" s="294">
        <v>64962</v>
      </c>
    </row>
    <row r="2114" spans="1:7">
      <c r="A2114" s="34" t="s">
        <v>1577</v>
      </c>
      <c r="B2114" s="293">
        <v>2014</v>
      </c>
      <c r="C2114" s="294">
        <v>52524</v>
      </c>
      <c r="D2114" s="294">
        <v>6869</v>
      </c>
      <c r="E2114" s="295">
        <v>116539</v>
      </c>
      <c r="F2114" s="294">
        <v>52273</v>
      </c>
      <c r="G2114" s="294">
        <v>74838</v>
      </c>
    </row>
    <row r="2115" spans="1:7">
      <c r="A2115" s="34" t="s">
        <v>1577</v>
      </c>
      <c r="B2115" s="293">
        <v>2013</v>
      </c>
      <c r="C2115" s="294">
        <v>54413</v>
      </c>
      <c r="D2115" s="294">
        <v>9156</v>
      </c>
      <c r="E2115" s="295">
        <v>118057</v>
      </c>
      <c r="F2115" s="294">
        <v>52492</v>
      </c>
      <c r="G2115" s="294">
        <v>74154</v>
      </c>
    </row>
    <row r="2116" spans="1:7">
      <c r="A2116" s="34" t="s">
        <v>1577</v>
      </c>
      <c r="B2116" s="293">
        <v>2012</v>
      </c>
      <c r="C2116" s="294">
        <v>57967</v>
      </c>
      <c r="D2116" s="294">
        <v>8428</v>
      </c>
      <c r="E2116" s="295">
        <v>117144</v>
      </c>
      <c r="F2116" s="294">
        <v>48427</v>
      </c>
      <c r="G2116" s="294">
        <v>70152</v>
      </c>
    </row>
    <row r="2117" spans="1:7">
      <c r="A2117" s="34" t="s">
        <v>1577</v>
      </c>
      <c r="B2117" s="293">
        <v>2011</v>
      </c>
      <c r="C2117" s="294">
        <v>64196</v>
      </c>
      <c r="D2117" s="294">
        <v>12436</v>
      </c>
      <c r="E2117" s="295">
        <v>153230</v>
      </c>
      <c r="F2117" s="294">
        <v>65749</v>
      </c>
      <c r="G2117" s="294">
        <v>88372</v>
      </c>
    </row>
    <row r="2118" spans="1:7">
      <c r="A2118" s="34" t="s">
        <v>1577</v>
      </c>
      <c r="B2118" s="293">
        <v>2010</v>
      </c>
      <c r="C2118" s="294">
        <v>56215</v>
      </c>
      <c r="D2118" s="294">
        <v>11358</v>
      </c>
      <c r="E2118" s="295">
        <v>156314</v>
      </c>
      <c r="F2118" s="294">
        <v>69109</v>
      </c>
      <c r="G2118" s="294">
        <v>92713</v>
      </c>
    </row>
    <row r="2119" spans="1:7">
      <c r="A2119" s="34" t="s">
        <v>1577</v>
      </c>
      <c r="B2119" s="293">
        <v>2009</v>
      </c>
      <c r="C2119" s="294">
        <v>136016</v>
      </c>
      <c r="D2119" s="294">
        <v>4414</v>
      </c>
      <c r="E2119" s="295">
        <v>152138</v>
      </c>
      <c r="F2119" s="294">
        <v>62613</v>
      </c>
      <c r="G2119" s="294">
        <v>91266</v>
      </c>
    </row>
    <row r="2120" spans="1:7">
      <c r="A2120" s="34" t="s">
        <v>1577</v>
      </c>
      <c r="B2120" s="293">
        <v>2008</v>
      </c>
      <c r="C2120" s="294">
        <v>225424</v>
      </c>
      <c r="D2120" s="294">
        <v>-16998</v>
      </c>
      <c r="E2120" s="295">
        <v>142865</v>
      </c>
      <c r="F2120" s="294">
        <v>56265</v>
      </c>
      <c r="G2120" s="294">
        <v>83720</v>
      </c>
    </row>
    <row r="2121" spans="1:7">
      <c r="A2121" s="34" t="s">
        <v>1577</v>
      </c>
      <c r="B2121" s="293">
        <v>2007</v>
      </c>
      <c r="C2121" s="294">
        <v>171500</v>
      </c>
      <c r="D2121" s="294">
        <v>11891</v>
      </c>
      <c r="E2121" s="295">
        <v>177757</v>
      </c>
      <c r="F2121" s="294">
        <v>90156</v>
      </c>
      <c r="G2121" s="294">
        <v>111843</v>
      </c>
    </row>
    <row r="2122" spans="1:7">
      <c r="A2122" s="34" t="s">
        <v>1577</v>
      </c>
      <c r="B2122" s="293">
        <v>2006</v>
      </c>
      <c r="C2122" s="294">
        <v>167578</v>
      </c>
      <c r="D2122" s="294">
        <v>15550</v>
      </c>
      <c r="E2122" s="295">
        <v>164781</v>
      </c>
      <c r="F2122" s="294">
        <v>83848</v>
      </c>
      <c r="G2122" s="294">
        <v>110982</v>
      </c>
    </row>
    <row r="2123" spans="1:7">
      <c r="A2123" s="34" t="s">
        <v>1577</v>
      </c>
      <c r="B2123" s="293">
        <v>2005</v>
      </c>
      <c r="C2123" s="294">
        <v>162405</v>
      </c>
      <c r="D2123" s="294">
        <v>13529</v>
      </c>
      <c r="E2123" s="295">
        <v>106999</v>
      </c>
      <c r="F2123" s="294">
        <v>53940</v>
      </c>
      <c r="G2123" s="294">
        <v>66456</v>
      </c>
    </row>
    <row r="2124" spans="1:7">
      <c r="A2124" s="34" t="s">
        <v>1577</v>
      </c>
      <c r="B2124" s="293">
        <v>2004</v>
      </c>
      <c r="C2124" s="294">
        <v>118719</v>
      </c>
      <c r="D2124" s="294">
        <v>8050</v>
      </c>
      <c r="E2124" s="295">
        <v>92861</v>
      </c>
      <c r="F2124" s="294">
        <v>43828</v>
      </c>
      <c r="G2124" s="294">
        <v>59462</v>
      </c>
    </row>
    <row r="2125" spans="1:7">
      <c r="A2125" s="34" t="s">
        <v>1577</v>
      </c>
      <c r="B2125" s="293">
        <v>2003</v>
      </c>
      <c r="C2125" s="294">
        <v>90491</v>
      </c>
      <c r="D2125" s="294">
        <v>4735</v>
      </c>
      <c r="E2125" s="295">
        <v>82455</v>
      </c>
      <c r="F2125" s="294">
        <v>35208</v>
      </c>
      <c r="G2125" s="294">
        <v>52988</v>
      </c>
    </row>
    <row r="2126" spans="1:7">
      <c r="A2126" s="34" t="s">
        <v>1577</v>
      </c>
      <c r="B2126" s="293">
        <v>2002</v>
      </c>
      <c r="C2126" s="294">
        <v>56748</v>
      </c>
      <c r="D2126" s="294">
        <v>-295</v>
      </c>
      <c r="E2126" s="295">
        <v>76836</v>
      </c>
      <c r="F2126" s="294">
        <v>30518</v>
      </c>
      <c r="G2126" s="294">
        <v>50284</v>
      </c>
    </row>
    <row r="2127" spans="1:7">
      <c r="A2127" s="34" t="s">
        <v>1577</v>
      </c>
      <c r="B2127" s="293">
        <v>2001</v>
      </c>
      <c r="C2127" s="294">
        <v>22825</v>
      </c>
      <c r="D2127" s="294">
        <v>1661</v>
      </c>
      <c r="E2127" s="295">
        <v>35217</v>
      </c>
      <c r="F2127" s="294">
        <v>14340</v>
      </c>
      <c r="G2127" s="294">
        <v>23679</v>
      </c>
    </row>
    <row r="2128" spans="1:7">
      <c r="A2128" s="34" t="s">
        <v>1577</v>
      </c>
      <c r="B2128" s="293">
        <v>2000</v>
      </c>
      <c r="C2128" s="294">
        <v>22968</v>
      </c>
      <c r="D2128" s="294">
        <v>1862</v>
      </c>
      <c r="E2128" s="295">
        <v>20509</v>
      </c>
      <c r="F2128" s="294">
        <v>6743</v>
      </c>
      <c r="G2128" s="294">
        <v>13627</v>
      </c>
    </row>
    <row r="2129" spans="1:7">
      <c r="A2129" s="34" t="s">
        <v>1577</v>
      </c>
      <c r="B2129" s="293">
        <v>1999</v>
      </c>
      <c r="C2129" s="294">
        <v>13751</v>
      </c>
      <c r="D2129" s="294">
        <v>609</v>
      </c>
      <c r="E2129" s="295">
        <v>15201</v>
      </c>
      <c r="F2129" s="294">
        <v>4549</v>
      </c>
      <c r="G2129" s="294">
        <v>9501</v>
      </c>
    </row>
    <row r="2130" spans="1:7">
      <c r="A2130" s="34" t="s">
        <v>1577</v>
      </c>
      <c r="B2130" s="293">
        <v>1998</v>
      </c>
      <c r="C2130" s="294">
        <v>11545</v>
      </c>
      <c r="D2130" s="294">
        <v>237</v>
      </c>
      <c r="E2130" s="295">
        <v>14216</v>
      </c>
      <c r="F2130" s="294">
        <v>4869</v>
      </c>
      <c r="G2130" s="294">
        <v>9142</v>
      </c>
    </row>
    <row r="2131" spans="1:7">
      <c r="A2131" s="34" t="s">
        <v>1577</v>
      </c>
      <c r="B2131" s="293">
        <v>1997</v>
      </c>
      <c r="C2131" s="294">
        <v>15210</v>
      </c>
      <c r="D2131" s="294">
        <v>959</v>
      </c>
      <c r="E2131" s="295">
        <v>13860</v>
      </c>
      <c r="F2131" s="294">
        <v>5465</v>
      </c>
      <c r="G2131" s="294">
        <v>8474</v>
      </c>
    </row>
    <row r="2132" spans="1:7">
      <c r="A2132" s="34" t="s">
        <v>1577</v>
      </c>
      <c r="B2132" s="293">
        <v>1996</v>
      </c>
      <c r="C2132" s="294">
        <v>15731</v>
      </c>
      <c r="D2132" s="294">
        <v>1303</v>
      </c>
      <c r="E2132" s="295">
        <v>13548</v>
      </c>
      <c r="F2132" s="294">
        <v>4901</v>
      </c>
      <c r="G2132" s="294">
        <v>8030</v>
      </c>
    </row>
    <row r="2133" spans="1:7">
      <c r="A2133" s="34" t="s">
        <v>1577</v>
      </c>
      <c r="B2133" s="293">
        <v>1995</v>
      </c>
      <c r="C2133" s="294">
        <v>13368</v>
      </c>
      <c r="D2133" s="294">
        <v>469</v>
      </c>
      <c r="E2133" s="295">
        <v>11978</v>
      </c>
      <c r="F2133" s="294">
        <v>3539</v>
      </c>
      <c r="G2133" s="294">
        <v>6655</v>
      </c>
    </row>
    <row r="2134" spans="1:7">
      <c r="A2134" s="34" t="s">
        <v>1577</v>
      </c>
      <c r="B2134" s="293">
        <v>1994</v>
      </c>
      <c r="C2134" s="294">
        <v>12211</v>
      </c>
      <c r="D2134" s="294">
        <v>484</v>
      </c>
      <c r="E2134" s="295">
        <v>11436</v>
      </c>
      <c r="F2134" s="294">
        <v>3304</v>
      </c>
      <c r="G2134" s="294">
        <v>6428</v>
      </c>
    </row>
    <row r="2135" spans="1:7">
      <c r="A2135" s="34" t="s">
        <v>1577</v>
      </c>
      <c r="B2135" s="293">
        <v>1993</v>
      </c>
      <c r="C2135" s="294">
        <v>12309</v>
      </c>
      <c r="D2135" s="294">
        <v>243</v>
      </c>
      <c r="E2135" s="295">
        <v>10868</v>
      </c>
      <c r="F2135" s="294">
        <v>3050</v>
      </c>
      <c r="G2135" s="294">
        <v>6276</v>
      </c>
    </row>
    <row r="2136" spans="1:7">
      <c r="A2136" s="34" t="s">
        <v>1577</v>
      </c>
      <c r="B2136" s="293">
        <v>1992</v>
      </c>
      <c r="C2136" s="294">
        <v>11933</v>
      </c>
      <c r="D2136" s="294">
        <v>180</v>
      </c>
      <c r="E2136" s="295">
        <v>11468</v>
      </c>
      <c r="F2136" s="294">
        <v>3057</v>
      </c>
      <c r="G2136" s="294">
        <v>6879</v>
      </c>
    </row>
    <row r="2137" spans="1:7">
      <c r="A2137" s="34" t="s">
        <v>1577</v>
      </c>
      <c r="B2137" s="293">
        <v>1991</v>
      </c>
      <c r="C2137" s="294">
        <v>12604</v>
      </c>
      <c r="D2137" s="294">
        <v>258</v>
      </c>
      <c r="E2137" s="295">
        <v>11473</v>
      </c>
      <c r="F2137" s="294">
        <v>2757</v>
      </c>
      <c r="G2137" s="294">
        <v>6756</v>
      </c>
    </row>
    <row r="2138" spans="1:7">
      <c r="A2138" s="34" t="s">
        <v>1577</v>
      </c>
      <c r="B2138" s="293">
        <v>1990</v>
      </c>
      <c r="C2138" s="294">
        <v>13603</v>
      </c>
      <c r="D2138" s="294">
        <v>779</v>
      </c>
      <c r="E2138" s="295">
        <v>12130</v>
      </c>
      <c r="F2138" s="294">
        <v>2719</v>
      </c>
      <c r="G2138" s="294">
        <v>6617</v>
      </c>
    </row>
    <row r="2139" spans="1:7">
      <c r="A2139" s="34" t="s">
        <v>1577</v>
      </c>
      <c r="B2139" s="293">
        <v>1989</v>
      </c>
      <c r="C2139" s="294">
        <v>12384</v>
      </c>
      <c r="D2139" s="294">
        <v>219</v>
      </c>
      <c r="E2139" s="295">
        <v>11256</v>
      </c>
      <c r="F2139" s="294">
        <v>2132</v>
      </c>
      <c r="G2139" s="294">
        <v>6157</v>
      </c>
    </row>
    <row r="2140" spans="1:7">
      <c r="A2140" s="34" t="s">
        <v>1578</v>
      </c>
      <c r="B2140" s="293">
        <v>2019</v>
      </c>
      <c r="C2140" s="294">
        <v>152703</v>
      </c>
      <c r="D2140" s="294">
        <v>3659</v>
      </c>
      <c r="E2140" s="295">
        <v>45400</v>
      </c>
      <c r="F2140" s="294">
        <v>15584</v>
      </c>
      <c r="G2140" s="294">
        <v>22433</v>
      </c>
    </row>
    <row r="2141" spans="1:7">
      <c r="A2141" s="34" t="s">
        <v>1578</v>
      </c>
      <c r="B2141" s="293">
        <v>2018</v>
      </c>
      <c r="C2141" s="294">
        <v>141576</v>
      </c>
      <c r="D2141" s="294">
        <v>3134</v>
      </c>
      <c r="E2141" s="295">
        <v>40830</v>
      </c>
      <c r="F2141" s="294">
        <v>13103</v>
      </c>
      <c r="G2141" s="294">
        <v>19687</v>
      </c>
    </row>
    <row r="2142" spans="1:7">
      <c r="A2142" s="34" t="s">
        <v>1578</v>
      </c>
      <c r="B2142" s="293">
        <v>2017</v>
      </c>
      <c r="C2142" s="294">
        <v>129025</v>
      </c>
      <c r="D2142" s="294">
        <v>2679</v>
      </c>
      <c r="E2142" s="295">
        <v>36347</v>
      </c>
      <c r="F2142" s="294">
        <v>11079</v>
      </c>
      <c r="G2142" s="294">
        <v>17745</v>
      </c>
    </row>
    <row r="2143" spans="1:7">
      <c r="A2143" s="34" t="s">
        <v>1578</v>
      </c>
      <c r="B2143" s="293">
        <v>2016</v>
      </c>
      <c r="C2143" s="294">
        <v>118719</v>
      </c>
      <c r="D2143" s="294">
        <v>2350</v>
      </c>
      <c r="E2143" s="295">
        <v>33163</v>
      </c>
      <c r="F2143" s="294">
        <v>12332</v>
      </c>
      <c r="G2143" s="294">
        <v>17503</v>
      </c>
    </row>
    <row r="2144" spans="1:7">
      <c r="A2144" s="34" t="s">
        <v>1578</v>
      </c>
      <c r="B2144" s="293">
        <v>2015</v>
      </c>
      <c r="C2144" s="294">
        <v>116199</v>
      </c>
      <c r="D2144" s="294">
        <v>2377</v>
      </c>
      <c r="E2144" s="295">
        <v>33017</v>
      </c>
      <c r="F2144" s="294">
        <v>10843</v>
      </c>
      <c r="G2144" s="294">
        <v>16988</v>
      </c>
    </row>
    <row r="2145" spans="1:7">
      <c r="A2145" s="34" t="s">
        <v>1578</v>
      </c>
      <c r="B2145" s="293">
        <v>2014</v>
      </c>
      <c r="C2145" s="294">
        <v>112640</v>
      </c>
      <c r="D2145" s="294">
        <v>2058</v>
      </c>
      <c r="E2145" s="295">
        <v>33024</v>
      </c>
      <c r="F2145" s="294">
        <v>12515</v>
      </c>
      <c r="G2145" s="294">
        <v>17615</v>
      </c>
    </row>
    <row r="2146" spans="1:7">
      <c r="A2146" s="34" t="s">
        <v>1578</v>
      </c>
      <c r="B2146" s="293">
        <v>2013</v>
      </c>
      <c r="C2146" s="294">
        <v>105156</v>
      </c>
      <c r="D2146" s="294">
        <v>2039</v>
      </c>
      <c r="E2146" s="295">
        <v>30283</v>
      </c>
      <c r="F2146" s="294">
        <v>11012</v>
      </c>
      <c r="G2146" s="294">
        <v>16050</v>
      </c>
    </row>
    <row r="2147" spans="1:7">
      <c r="A2147" s="34" t="s">
        <v>1578</v>
      </c>
      <c r="B2147" s="293">
        <v>2012</v>
      </c>
      <c r="C2147" s="294">
        <v>99137</v>
      </c>
      <c r="D2147" s="294">
        <v>1709</v>
      </c>
      <c r="E2147" s="295">
        <v>27140</v>
      </c>
      <c r="F2147" s="294">
        <v>12518</v>
      </c>
      <c r="G2147" s="294">
        <v>13902</v>
      </c>
    </row>
    <row r="2148" spans="1:7">
      <c r="A2148" s="34" t="s">
        <v>1578</v>
      </c>
      <c r="B2148" s="293">
        <v>2011</v>
      </c>
      <c r="C2148" s="294">
        <v>88915</v>
      </c>
      <c r="D2148" s="294">
        <v>1462</v>
      </c>
      <c r="E2148" s="295">
        <v>26761</v>
      </c>
      <c r="F2148" s="294">
        <v>12573</v>
      </c>
      <c r="G2148" s="294">
        <v>14752</v>
      </c>
    </row>
    <row r="2149" spans="1:7">
      <c r="A2149" s="34" t="s">
        <v>1578</v>
      </c>
      <c r="B2149" s="293">
        <v>2010</v>
      </c>
      <c r="C2149" s="294">
        <v>77946</v>
      </c>
      <c r="D2149" s="294">
        <v>1303</v>
      </c>
      <c r="E2149" s="295">
        <v>23815</v>
      </c>
      <c r="F2149" s="294">
        <v>10930</v>
      </c>
      <c r="G2149" s="294">
        <v>13123</v>
      </c>
    </row>
    <row r="2150" spans="1:7">
      <c r="A2150" s="34" t="s">
        <v>1578</v>
      </c>
      <c r="B2150" s="293">
        <v>2009</v>
      </c>
      <c r="C2150" s="294">
        <v>71422</v>
      </c>
      <c r="D2150" s="294">
        <v>1086</v>
      </c>
      <c r="E2150" s="295">
        <v>21979</v>
      </c>
      <c r="F2150" s="294">
        <v>10104</v>
      </c>
      <c r="G2150" s="294">
        <v>12490</v>
      </c>
    </row>
    <row r="2151" spans="1:7">
      <c r="A2151" s="34" t="s">
        <v>1578</v>
      </c>
      <c r="B2151" s="293">
        <v>2008</v>
      </c>
      <c r="C2151" s="294">
        <v>72483.02</v>
      </c>
      <c r="D2151" s="294">
        <v>1282.7249999999999</v>
      </c>
      <c r="E2151" s="295">
        <v>20682.348000000002</v>
      </c>
      <c r="F2151" s="294">
        <v>9273.9179999999997</v>
      </c>
      <c r="G2151" s="294">
        <v>11620.281999999999</v>
      </c>
    </row>
    <row r="2152" spans="1:7">
      <c r="A2152" s="34" t="s">
        <v>1578</v>
      </c>
      <c r="B2152" s="293">
        <v>2007</v>
      </c>
      <c r="C2152" s="294">
        <v>64400.154999999999</v>
      </c>
      <c r="D2152" s="294">
        <v>1082.7719999999999</v>
      </c>
      <c r="E2152" s="295">
        <v>19606.585999999999</v>
      </c>
      <c r="F2152" s="294">
        <v>8692.6579999999994</v>
      </c>
      <c r="G2152" s="294">
        <v>10914.373</v>
      </c>
    </row>
    <row r="2153" spans="1:7">
      <c r="A2153" s="34" t="s">
        <v>1578</v>
      </c>
      <c r="B2153" s="293">
        <v>2006</v>
      </c>
      <c r="C2153" s="294">
        <v>60151.226999999999</v>
      </c>
      <c r="D2153" s="294">
        <v>1103.2149999999999</v>
      </c>
      <c r="E2153" s="295">
        <v>17495.07</v>
      </c>
      <c r="F2153" s="294">
        <v>9206.7970000000005</v>
      </c>
      <c r="G2153" s="294">
        <v>9772.0740000000005</v>
      </c>
    </row>
    <row r="2154" spans="1:7">
      <c r="A2154" s="34" t="s">
        <v>1578</v>
      </c>
      <c r="B2154" s="293">
        <v>2005</v>
      </c>
      <c r="C2154" s="294">
        <v>52952.226000000002</v>
      </c>
      <c r="D2154" s="294">
        <v>1063.0920000000001</v>
      </c>
      <c r="E2154" s="295">
        <v>16665.205000000002</v>
      </c>
      <c r="F2154" s="294">
        <v>8939.723</v>
      </c>
      <c r="G2154" s="294">
        <v>9707.9789999999994</v>
      </c>
    </row>
    <row r="2155" spans="1:7">
      <c r="A2155" s="34" t="s">
        <v>1578</v>
      </c>
      <c r="B2155" s="293">
        <v>2004</v>
      </c>
      <c r="C2155" s="294">
        <v>48106.991999999998</v>
      </c>
      <c r="D2155" s="294">
        <v>882.39300000000003</v>
      </c>
      <c r="E2155" s="295">
        <v>15092.548000000001</v>
      </c>
      <c r="F2155" s="294">
        <v>7684.076</v>
      </c>
      <c r="G2155" s="294">
        <v>9005.0110000000004</v>
      </c>
    </row>
    <row r="2156" spans="1:7">
      <c r="A2156" s="34" t="s">
        <v>1578</v>
      </c>
      <c r="B2156" s="293">
        <v>2003</v>
      </c>
      <c r="C2156" s="294">
        <v>42545.552000000003</v>
      </c>
      <c r="D2156" s="294">
        <v>721</v>
      </c>
      <c r="E2156" s="295">
        <v>13191.688</v>
      </c>
      <c r="F2156" s="294">
        <v>6681.0969999999998</v>
      </c>
      <c r="G2156" s="294">
        <v>8018.1669999999995</v>
      </c>
    </row>
    <row r="2157" spans="1:7">
      <c r="A2157" s="34" t="s">
        <v>1578</v>
      </c>
      <c r="B2157" s="293">
        <v>2002</v>
      </c>
      <c r="C2157" s="294">
        <v>38762.5</v>
      </c>
      <c r="D2157" s="294">
        <v>699.98299999999995</v>
      </c>
      <c r="E2157" s="295">
        <v>11620.263000000001</v>
      </c>
      <c r="F2157" s="294">
        <v>5813.9669000000004</v>
      </c>
      <c r="G2157" s="294">
        <v>7128.3788999999997</v>
      </c>
    </row>
    <row r="2158" spans="1:7">
      <c r="A2158" s="34" t="s">
        <v>1578</v>
      </c>
      <c r="B2158" s="293">
        <v>2001</v>
      </c>
      <c r="C2158" s="294">
        <v>34797.036999999997</v>
      </c>
      <c r="D2158" s="294">
        <v>602.08900000000006</v>
      </c>
      <c r="E2158" s="295">
        <v>10089.786</v>
      </c>
      <c r="F2158" s="294">
        <v>4998.7700000000004</v>
      </c>
      <c r="G2158" s="294">
        <v>6052.7150000000001</v>
      </c>
    </row>
    <row r="2159" spans="1:7">
      <c r="A2159" s="34" t="s">
        <v>1578</v>
      </c>
      <c r="B2159" s="293">
        <v>2000</v>
      </c>
      <c r="C2159" s="294">
        <v>32164.295999999998</v>
      </c>
      <c r="D2159" s="294">
        <v>631.43700000000001</v>
      </c>
      <c r="E2159" s="295">
        <v>8633.94</v>
      </c>
      <c r="F2159" s="294">
        <v>4349.1369999999997</v>
      </c>
      <c r="G2159" s="294">
        <v>5148.6899999999996</v>
      </c>
    </row>
    <row r="2160" spans="1:7">
      <c r="A2160" s="34" t="s">
        <v>1578</v>
      </c>
      <c r="B2160" s="293">
        <v>1999</v>
      </c>
      <c r="C2160" s="294">
        <v>27456.030999999999</v>
      </c>
      <c r="D2160" s="294">
        <v>397.298</v>
      </c>
      <c r="E2160" s="295">
        <v>7505.0010000000002</v>
      </c>
      <c r="F2160" s="294">
        <v>3652.89</v>
      </c>
      <c r="G2160" s="294">
        <v>4583.6090000000004</v>
      </c>
    </row>
    <row r="2161" spans="1:7">
      <c r="A2161" s="34" t="s">
        <v>1578</v>
      </c>
      <c r="B2161" s="293">
        <v>1998</v>
      </c>
      <c r="C2161" s="294">
        <v>24269.877</v>
      </c>
      <c r="D2161" s="294">
        <v>459.84199999999998</v>
      </c>
      <c r="E2161" s="295">
        <v>6259.82</v>
      </c>
      <c r="F2161" s="294">
        <v>3071.36</v>
      </c>
      <c r="G2161" s="294">
        <v>4012.1390000000001</v>
      </c>
    </row>
    <row r="2162" spans="1:7">
      <c r="A2162" s="34" t="s">
        <v>1578</v>
      </c>
      <c r="B2162" s="293">
        <v>1997</v>
      </c>
      <c r="C2162" s="294">
        <v>21874.403999999999</v>
      </c>
      <c r="D2162" s="294">
        <v>312.197</v>
      </c>
      <c r="E2162" s="295">
        <v>5476.3140000000003</v>
      </c>
      <c r="F2162" s="294">
        <v>2556.299</v>
      </c>
      <c r="G2162" s="294">
        <v>3513.69</v>
      </c>
    </row>
    <row r="2163" spans="1:7">
      <c r="A2163" s="34" t="s">
        <v>1578</v>
      </c>
      <c r="B2163" s="293">
        <v>1996</v>
      </c>
      <c r="C2163" s="294">
        <v>19566.455099999999</v>
      </c>
      <c r="D2163" s="294">
        <v>248.79300000000001</v>
      </c>
      <c r="E2163" s="295">
        <v>4911.8608000000004</v>
      </c>
      <c r="F2163" s="294">
        <v>1850.1439</v>
      </c>
      <c r="G2163" s="294">
        <v>3161.6228000000001</v>
      </c>
    </row>
    <row r="2164" spans="1:7">
      <c r="A2164" s="34" t="s">
        <v>1578</v>
      </c>
      <c r="B2164" s="293">
        <v>1995</v>
      </c>
      <c r="C2164" s="294">
        <v>18247.285199999998</v>
      </c>
      <c r="D2164" s="294">
        <v>133.87799999999999</v>
      </c>
      <c r="E2164" s="295">
        <v>4437.4188999999997</v>
      </c>
      <c r="F2164" s="294">
        <v>1581.5820000000001</v>
      </c>
      <c r="G2164" s="294">
        <v>2764.643</v>
      </c>
    </row>
    <row r="2165" spans="1:7">
      <c r="A2165" s="34" t="s">
        <v>1578</v>
      </c>
      <c r="B2165" s="293">
        <v>1994</v>
      </c>
      <c r="C2165" s="294">
        <v>16480.642599999999</v>
      </c>
      <c r="D2165" s="294">
        <v>-112.36799999999999</v>
      </c>
      <c r="E2165" s="295">
        <v>4235.6592000000001</v>
      </c>
      <c r="F2165" s="294">
        <v>1719.739</v>
      </c>
      <c r="G2165" s="294">
        <v>2671.375</v>
      </c>
    </row>
    <row r="2166" spans="1:7">
      <c r="A2166" s="34" t="s">
        <v>1578</v>
      </c>
      <c r="B2166" s="293">
        <v>1993</v>
      </c>
      <c r="C2166" s="294">
        <v>15497.6592</v>
      </c>
      <c r="D2166" s="294">
        <v>223.24700000000001</v>
      </c>
      <c r="E2166" s="295">
        <v>3940.0749999999998</v>
      </c>
      <c r="F2166" s="294">
        <v>1796.7280000000001</v>
      </c>
      <c r="G2166" s="294">
        <v>2650.7579999999998</v>
      </c>
    </row>
    <row r="2167" spans="1:7">
      <c r="A2167" s="34" t="s">
        <v>1578</v>
      </c>
      <c r="B2167" s="293">
        <v>1992</v>
      </c>
      <c r="C2167" s="294">
        <v>14129.4385</v>
      </c>
      <c r="D2167" s="294">
        <v>242.40700000000001</v>
      </c>
      <c r="E2167" s="295">
        <v>3576.5430000000001</v>
      </c>
      <c r="F2167" s="294">
        <v>1593.943</v>
      </c>
      <c r="G2167" s="294">
        <v>2429.0370000000003</v>
      </c>
    </row>
    <row r="2168" spans="1:7">
      <c r="A2168" s="34" t="s">
        <v>1579</v>
      </c>
      <c r="B2168" s="293">
        <v>2019</v>
      </c>
      <c r="C2168" s="294">
        <v>8648.5</v>
      </c>
      <c r="D2168" s="294">
        <v>-3784.2</v>
      </c>
      <c r="E2168" s="295">
        <v>17665.400000000001</v>
      </c>
      <c r="F2168" s="294">
        <v>5045.2</v>
      </c>
      <c r="G2168" s="294">
        <v>12708.9</v>
      </c>
    </row>
    <row r="2169" spans="1:7">
      <c r="A2169" s="34" t="s">
        <v>1579</v>
      </c>
      <c r="B2169" s="293">
        <v>2018</v>
      </c>
      <c r="C2169" s="294">
        <v>9398</v>
      </c>
      <c r="D2169" s="294">
        <v>-168.8</v>
      </c>
      <c r="E2169" s="295">
        <v>22630.2</v>
      </c>
      <c r="F2169" s="294">
        <v>9516.5</v>
      </c>
      <c r="G2169" s="294">
        <v>17040.8</v>
      </c>
    </row>
    <row r="2170" spans="1:7">
      <c r="A2170" s="34" t="s">
        <v>1579</v>
      </c>
      <c r="B2170" s="293">
        <v>2017</v>
      </c>
      <c r="C2170" s="294">
        <v>7650.3</v>
      </c>
      <c r="D2170" s="294">
        <v>-422.2</v>
      </c>
      <c r="E2170" s="295">
        <v>22548.2</v>
      </c>
      <c r="F2170" s="294">
        <v>9868.7999999999993</v>
      </c>
      <c r="G2170" s="294">
        <v>17006.2</v>
      </c>
    </row>
    <row r="2171" spans="1:7">
      <c r="A2171" s="34" t="s">
        <v>1579</v>
      </c>
      <c r="B2171" s="293">
        <v>2016</v>
      </c>
      <c r="C2171" s="294">
        <v>4349.1000000000004</v>
      </c>
      <c r="D2171" s="294">
        <v>156.9</v>
      </c>
      <c r="E2171" s="295">
        <v>7035.6</v>
      </c>
      <c r="F2171" s="294">
        <v>440.4</v>
      </c>
      <c r="G2171" s="294">
        <v>4538.5999999999995</v>
      </c>
    </row>
    <row r="2172" spans="1:7">
      <c r="A2172" s="34" t="s">
        <v>1579</v>
      </c>
      <c r="B2172" s="293">
        <v>2015</v>
      </c>
      <c r="C2172" s="294">
        <v>4395.2</v>
      </c>
      <c r="D2172" s="294">
        <v>232.5</v>
      </c>
      <c r="E2172" s="295">
        <v>6018.9</v>
      </c>
      <c r="F2172" s="294">
        <v>1071</v>
      </c>
      <c r="G2172" s="294">
        <v>3705.7000000000003</v>
      </c>
    </row>
    <row r="2173" spans="1:7">
      <c r="A2173" s="34" t="s">
        <v>1579</v>
      </c>
      <c r="B2173" s="293">
        <v>2014</v>
      </c>
      <c r="C2173" s="294">
        <v>4551.6000000000004</v>
      </c>
      <c r="D2173" s="294">
        <v>-97.4</v>
      </c>
      <c r="E2173" s="295">
        <v>6592.5</v>
      </c>
      <c r="F2173" s="294">
        <v>960.6</v>
      </c>
      <c r="G2173" s="294">
        <v>4254.1000000000004</v>
      </c>
    </row>
    <row r="2174" spans="1:7">
      <c r="A2174" s="34" t="s">
        <v>1579</v>
      </c>
      <c r="B2174" s="293">
        <v>2013</v>
      </c>
      <c r="C2174" s="294">
        <v>4649.1000000000004</v>
      </c>
      <c r="D2174" s="294">
        <v>168</v>
      </c>
      <c r="E2174" s="295">
        <v>6470</v>
      </c>
      <c r="F2174" s="294">
        <v>1615.5</v>
      </c>
      <c r="G2174" s="294">
        <v>4245.7</v>
      </c>
    </row>
    <row r="2175" spans="1:7">
      <c r="A2175" s="34" t="s">
        <v>1579</v>
      </c>
      <c r="B2175" s="293">
        <v>2012</v>
      </c>
      <c r="C2175" s="294">
        <v>4611.3</v>
      </c>
      <c r="D2175" s="294">
        <v>-324.39999999999998</v>
      </c>
      <c r="E2175" s="295">
        <v>6183.4</v>
      </c>
      <c r="F2175" s="294">
        <v>1137.5</v>
      </c>
      <c r="G2175" s="294">
        <v>3597.7999999999997</v>
      </c>
    </row>
    <row r="2176" spans="1:7">
      <c r="A2176" s="34" t="s">
        <v>1579</v>
      </c>
      <c r="B2176" s="293">
        <v>2011</v>
      </c>
      <c r="C2176" s="294">
        <v>4086.1</v>
      </c>
      <c r="D2176" s="294">
        <v>61.7</v>
      </c>
      <c r="E2176" s="295">
        <v>6813.9</v>
      </c>
      <c r="F2176" s="294">
        <v>1460</v>
      </c>
      <c r="G2176" s="294">
        <v>4082.4</v>
      </c>
    </row>
    <row r="2177" spans="1:7">
      <c r="A2177" s="34" t="s">
        <v>1579</v>
      </c>
      <c r="B2177" s="293">
        <v>2010</v>
      </c>
      <c r="C2177" s="294">
        <v>3482.9</v>
      </c>
      <c r="D2177" s="294">
        <v>61.7</v>
      </c>
      <c r="E2177" s="295">
        <v>3781.8</v>
      </c>
      <c r="F2177" s="294">
        <v>518.20000000000005</v>
      </c>
      <c r="G2177" s="294">
        <v>1674.2</v>
      </c>
    </row>
    <row r="2178" spans="1:7">
      <c r="A2178" s="34" t="s">
        <v>105</v>
      </c>
      <c r="B2178" s="293">
        <v>2019</v>
      </c>
      <c r="C2178" s="294">
        <v>8107</v>
      </c>
      <c r="D2178" s="294">
        <v>211</v>
      </c>
      <c r="E2178" s="295">
        <v>13148</v>
      </c>
      <c r="F2178" s="294">
        <v>1112</v>
      </c>
      <c r="G2178" s="294">
        <v>9586</v>
      </c>
    </row>
    <row r="2179" spans="1:7">
      <c r="A2179" s="34" t="s">
        <v>105</v>
      </c>
      <c r="B2179" s="293">
        <v>2018</v>
      </c>
      <c r="C2179" s="294">
        <v>6615</v>
      </c>
      <c r="D2179" s="294">
        <v>261</v>
      </c>
      <c r="E2179" s="295">
        <v>14529</v>
      </c>
      <c r="F2179" s="294">
        <v>1373</v>
      </c>
      <c r="G2179" s="294">
        <v>10889</v>
      </c>
    </row>
    <row r="2180" spans="1:7">
      <c r="A2180" s="34" t="s">
        <v>105</v>
      </c>
      <c r="B2180" s="293">
        <v>2017</v>
      </c>
      <c r="C2180" s="294">
        <v>5837</v>
      </c>
      <c r="D2180" s="294">
        <v>887</v>
      </c>
      <c r="E2180" s="295">
        <v>7726</v>
      </c>
      <c r="F2180" s="294">
        <v>1645</v>
      </c>
      <c r="G2180" s="294">
        <v>5181</v>
      </c>
    </row>
    <row r="2181" spans="1:7">
      <c r="A2181" s="34" t="s">
        <v>105</v>
      </c>
      <c r="B2181" s="293">
        <v>2016</v>
      </c>
      <c r="C2181" s="294">
        <v>7961</v>
      </c>
      <c r="D2181" s="294">
        <v>563</v>
      </c>
      <c r="E2181" s="295">
        <v>7837</v>
      </c>
      <c r="F2181" s="294">
        <v>1533</v>
      </c>
      <c r="G2181" s="294">
        <v>5066</v>
      </c>
    </row>
    <row r="2182" spans="1:7">
      <c r="A2182" s="34" t="s">
        <v>105</v>
      </c>
      <c r="B2182" s="293">
        <v>2015</v>
      </c>
      <c r="C2182" s="294">
        <v>8082</v>
      </c>
      <c r="D2182" s="294">
        <v>666</v>
      </c>
      <c r="E2182" s="295">
        <v>8077</v>
      </c>
      <c r="F2182" s="294">
        <v>1377</v>
      </c>
      <c r="G2182" s="294">
        <v>5459</v>
      </c>
    </row>
    <row r="2183" spans="1:7">
      <c r="A2183" s="34" t="s">
        <v>105</v>
      </c>
      <c r="B2183" s="293">
        <v>2014</v>
      </c>
      <c r="C2183" s="294">
        <v>8268</v>
      </c>
      <c r="D2183" s="294">
        <v>866</v>
      </c>
      <c r="E2183" s="295">
        <v>8113</v>
      </c>
      <c r="F2183" s="294">
        <v>1603</v>
      </c>
      <c r="G2183" s="294">
        <v>5618</v>
      </c>
    </row>
    <row r="2184" spans="1:7">
      <c r="A2184" s="34" t="s">
        <v>105</v>
      </c>
      <c r="B2184" s="293">
        <v>2013</v>
      </c>
      <c r="C2184" s="294">
        <v>8052</v>
      </c>
      <c r="D2184" s="294">
        <v>458</v>
      </c>
      <c r="E2184" s="295">
        <v>8323</v>
      </c>
      <c r="F2184" s="294">
        <v>1210</v>
      </c>
      <c r="G2184" s="294">
        <v>5663</v>
      </c>
    </row>
    <row r="2185" spans="1:7">
      <c r="A2185" s="34" t="s">
        <v>105</v>
      </c>
      <c r="B2185" s="293">
        <v>2012</v>
      </c>
      <c r="C2185" s="294">
        <v>7175</v>
      </c>
      <c r="D2185" s="294">
        <v>769</v>
      </c>
      <c r="E2185" s="295">
        <v>6530</v>
      </c>
      <c r="F2185" s="294">
        <v>898</v>
      </c>
      <c r="G2185" s="294">
        <v>3688</v>
      </c>
    </row>
    <row r="2186" spans="1:7">
      <c r="A2186" s="34" t="s">
        <v>105</v>
      </c>
      <c r="B2186" s="293">
        <v>2011</v>
      </c>
      <c r="C2186" s="294">
        <v>7143</v>
      </c>
      <c r="D2186" s="294">
        <v>796</v>
      </c>
      <c r="E2186" s="295">
        <v>6862</v>
      </c>
      <c r="F2186" s="294">
        <v>1096</v>
      </c>
      <c r="G2186" s="294">
        <v>4180</v>
      </c>
    </row>
    <row r="2187" spans="1:7">
      <c r="A2187" s="34" t="s">
        <v>105</v>
      </c>
      <c r="B2187" s="293">
        <v>2010</v>
      </c>
      <c r="C2187" s="294">
        <v>7676</v>
      </c>
      <c r="D2187" s="294">
        <v>830</v>
      </c>
      <c r="E2187" s="295">
        <v>6276</v>
      </c>
      <c r="F2187" s="294">
        <v>929</v>
      </c>
      <c r="G2187" s="294">
        <v>3709</v>
      </c>
    </row>
    <row r="2188" spans="1:7">
      <c r="A2188" s="34" t="s">
        <v>105</v>
      </c>
      <c r="B2188" s="293">
        <v>2009</v>
      </c>
      <c r="C2188" s="294">
        <v>7586</v>
      </c>
      <c r="D2188" s="294">
        <v>736</v>
      </c>
      <c r="E2188" s="295">
        <v>6056</v>
      </c>
      <c r="F2188" s="294">
        <v>731</v>
      </c>
      <c r="G2188" s="294">
        <v>3355</v>
      </c>
    </row>
    <row r="2189" spans="1:7">
      <c r="A2189" s="34" t="s">
        <v>105</v>
      </c>
      <c r="B2189" s="293">
        <v>2008</v>
      </c>
      <c r="C2189" s="294">
        <v>7998</v>
      </c>
      <c r="D2189" s="294">
        <v>1165</v>
      </c>
      <c r="E2189" s="295">
        <v>6474</v>
      </c>
      <c r="F2189" s="294">
        <v>1318</v>
      </c>
      <c r="G2189" s="294">
        <v>3933</v>
      </c>
    </row>
    <row r="2190" spans="1:7">
      <c r="A2190" s="34" t="s">
        <v>105</v>
      </c>
      <c r="B2190" s="293">
        <v>2007</v>
      </c>
      <c r="C2190" s="294">
        <v>7385</v>
      </c>
      <c r="D2190" s="294">
        <v>854</v>
      </c>
      <c r="E2190" s="295">
        <v>6445</v>
      </c>
      <c r="F2190" s="294">
        <v>1295</v>
      </c>
      <c r="G2190" s="294">
        <v>3964</v>
      </c>
    </row>
    <row r="2191" spans="1:7">
      <c r="A2191" s="34" t="s">
        <v>105</v>
      </c>
      <c r="B2191" s="293">
        <v>2006</v>
      </c>
      <c r="C2191" s="294">
        <v>7343</v>
      </c>
      <c r="D2191" s="294">
        <v>761</v>
      </c>
      <c r="E2191" s="295">
        <v>7870</v>
      </c>
      <c r="F2191" s="294">
        <v>1768</v>
      </c>
      <c r="G2191" s="294">
        <v>4981</v>
      </c>
    </row>
    <row r="2192" spans="1:7">
      <c r="A2192" s="34" t="s">
        <v>105</v>
      </c>
      <c r="B2192" s="293">
        <v>2005</v>
      </c>
      <c r="C2192" s="294">
        <v>7548</v>
      </c>
      <c r="D2192" s="294">
        <v>707</v>
      </c>
      <c r="E2192" s="295">
        <v>6776</v>
      </c>
      <c r="F2192" s="294">
        <v>1270</v>
      </c>
      <c r="G2192" s="294">
        <v>4263</v>
      </c>
    </row>
    <row r="2193" spans="1:7">
      <c r="A2193" s="34" t="s">
        <v>105</v>
      </c>
      <c r="B2193" s="293">
        <v>2004</v>
      </c>
      <c r="C2193" s="294">
        <v>7109</v>
      </c>
      <c r="D2193" s="294">
        <v>647</v>
      </c>
      <c r="E2193" s="295">
        <v>6675</v>
      </c>
      <c r="F2193" s="294">
        <v>874</v>
      </c>
      <c r="G2193" s="294">
        <v>4227</v>
      </c>
    </row>
    <row r="2194" spans="1:7">
      <c r="A2194" s="34" t="s">
        <v>105</v>
      </c>
      <c r="B2194" s="293">
        <v>2003</v>
      </c>
      <c r="C2194" s="294">
        <v>6678</v>
      </c>
      <c r="D2194" s="294">
        <v>595</v>
      </c>
      <c r="E2194" s="295">
        <v>6205</v>
      </c>
      <c r="F2194" s="294">
        <v>387</v>
      </c>
      <c r="G2194" s="294">
        <v>3915</v>
      </c>
    </row>
    <row r="2195" spans="1:7">
      <c r="A2195" s="34" t="s">
        <v>105</v>
      </c>
      <c r="B2195" s="293">
        <v>2002</v>
      </c>
      <c r="C2195" s="294">
        <v>6133</v>
      </c>
      <c r="D2195" s="294">
        <v>525</v>
      </c>
      <c r="E2195" s="295">
        <v>5721</v>
      </c>
      <c r="F2195" s="294">
        <v>-114</v>
      </c>
      <c r="G2195" s="294">
        <v>3531</v>
      </c>
    </row>
    <row r="2196" spans="1:7">
      <c r="A2196" s="34" t="s">
        <v>105</v>
      </c>
      <c r="B2196" s="293">
        <v>2001</v>
      </c>
      <c r="C2196" s="294">
        <v>5771</v>
      </c>
      <c r="D2196" s="294">
        <v>649</v>
      </c>
      <c r="E2196" s="295">
        <v>5927</v>
      </c>
      <c r="F2196" s="294">
        <v>-247</v>
      </c>
      <c r="G2196" s="294">
        <v>3802</v>
      </c>
    </row>
    <row r="2197" spans="1:7">
      <c r="A2197" s="34" t="s">
        <v>105</v>
      </c>
      <c r="B2197" s="293">
        <v>2000</v>
      </c>
      <c r="C2197" s="294">
        <v>6466</v>
      </c>
      <c r="D2197" s="294">
        <v>714</v>
      </c>
      <c r="E2197" s="295">
        <v>5196</v>
      </c>
      <c r="F2197" s="294">
        <v>137</v>
      </c>
      <c r="G2197" s="294">
        <v>3228</v>
      </c>
    </row>
    <row r="2198" spans="1:7">
      <c r="A2198" s="34" t="s">
        <v>105</v>
      </c>
      <c r="B2198" s="293">
        <v>1999</v>
      </c>
      <c r="C2198" s="294">
        <v>6424</v>
      </c>
      <c r="D2198" s="294">
        <v>724</v>
      </c>
      <c r="E2198" s="295">
        <v>5522</v>
      </c>
      <c r="F2198" s="294">
        <v>235</v>
      </c>
      <c r="G2198" s="294">
        <v>3552</v>
      </c>
    </row>
    <row r="2199" spans="1:7">
      <c r="A2199" s="34" t="s">
        <v>105</v>
      </c>
      <c r="B2199" s="293">
        <v>1998</v>
      </c>
      <c r="C2199" s="294">
        <v>6696</v>
      </c>
      <c r="D2199" s="294">
        <v>660</v>
      </c>
      <c r="E2199" s="295">
        <v>5633</v>
      </c>
      <c r="F2199" s="294">
        <v>878</v>
      </c>
      <c r="G2199" s="294">
        <v>3448</v>
      </c>
    </row>
    <row r="2200" spans="1:7">
      <c r="A2200" s="34" t="s">
        <v>105</v>
      </c>
      <c r="B2200" s="293">
        <v>1997</v>
      </c>
      <c r="C2200" s="294">
        <v>6614</v>
      </c>
      <c r="D2200" s="294">
        <v>713</v>
      </c>
      <c r="E2200" s="295">
        <v>6196</v>
      </c>
      <c r="F2200" s="294">
        <v>1503</v>
      </c>
      <c r="G2200" s="294">
        <v>4160</v>
      </c>
    </row>
    <row r="2201" spans="1:7">
      <c r="A2201" s="34" t="s">
        <v>105</v>
      </c>
      <c r="B2201" s="293">
        <v>1996</v>
      </c>
      <c r="C2201" s="294">
        <v>7678</v>
      </c>
      <c r="D2201" s="294">
        <v>802</v>
      </c>
      <c r="E2201" s="295">
        <v>6632</v>
      </c>
      <c r="F2201" s="294">
        <v>2742</v>
      </c>
      <c r="G2201" s="294">
        <v>4351</v>
      </c>
    </row>
    <row r="2202" spans="1:7">
      <c r="A2202" s="34" t="s">
        <v>105</v>
      </c>
      <c r="B2202" s="293">
        <v>1995</v>
      </c>
      <c r="C2202" s="294">
        <v>7278</v>
      </c>
      <c r="D2202" s="294">
        <v>698</v>
      </c>
      <c r="E2202" s="295">
        <v>6315</v>
      </c>
      <c r="F2202" s="294">
        <v>2468</v>
      </c>
      <c r="G2202" s="294">
        <v>4190</v>
      </c>
    </row>
    <row r="2203" spans="1:7">
      <c r="A2203" s="34" t="s">
        <v>105</v>
      </c>
      <c r="B2203" s="293">
        <v>1994</v>
      </c>
      <c r="C2203" s="294">
        <v>6690</v>
      </c>
      <c r="D2203" s="294">
        <v>630</v>
      </c>
      <c r="E2203" s="295">
        <v>4992</v>
      </c>
      <c r="F2203" s="294">
        <v>1989</v>
      </c>
      <c r="G2203" s="294">
        <v>2983</v>
      </c>
    </row>
    <row r="2204" spans="1:7">
      <c r="A2204" s="34" t="s">
        <v>105</v>
      </c>
      <c r="B2204" s="293">
        <v>1993</v>
      </c>
      <c r="C2204" s="294">
        <v>6586.2002000000002</v>
      </c>
      <c r="D2204" s="294">
        <v>8.1999999999999993</v>
      </c>
      <c r="E2204" s="295">
        <v>4897.5</v>
      </c>
      <c r="F2204" s="294">
        <v>1704</v>
      </c>
      <c r="G2204" s="294">
        <v>2835.3</v>
      </c>
    </row>
    <row r="2205" spans="1:7">
      <c r="A2205" s="34" t="s">
        <v>105</v>
      </c>
      <c r="B2205" s="293">
        <v>1992</v>
      </c>
      <c r="C2205" s="294">
        <v>6263.2002000000002</v>
      </c>
      <c r="D2205" s="294">
        <v>490.5</v>
      </c>
      <c r="E2205" s="295">
        <v>4353.7997999999998</v>
      </c>
      <c r="F2205" s="294">
        <v>2050</v>
      </c>
      <c r="G2205" s="294">
        <v>3037</v>
      </c>
    </row>
    <row r="2206" spans="1:7">
      <c r="A2206" s="34" t="s">
        <v>105</v>
      </c>
      <c r="B2206" s="293">
        <v>1991</v>
      </c>
      <c r="C2206" s="294">
        <v>6204.1000999999997</v>
      </c>
      <c r="D2206" s="294">
        <v>401.5</v>
      </c>
      <c r="E2206" s="295">
        <v>4149</v>
      </c>
      <c r="F2206" s="294">
        <v>1816.9</v>
      </c>
      <c r="G2206" s="294">
        <v>2871.7</v>
      </c>
    </row>
    <row r="2207" spans="1:7">
      <c r="A2207" s="34" t="s">
        <v>105</v>
      </c>
      <c r="B2207" s="293">
        <v>1990</v>
      </c>
      <c r="C2207" s="294">
        <v>6205.7997999999998</v>
      </c>
      <c r="D2207" s="294">
        <v>4.4000000000000004</v>
      </c>
      <c r="E2207" s="295">
        <v>4115.6000999999997</v>
      </c>
      <c r="F2207" s="294">
        <v>1748.1</v>
      </c>
      <c r="G2207" s="294">
        <v>2756.2</v>
      </c>
    </row>
    <row r="2208" spans="1:7">
      <c r="A2208" s="34" t="s">
        <v>105</v>
      </c>
      <c r="B2208" s="293">
        <v>1989</v>
      </c>
      <c r="C2208" s="294">
        <v>5672.1000999999997</v>
      </c>
      <c r="D2208" s="294">
        <v>13.1</v>
      </c>
      <c r="E2208" s="295">
        <v>3932.1001000000001</v>
      </c>
      <c r="F2208" s="294">
        <v>1833.2</v>
      </c>
      <c r="G2208" s="294">
        <v>2733.9</v>
      </c>
    </row>
    <row r="2209" spans="1:7">
      <c r="A2209" s="34" t="s">
        <v>1580</v>
      </c>
      <c r="B2209" s="293">
        <v>2019</v>
      </c>
      <c r="C2209" s="294">
        <v>5238</v>
      </c>
      <c r="D2209" s="294">
        <v>543</v>
      </c>
      <c r="E2209" s="295">
        <v>6650</v>
      </c>
      <c r="F2209" s="294">
        <v>2436</v>
      </c>
      <c r="G2209" s="294">
        <v>5002</v>
      </c>
    </row>
    <row r="2210" spans="1:7">
      <c r="A2210" s="34" t="s">
        <v>1580</v>
      </c>
      <c r="B2210" s="293">
        <v>2018</v>
      </c>
      <c r="C2210" s="294">
        <v>4719</v>
      </c>
      <c r="D2210" s="294">
        <v>592</v>
      </c>
      <c r="E2210" s="295">
        <v>4059</v>
      </c>
      <c r="F2210" s="294">
        <v>2022</v>
      </c>
      <c r="G2210" s="294">
        <v>2897</v>
      </c>
    </row>
    <row r="2211" spans="1:7">
      <c r="A2211" s="34" t="s">
        <v>1580</v>
      </c>
      <c r="B2211" s="293">
        <v>2017</v>
      </c>
      <c r="C2211" s="294">
        <v>4493.7</v>
      </c>
      <c r="D2211" s="294">
        <v>552.5</v>
      </c>
      <c r="E2211" s="295">
        <v>2409.6</v>
      </c>
      <c r="F2211" s="294">
        <v>1595</v>
      </c>
      <c r="G2211" s="294">
        <v>1728.1</v>
      </c>
    </row>
    <row r="2212" spans="1:7">
      <c r="A2212" s="34" t="s">
        <v>1580</v>
      </c>
      <c r="B2212" s="293">
        <v>2016</v>
      </c>
      <c r="C2212" s="294">
        <v>4712.1000000000004</v>
      </c>
      <c r="D2212" s="294">
        <v>839.1</v>
      </c>
      <c r="E2212" s="295">
        <v>2566.8000000000002</v>
      </c>
      <c r="F2212" s="294">
        <v>1999.5</v>
      </c>
      <c r="G2212" s="294">
        <v>2001.8</v>
      </c>
    </row>
    <row r="2213" spans="1:7">
      <c r="A2213" s="34" t="s">
        <v>1580</v>
      </c>
      <c r="B2213" s="293">
        <v>2015</v>
      </c>
      <c r="C2213" s="294">
        <v>4371.4690000000001</v>
      </c>
      <c r="D2213" s="294">
        <v>881.02300000000002</v>
      </c>
      <c r="E2213" s="295">
        <v>2684.6280000000002</v>
      </c>
      <c r="F2213" s="294">
        <v>2240.9650000000001</v>
      </c>
      <c r="G2213" s="294">
        <v>2240.9650000000001</v>
      </c>
    </row>
    <row r="2214" spans="1:7">
      <c r="A2214" s="34" t="s">
        <v>1580</v>
      </c>
      <c r="B2214" s="293">
        <v>2014</v>
      </c>
      <c r="C2214" s="294">
        <v>3310.8429999999998</v>
      </c>
      <c r="D2214" s="294">
        <v>661.48500000000001</v>
      </c>
      <c r="E2214" s="295">
        <v>2216.973</v>
      </c>
      <c r="F2214" s="294">
        <v>1806.1310000000001</v>
      </c>
      <c r="G2214" s="294">
        <v>1806.1310000000001</v>
      </c>
    </row>
    <row r="2215" spans="1:7">
      <c r="A2215" s="34" t="s">
        <v>1580</v>
      </c>
      <c r="B2215" s="293">
        <v>2013</v>
      </c>
      <c r="C2215" s="294">
        <v>2181.732</v>
      </c>
      <c r="D2215" s="294">
        <v>397.60199999999998</v>
      </c>
      <c r="E2215" s="295">
        <v>1289.5650000000001</v>
      </c>
      <c r="F2215" s="294">
        <v>1047.2460000000001</v>
      </c>
      <c r="G2215" s="294">
        <v>1047.2460000000001</v>
      </c>
    </row>
    <row r="2216" spans="1:7">
      <c r="A2216" s="34" t="s">
        <v>1580</v>
      </c>
      <c r="B2216" s="293">
        <v>2012</v>
      </c>
      <c r="C2216" s="294">
        <v>1302.2539999999999</v>
      </c>
      <c r="D2216" s="294">
        <v>126.137</v>
      </c>
      <c r="E2216" s="295">
        <v>674.42499999999995</v>
      </c>
      <c r="F2216" s="294">
        <v>456.23700000000002</v>
      </c>
      <c r="G2216" s="294">
        <v>478.911</v>
      </c>
    </row>
    <row r="2217" spans="1:7">
      <c r="A2217" s="34" t="s">
        <v>1580</v>
      </c>
      <c r="B2217" s="293">
        <v>2011</v>
      </c>
      <c r="C2217" s="294">
        <v>803.33900000000006</v>
      </c>
      <c r="D2217" s="294">
        <v>56.877000000000002</v>
      </c>
      <c r="E2217" s="295">
        <v>399.495</v>
      </c>
      <c r="F2217" s="294">
        <v>132.02600000000001</v>
      </c>
      <c r="G2217" s="294">
        <v>246.44100000000003</v>
      </c>
    </row>
    <row r="2218" spans="1:7">
      <c r="A2218" s="34" t="s">
        <v>1580</v>
      </c>
      <c r="B2218" s="293">
        <v>2010</v>
      </c>
      <c r="C2218" s="294">
        <v>508.09899999999999</v>
      </c>
      <c r="D2218" s="294">
        <v>30.788</v>
      </c>
      <c r="E2218" s="295">
        <v>281.85199999999998</v>
      </c>
      <c r="F2218" s="294">
        <v>55.716999999999999</v>
      </c>
      <c r="G2218" s="294">
        <v>207.577</v>
      </c>
    </row>
    <row r="2219" spans="1:7">
      <c r="A2219" s="34" t="s">
        <v>1581</v>
      </c>
      <c r="B2219" s="293">
        <v>2019</v>
      </c>
      <c r="C2219" s="294">
        <v>2041.9570000000001</v>
      </c>
      <c r="D2219" s="294">
        <v>591.69299999999998</v>
      </c>
      <c r="E2219" s="295">
        <v>2547.6170000000002</v>
      </c>
      <c r="F2219" s="294">
        <v>1778.3810000000001</v>
      </c>
      <c r="G2219" s="294">
        <v>2179.61</v>
      </c>
    </row>
    <row r="2220" spans="1:7">
      <c r="A2220" s="34" t="s">
        <v>1581</v>
      </c>
      <c r="B2220" s="293">
        <v>2018</v>
      </c>
      <c r="C2220" s="294">
        <v>1805.6949999999999</v>
      </c>
      <c r="D2220" s="294">
        <v>417.86700000000002</v>
      </c>
      <c r="E2220" s="295">
        <v>2307.6979999999999</v>
      </c>
      <c r="F2220" s="294">
        <v>1581.0989999999999</v>
      </c>
      <c r="G2220" s="294">
        <v>1980.9969999999998</v>
      </c>
    </row>
    <row r="2221" spans="1:7">
      <c r="A2221" s="34" t="s">
        <v>1581</v>
      </c>
      <c r="B2221" s="293">
        <v>2017</v>
      </c>
      <c r="C2221" s="294">
        <v>1447.981</v>
      </c>
      <c r="D2221" s="294">
        <v>394.22699999999998</v>
      </c>
      <c r="E2221" s="295">
        <v>1982.501</v>
      </c>
      <c r="F2221" s="294">
        <v>1098.5999999999999</v>
      </c>
      <c r="G2221" s="294">
        <v>1731.6379999999999</v>
      </c>
    </row>
    <row r="2222" spans="1:7">
      <c r="A2222" s="34" t="s">
        <v>1581</v>
      </c>
      <c r="B2222" s="293">
        <v>2016</v>
      </c>
      <c r="C2222" s="294">
        <v>1268.4490000000001</v>
      </c>
      <c r="D2222" s="294">
        <v>270.36</v>
      </c>
      <c r="E2222" s="295">
        <v>1649.82</v>
      </c>
      <c r="F2222" s="294">
        <v>774.45600000000002</v>
      </c>
      <c r="G2222" s="294">
        <v>1414.9479999999999</v>
      </c>
    </row>
    <row r="2223" spans="1:7">
      <c r="A2223" s="34" t="s">
        <v>1581</v>
      </c>
      <c r="B2223" s="293">
        <v>2015</v>
      </c>
      <c r="C2223" s="294">
        <v>1146.079</v>
      </c>
      <c r="D2223" s="294">
        <v>219.78299999999999</v>
      </c>
      <c r="E2223" s="295">
        <v>1798.66</v>
      </c>
      <c r="F2223" s="294">
        <v>964.46400000000006</v>
      </c>
      <c r="G2223" s="294">
        <v>1608.9780000000001</v>
      </c>
    </row>
    <row r="2224" spans="1:7">
      <c r="A2224" s="34" t="s">
        <v>1581</v>
      </c>
      <c r="B2224" s="293">
        <v>2014</v>
      </c>
      <c r="C2224" s="294">
        <v>1163.489</v>
      </c>
      <c r="D2224" s="294">
        <v>178.68700000000001</v>
      </c>
      <c r="E2224" s="295">
        <v>1506.8040000000001</v>
      </c>
      <c r="F2224" s="294">
        <v>1003.499</v>
      </c>
      <c r="G2224" s="294">
        <v>1306.4000000000001</v>
      </c>
    </row>
    <row r="2225" spans="1:7">
      <c r="A2225" s="34" t="s">
        <v>1581</v>
      </c>
      <c r="B2225" s="293">
        <v>2013</v>
      </c>
      <c r="C2225" s="294">
        <v>1046.386</v>
      </c>
      <c r="D2225" s="294">
        <v>180.02500000000001</v>
      </c>
      <c r="E2225" s="295">
        <v>1334.481</v>
      </c>
      <c r="F2225" s="294">
        <v>762.40099999999995</v>
      </c>
      <c r="G2225" s="294">
        <v>1151.1489999999999</v>
      </c>
    </row>
    <row r="2226" spans="1:7">
      <c r="A2226" s="34" t="s">
        <v>1581</v>
      </c>
      <c r="B2226" s="293">
        <v>2012</v>
      </c>
      <c r="C2226" s="294">
        <v>924.19100000000003</v>
      </c>
      <c r="D2226" s="294">
        <v>182.119</v>
      </c>
      <c r="E2226" s="295">
        <v>1154</v>
      </c>
      <c r="F2226" s="294">
        <v>561.11699999999996</v>
      </c>
      <c r="G2226" s="294">
        <v>1005.237</v>
      </c>
    </row>
    <row r="2227" spans="1:7">
      <c r="A2227" s="34" t="s">
        <v>1581</v>
      </c>
      <c r="B2227" s="293">
        <v>2011</v>
      </c>
      <c r="C2227" s="294">
        <v>872.24599999999998</v>
      </c>
      <c r="D2227" s="294">
        <v>166.375</v>
      </c>
      <c r="E2227" s="295">
        <v>1084.4359999999999</v>
      </c>
      <c r="F2227" s="294">
        <v>555.17200000000003</v>
      </c>
      <c r="G2227" s="294">
        <v>930.92800000000011</v>
      </c>
    </row>
    <row r="2228" spans="1:7">
      <c r="A2228" s="34" t="s">
        <v>1581</v>
      </c>
      <c r="B2228" s="293">
        <v>2010</v>
      </c>
      <c r="C2228" s="294">
        <v>772.87900000000002</v>
      </c>
      <c r="D2228" s="294">
        <v>151.62700000000001</v>
      </c>
      <c r="E2228" s="295">
        <v>1228.8119999999999</v>
      </c>
      <c r="F2228" s="294">
        <v>1087.2339999999999</v>
      </c>
      <c r="G2228" s="294">
        <v>1087.2339999999999</v>
      </c>
    </row>
    <row r="2229" spans="1:7">
      <c r="A2229" s="34" t="s">
        <v>1581</v>
      </c>
      <c r="B2229" s="293">
        <v>2009</v>
      </c>
      <c r="C2229" s="294">
        <v>743.08199999999999</v>
      </c>
      <c r="D2229" s="294">
        <v>141.10300000000001</v>
      </c>
      <c r="E2229" s="295">
        <v>1058.0319999999999</v>
      </c>
      <c r="F2229" s="294">
        <v>921.45899999999995</v>
      </c>
      <c r="G2229" s="294">
        <v>921.45899999999995</v>
      </c>
    </row>
    <row r="2230" spans="1:7">
      <c r="A2230" s="34" t="s">
        <v>1581</v>
      </c>
      <c r="B2230" s="293">
        <v>2008</v>
      </c>
      <c r="C2230" s="294">
        <v>784.84799999999996</v>
      </c>
      <c r="D2230" s="294">
        <v>156.93199999999999</v>
      </c>
      <c r="E2230" s="295">
        <v>956.24699999999996</v>
      </c>
      <c r="F2230" s="294">
        <v>798.99599999999998</v>
      </c>
      <c r="G2230" s="294">
        <v>816.49799999999993</v>
      </c>
    </row>
    <row r="2231" spans="1:7">
      <c r="A2231" s="34" t="s">
        <v>1581</v>
      </c>
      <c r="B2231" s="293">
        <v>2007</v>
      </c>
      <c r="C2231" s="294">
        <v>560.67999999999995</v>
      </c>
      <c r="D2231" s="294">
        <v>136.33799999999999</v>
      </c>
      <c r="E2231" s="295">
        <v>1014.6</v>
      </c>
      <c r="F2231" s="294">
        <v>880.86599999999999</v>
      </c>
      <c r="G2231" s="294">
        <v>890.12199999999996</v>
      </c>
    </row>
    <row r="2232" spans="1:7">
      <c r="A2232" s="34" t="s">
        <v>1581</v>
      </c>
      <c r="B2232" s="293">
        <v>2006</v>
      </c>
      <c r="C2232" s="294">
        <v>528.57100000000003</v>
      </c>
      <c r="D2232" s="294">
        <v>96.947000000000003</v>
      </c>
      <c r="E2232" s="295">
        <v>894.70500000000004</v>
      </c>
      <c r="F2232" s="294">
        <v>809.97</v>
      </c>
      <c r="G2232" s="294">
        <v>809.97</v>
      </c>
    </row>
    <row r="2233" spans="1:7">
      <c r="A2233" s="34" t="s">
        <v>1581</v>
      </c>
      <c r="B2233" s="293">
        <v>2005</v>
      </c>
      <c r="C2233" s="294">
        <v>447.73099999999999</v>
      </c>
      <c r="D2233" s="294">
        <v>102.116</v>
      </c>
      <c r="E2233" s="295">
        <v>793.52800000000002</v>
      </c>
      <c r="F2233" s="294">
        <v>709.37900000000002</v>
      </c>
      <c r="G2233" s="294">
        <v>709.37900000000002</v>
      </c>
    </row>
    <row r="2234" spans="1:7">
      <c r="A2234" s="34" t="s">
        <v>1581</v>
      </c>
      <c r="B2234" s="293">
        <v>2004</v>
      </c>
      <c r="C2234" s="294">
        <v>400.79629999999997</v>
      </c>
      <c r="D2234" s="294">
        <v>79.220299999999995</v>
      </c>
      <c r="E2234" s="295">
        <v>673.0231</v>
      </c>
      <c r="F2234" s="294">
        <v>602.26329999999996</v>
      </c>
      <c r="G2234" s="294">
        <v>602.27949999999998</v>
      </c>
    </row>
    <row r="2235" spans="1:7">
      <c r="A2235" s="34" t="s">
        <v>1581</v>
      </c>
      <c r="B2235" s="293">
        <v>2003</v>
      </c>
      <c r="C2235" s="294">
        <v>347.42309999999998</v>
      </c>
      <c r="D2235" s="294">
        <v>57.222200000000001</v>
      </c>
      <c r="E2235" s="295">
        <v>587.10040000000004</v>
      </c>
      <c r="F2235" s="294">
        <v>525.6395</v>
      </c>
      <c r="G2235" s="294">
        <v>525.84119999999996</v>
      </c>
    </row>
    <row r="2236" spans="1:7">
      <c r="A2236" s="34" t="s">
        <v>1581</v>
      </c>
      <c r="B2236" s="293">
        <v>2002</v>
      </c>
      <c r="C2236" s="294">
        <v>316.45580000000001</v>
      </c>
      <c r="D2236" s="294">
        <v>57.389200000000002</v>
      </c>
      <c r="E2236" s="295">
        <v>535.84760000000006</v>
      </c>
      <c r="F2236" s="294">
        <v>486.21699999999998</v>
      </c>
      <c r="G2236" s="294">
        <v>486.96879999999999</v>
      </c>
    </row>
    <row r="2237" spans="1:7">
      <c r="A2237" s="34" t="s">
        <v>1581</v>
      </c>
      <c r="B2237" s="293">
        <v>2001</v>
      </c>
      <c r="C2237" s="294">
        <v>253.88939999999999</v>
      </c>
      <c r="D2237" s="294">
        <v>42.685000000000002</v>
      </c>
      <c r="E2237" s="295">
        <v>316.63470000000001</v>
      </c>
      <c r="F2237" s="294">
        <v>269.1524</v>
      </c>
      <c r="G2237" s="294">
        <v>270.20710000000003</v>
      </c>
    </row>
    <row r="2238" spans="1:7">
      <c r="A2238" s="34" t="s">
        <v>1581</v>
      </c>
      <c r="B2238" s="293">
        <v>2000</v>
      </c>
      <c r="C2238" s="294">
        <v>190.04230000000001</v>
      </c>
      <c r="D2238" s="294">
        <v>29.429099999999998</v>
      </c>
      <c r="E2238" s="295">
        <v>262.32429999999999</v>
      </c>
      <c r="F2238" s="294">
        <v>219.8904</v>
      </c>
      <c r="G2238" s="294">
        <v>228.44489999999999</v>
      </c>
    </row>
    <row r="2239" spans="1:7">
      <c r="A2239" s="34" t="s">
        <v>1581</v>
      </c>
      <c r="B2239" s="293">
        <v>1999</v>
      </c>
      <c r="C2239" s="294">
        <v>141.75139999999999</v>
      </c>
      <c r="D2239" s="294">
        <v>21.9663</v>
      </c>
      <c r="E2239" s="295">
        <v>218.6771</v>
      </c>
      <c r="F2239" s="294">
        <v>183.98240000000001</v>
      </c>
      <c r="G2239" s="294">
        <v>191.80250000000001</v>
      </c>
    </row>
    <row r="2240" spans="1:7">
      <c r="A2240" s="34" t="s">
        <v>1581</v>
      </c>
      <c r="B2240" s="293">
        <v>1998</v>
      </c>
      <c r="C2240" s="294">
        <v>114.206</v>
      </c>
      <c r="D2240" s="294">
        <v>15.216200000000001</v>
      </c>
      <c r="E2240" s="295">
        <v>190.94210000000001</v>
      </c>
      <c r="F2240" s="294">
        <v>160.18260000000001</v>
      </c>
      <c r="G2240" s="294">
        <v>168.608</v>
      </c>
    </row>
    <row r="2241" spans="1:7">
      <c r="A2241" s="34" t="s">
        <v>1581</v>
      </c>
      <c r="B2241" s="293">
        <v>1997</v>
      </c>
      <c r="C2241" s="294">
        <v>126.27589999999999</v>
      </c>
      <c r="D2241" s="294">
        <v>11.992599999999999</v>
      </c>
      <c r="E2241" s="295">
        <v>175.33949999999999</v>
      </c>
      <c r="F2241" s="294">
        <v>142.81440000000001</v>
      </c>
      <c r="G2241" s="294">
        <v>152.56740000000002</v>
      </c>
    </row>
    <row r="2242" spans="1:7">
      <c r="A2242" s="34" t="s">
        <v>1581</v>
      </c>
      <c r="B2242" s="293">
        <v>1996</v>
      </c>
      <c r="C2242" s="294">
        <v>118.248</v>
      </c>
      <c r="D2242" s="294">
        <v>11.188000000000001</v>
      </c>
      <c r="E2242" s="295">
        <v>158.065</v>
      </c>
      <c r="F2242" s="294">
        <v>126.244</v>
      </c>
      <c r="G2242" s="294">
        <v>137.50399999999999</v>
      </c>
    </row>
    <row r="2243" spans="1:7">
      <c r="A2243" s="34" t="s">
        <v>1581</v>
      </c>
      <c r="B2243" s="293">
        <v>1995</v>
      </c>
      <c r="C2243" s="294">
        <v>58.116999999999997</v>
      </c>
      <c r="D2243" s="294">
        <v>6.8940000000000001</v>
      </c>
      <c r="E2243" s="295">
        <v>135.15799999999999</v>
      </c>
      <c r="F2243" s="294">
        <v>113.116</v>
      </c>
      <c r="G2243" s="294">
        <v>116.85</v>
      </c>
    </row>
    <row r="2244" spans="1:7">
      <c r="A2244" s="34" t="s">
        <v>1581</v>
      </c>
      <c r="B2244" s="293">
        <v>1994</v>
      </c>
      <c r="C2244" s="294">
        <v>22.794</v>
      </c>
      <c r="D2244" s="294">
        <v>0.59</v>
      </c>
      <c r="E2244" s="295">
        <v>62.569000000000003</v>
      </c>
      <c r="F2244" s="294">
        <v>49.287999999999997</v>
      </c>
      <c r="G2244" s="294">
        <v>53.306999999999995</v>
      </c>
    </row>
    <row r="2245" spans="1:7">
      <c r="A2245" s="34" t="s">
        <v>1581</v>
      </c>
      <c r="B2245" s="293">
        <v>1993</v>
      </c>
      <c r="C2245" s="294">
        <v>10.436</v>
      </c>
      <c r="D2245" s="294">
        <v>0.496</v>
      </c>
      <c r="E2245" s="295">
        <v>15.943999999999999</v>
      </c>
      <c r="F2245" s="294">
        <v>4.1319999999999997</v>
      </c>
      <c r="G2245" s="294">
        <v>12.706999999999999</v>
      </c>
    </row>
    <row r="2246" spans="1:7">
      <c r="A2246" s="34" t="s">
        <v>1581</v>
      </c>
      <c r="B2246" s="293">
        <v>1992</v>
      </c>
      <c r="C2246" s="294">
        <v>6.202</v>
      </c>
      <c r="D2246" s="294">
        <v>0.48099999999999998</v>
      </c>
      <c r="E2246" s="295">
        <v>4.0730000000000004</v>
      </c>
      <c r="F2246" s="294">
        <v>0.70199999999999996</v>
      </c>
      <c r="G2246" s="294">
        <v>1.974</v>
      </c>
    </row>
    <row r="2247" spans="1:7">
      <c r="A2247" s="34" t="s">
        <v>128</v>
      </c>
      <c r="B2247" s="293">
        <v>2019</v>
      </c>
      <c r="C2247" s="294">
        <v>13282</v>
      </c>
      <c r="D2247" s="294">
        <v>1110</v>
      </c>
      <c r="E2247" s="295">
        <v>30737</v>
      </c>
      <c r="F2247" s="294">
        <v>15605</v>
      </c>
      <c r="G2247" s="294">
        <v>18778</v>
      </c>
    </row>
    <row r="2248" spans="1:7">
      <c r="A2248" s="34" t="s">
        <v>128</v>
      </c>
      <c r="B2248" s="293">
        <v>2018</v>
      </c>
      <c r="C2248" s="294">
        <v>10540</v>
      </c>
      <c r="D2248" s="294">
        <v>360</v>
      </c>
      <c r="E2248" s="295">
        <v>21984</v>
      </c>
      <c r="F2248" s="294">
        <v>10376</v>
      </c>
      <c r="G2248" s="294">
        <v>12096</v>
      </c>
    </row>
    <row r="2249" spans="1:7">
      <c r="A2249" s="34" t="s">
        <v>128</v>
      </c>
      <c r="B2249" s="293">
        <v>2017</v>
      </c>
      <c r="C2249" s="294">
        <v>8437</v>
      </c>
      <c r="D2249" s="294">
        <v>323</v>
      </c>
      <c r="E2249" s="295">
        <v>17584.922999999999</v>
      </c>
      <c r="F2249" s="294">
        <v>7500.1270000000004</v>
      </c>
      <c r="G2249" s="294">
        <v>9508.518</v>
      </c>
    </row>
    <row r="2250" spans="1:7">
      <c r="A2250" s="34" t="s">
        <v>128</v>
      </c>
      <c r="B2250" s="293">
        <v>2016</v>
      </c>
      <c r="C2250" s="294">
        <v>6667.2160000000003</v>
      </c>
      <c r="D2250" s="294">
        <v>-47.426000000000002</v>
      </c>
      <c r="E2250" s="295">
        <v>12762.92</v>
      </c>
      <c r="F2250" s="294">
        <v>5002.8689999999997</v>
      </c>
      <c r="G2250" s="294">
        <v>6288.9639999999999</v>
      </c>
    </row>
    <row r="2251" spans="1:7">
      <c r="A2251" s="34" t="s">
        <v>128</v>
      </c>
      <c r="B2251" s="293">
        <v>2015</v>
      </c>
      <c r="C2251" s="294">
        <v>5373.5860000000002</v>
      </c>
      <c r="D2251" s="294">
        <v>-262.68799999999999</v>
      </c>
      <c r="E2251" s="295">
        <v>10665.127</v>
      </c>
      <c r="F2251" s="294">
        <v>3975.183</v>
      </c>
      <c r="G2251" s="294">
        <v>5345.875</v>
      </c>
    </row>
    <row r="2252" spans="1:7">
      <c r="A2252" s="34" t="s">
        <v>128</v>
      </c>
      <c r="B2252" s="293">
        <v>2014</v>
      </c>
      <c r="C2252" s="294">
        <v>4071.0030000000002</v>
      </c>
      <c r="D2252" s="294">
        <v>-232.17500000000001</v>
      </c>
      <c r="E2252" s="295">
        <v>9152.93</v>
      </c>
      <c r="F2252" s="294">
        <v>3065.2150000000001</v>
      </c>
      <c r="G2252" s="294">
        <v>4939.3040000000001</v>
      </c>
    </row>
    <row r="2253" spans="1:7">
      <c r="A2253" s="34" t="s">
        <v>128</v>
      </c>
      <c r="B2253" s="293">
        <v>2013</v>
      </c>
      <c r="C2253" s="294">
        <v>3050.1950000000002</v>
      </c>
      <c r="D2253" s="294">
        <v>-270.44499999999999</v>
      </c>
      <c r="E2253" s="295">
        <v>5528.9560000000001</v>
      </c>
      <c r="F2253" s="294">
        <v>2371.2449999999999</v>
      </c>
      <c r="G2253" s="294">
        <v>2892.5230000000001</v>
      </c>
    </row>
    <row r="2254" spans="1:7">
      <c r="A2254" s="34" t="s">
        <v>128</v>
      </c>
      <c r="B2254" s="293">
        <v>2012</v>
      </c>
      <c r="C2254" s="294">
        <v>2266.5390000000002</v>
      </c>
      <c r="D2254" s="294">
        <v>-11.571999999999999</v>
      </c>
      <c r="E2254" s="295">
        <v>4164.1540000000005</v>
      </c>
      <c r="F2254" s="294">
        <v>1666.1010000000001</v>
      </c>
      <c r="G2254" s="294">
        <v>2162.25</v>
      </c>
    </row>
    <row r="2255" spans="1:7">
      <c r="A2255" s="34" t="s">
        <v>128</v>
      </c>
      <c r="B2255" s="293">
        <v>2011</v>
      </c>
      <c r="C2255" s="294">
        <v>1657.1389999999999</v>
      </c>
      <c r="D2255" s="294">
        <v>64.474000000000004</v>
      </c>
      <c r="E2255" s="295">
        <v>3091.165</v>
      </c>
      <c r="F2255" s="294">
        <v>1276.491</v>
      </c>
      <c r="G2255" s="294">
        <v>1749.029</v>
      </c>
    </row>
    <row r="2256" spans="1:7">
      <c r="A2256" s="34" t="s">
        <v>128</v>
      </c>
      <c r="B2256" s="293">
        <v>2010</v>
      </c>
      <c r="C2256" s="294">
        <v>1305.5830000000001</v>
      </c>
      <c r="D2256" s="294">
        <v>80.718999999999994</v>
      </c>
      <c r="E2256" s="295">
        <v>2460.201</v>
      </c>
      <c r="F2256" s="294">
        <v>1056.6659999999999</v>
      </c>
      <c r="G2256" s="294">
        <v>1506.864</v>
      </c>
    </row>
    <row r="2257" spans="1:7">
      <c r="A2257" s="34" t="s">
        <v>128</v>
      </c>
      <c r="B2257" s="293">
        <v>2009</v>
      </c>
      <c r="C2257" s="294">
        <v>1076.769</v>
      </c>
      <c r="D2257" s="294">
        <v>43.427999999999997</v>
      </c>
      <c r="E2257" s="295">
        <v>1479.8219999999999</v>
      </c>
      <c r="F2257" s="294">
        <v>682.48699999999997</v>
      </c>
      <c r="G2257" s="294">
        <v>682.48699999999997</v>
      </c>
    </row>
    <row r="2258" spans="1:7">
      <c r="A2258" s="34" t="s">
        <v>128</v>
      </c>
      <c r="B2258" s="293">
        <v>2008</v>
      </c>
      <c r="C2258" s="294">
        <v>748.7</v>
      </c>
      <c r="D2258" s="294">
        <v>18.356000000000002</v>
      </c>
      <c r="E2258" s="295">
        <v>1089.5930000000001</v>
      </c>
      <c r="F2258" s="294">
        <v>461.00200000000001</v>
      </c>
      <c r="G2258" s="294">
        <v>461.00200000000001</v>
      </c>
    </row>
    <row r="2259" spans="1:7">
      <c r="A2259" s="34" t="s">
        <v>128</v>
      </c>
      <c r="B2259" s="293">
        <v>2007</v>
      </c>
      <c r="C2259" s="294">
        <v>497.09800000000001</v>
      </c>
      <c r="D2259" s="294">
        <v>0.48099999999999998</v>
      </c>
      <c r="E2259" s="295">
        <v>664.83199999999999</v>
      </c>
      <c r="F2259" s="294">
        <v>286.42500000000001</v>
      </c>
      <c r="G2259" s="294">
        <v>286.60700000000003</v>
      </c>
    </row>
    <row r="2260" spans="1:7">
      <c r="A2260" s="34" t="s">
        <v>128</v>
      </c>
      <c r="B2260" s="293">
        <v>2006</v>
      </c>
      <c r="C2260" s="294">
        <v>309.85700000000003</v>
      </c>
      <c r="D2260" s="294">
        <v>28.474</v>
      </c>
      <c r="E2260" s="295">
        <v>434.74900000000002</v>
      </c>
      <c r="F2260" s="294">
        <v>198.785</v>
      </c>
      <c r="G2260" s="294">
        <v>199.584</v>
      </c>
    </row>
    <row r="2261" spans="1:7">
      <c r="A2261" s="34" t="s">
        <v>128</v>
      </c>
      <c r="B2261" s="293">
        <v>2005</v>
      </c>
      <c r="C2261" s="294">
        <v>176.375</v>
      </c>
      <c r="D2261" s="294">
        <v>7.3460000000000001</v>
      </c>
      <c r="E2261" s="295">
        <v>280.49900000000002</v>
      </c>
      <c r="F2261" s="294">
        <v>146.511</v>
      </c>
      <c r="G2261" s="294">
        <v>147.79499999999999</v>
      </c>
    </row>
    <row r="2262" spans="1:7">
      <c r="A2262" s="34" t="s">
        <v>128</v>
      </c>
      <c r="B2262" s="293">
        <v>2004</v>
      </c>
      <c r="C2262" s="294">
        <v>96.022999999999996</v>
      </c>
      <c r="D2262" s="294">
        <v>3.5140000000000002</v>
      </c>
      <c r="E2262" s="295">
        <v>87.510999999999996</v>
      </c>
      <c r="F2262" s="294">
        <v>15.675000000000001</v>
      </c>
      <c r="G2262" s="294">
        <v>15.753</v>
      </c>
    </row>
    <row r="2263" spans="1:7">
      <c r="A2263" s="34" t="s">
        <v>128</v>
      </c>
      <c r="B2263" s="293">
        <v>2003</v>
      </c>
      <c r="C2263" s="294">
        <v>50.991</v>
      </c>
      <c r="D2263" s="294">
        <v>-9.7159999999999993</v>
      </c>
      <c r="E2263" s="295">
        <v>39.673000000000002</v>
      </c>
      <c r="F2263" s="294">
        <v>5.6719999999999997</v>
      </c>
      <c r="G2263" s="294">
        <v>6.2809999999999997</v>
      </c>
    </row>
    <row r="2264" spans="1:7">
      <c r="A2264" s="34" t="s">
        <v>109</v>
      </c>
      <c r="B2264" s="293">
        <v>2019</v>
      </c>
      <c r="C2264" s="294">
        <v>51904</v>
      </c>
      <c r="D2264" s="294">
        <v>11621</v>
      </c>
      <c r="E2264" s="295">
        <v>97793</v>
      </c>
      <c r="F2264" s="294">
        <v>33571</v>
      </c>
      <c r="G2264" s="294">
        <v>58237</v>
      </c>
    </row>
    <row r="2265" spans="1:7">
      <c r="A2265" s="34" t="s">
        <v>109</v>
      </c>
      <c r="B2265" s="293">
        <v>2018</v>
      </c>
      <c r="C2265" s="294">
        <v>49330</v>
      </c>
      <c r="D2265" s="294">
        <v>110</v>
      </c>
      <c r="E2265" s="295">
        <v>108784</v>
      </c>
      <c r="F2265" s="294">
        <v>43204</v>
      </c>
      <c r="G2265" s="294">
        <v>68773</v>
      </c>
    </row>
    <row r="2266" spans="1:7">
      <c r="A2266" s="34" t="s">
        <v>109</v>
      </c>
      <c r="B2266" s="293">
        <v>2017</v>
      </c>
      <c r="C2266" s="294">
        <v>48005</v>
      </c>
      <c r="D2266" s="294">
        <v>9609</v>
      </c>
      <c r="E2266" s="295">
        <v>129818</v>
      </c>
      <c r="F2266" s="294">
        <v>66137</v>
      </c>
      <c r="G2266" s="294">
        <v>99854</v>
      </c>
    </row>
    <row r="2267" spans="1:7">
      <c r="A2267" s="34" t="s">
        <v>109</v>
      </c>
      <c r="B2267" s="293">
        <v>2016</v>
      </c>
      <c r="C2267" s="294">
        <v>49247</v>
      </c>
      <c r="D2267" s="294">
        <v>10739</v>
      </c>
      <c r="E2267" s="295">
        <v>121652</v>
      </c>
      <c r="F2267" s="294">
        <v>63585</v>
      </c>
      <c r="G2267" s="294">
        <v>92228</v>
      </c>
    </row>
    <row r="2268" spans="1:7">
      <c r="A2268" s="34" t="s">
        <v>109</v>
      </c>
      <c r="B2268" s="293">
        <v>2015</v>
      </c>
      <c r="C2268" s="294">
        <v>49161</v>
      </c>
      <c r="D2268" s="294">
        <v>8981</v>
      </c>
      <c r="E2268" s="295">
        <v>113481</v>
      </c>
      <c r="F2268" s="294">
        <v>59707</v>
      </c>
      <c r="G2268" s="294">
        <v>85061</v>
      </c>
    </row>
    <row r="2269" spans="1:7">
      <c r="A2269" s="34" t="s">
        <v>109</v>
      </c>
      <c r="B2269" s="293">
        <v>2014</v>
      </c>
      <c r="C2269" s="294">
        <v>47142</v>
      </c>
      <c r="D2269" s="294">
        <v>7853</v>
      </c>
      <c r="E2269" s="295">
        <v>105070</v>
      </c>
      <c r="F2269" s="294">
        <v>56661</v>
      </c>
      <c r="G2269" s="294">
        <v>77506</v>
      </c>
    </row>
    <row r="2270" spans="1:7">
      <c r="A2270" s="34" t="s">
        <v>109</v>
      </c>
      <c r="B2270" s="293">
        <v>2013</v>
      </c>
      <c r="C2270" s="294">
        <v>48607</v>
      </c>
      <c r="D2270" s="294">
        <v>9983</v>
      </c>
      <c r="E2270" s="295">
        <v>101191</v>
      </c>
      <c r="F2270" s="294">
        <v>59128</v>
      </c>
      <c r="G2270" s="294">
        <v>75339</v>
      </c>
    </row>
    <row r="2271" spans="1:7">
      <c r="A2271" s="34" t="s">
        <v>109</v>
      </c>
      <c r="B2271" s="293">
        <v>2012</v>
      </c>
      <c r="C2271" s="294">
        <v>46061</v>
      </c>
      <c r="D2271" s="294">
        <v>8041</v>
      </c>
      <c r="E2271" s="295">
        <v>91759</v>
      </c>
      <c r="F2271" s="294">
        <v>51301</v>
      </c>
      <c r="G2271" s="294">
        <v>67629</v>
      </c>
    </row>
    <row r="2272" spans="1:7">
      <c r="A2272" s="34" t="s">
        <v>109</v>
      </c>
      <c r="B2272" s="293">
        <v>2011</v>
      </c>
      <c r="C2272" s="294">
        <v>43218</v>
      </c>
      <c r="D2272" s="294">
        <v>6490</v>
      </c>
      <c r="E2272" s="295">
        <v>87095</v>
      </c>
      <c r="F2272" s="294">
        <v>47259</v>
      </c>
      <c r="G2272" s="294">
        <v>64081</v>
      </c>
    </row>
    <row r="2273" spans="1:7">
      <c r="A2273" s="34" t="s">
        <v>109</v>
      </c>
      <c r="B2273" s="293">
        <v>2010</v>
      </c>
      <c r="C2273" s="294">
        <v>40040</v>
      </c>
      <c r="D2273" s="294">
        <v>7767</v>
      </c>
      <c r="E2273" s="295">
        <v>81130</v>
      </c>
      <c r="F2273" s="294">
        <v>44285</v>
      </c>
      <c r="G2273" s="294">
        <v>59569</v>
      </c>
    </row>
    <row r="2274" spans="1:7">
      <c r="A2274" s="34" t="s">
        <v>109</v>
      </c>
      <c r="B2274" s="293">
        <v>2009</v>
      </c>
      <c r="C2274" s="294">
        <v>36117</v>
      </c>
      <c r="D2274" s="294">
        <v>6134</v>
      </c>
      <c r="E2274" s="295">
        <v>68128</v>
      </c>
      <c r="F2274" s="294">
        <v>38677</v>
      </c>
      <c r="G2274" s="294">
        <v>48972</v>
      </c>
    </row>
    <row r="2275" spans="1:7">
      <c r="A2275" s="34" t="s">
        <v>109</v>
      </c>
      <c r="B2275" s="293">
        <v>2008</v>
      </c>
      <c r="C2275" s="294">
        <v>39540</v>
      </c>
      <c r="D2275" s="294">
        <v>8052</v>
      </c>
      <c r="E2275" s="295">
        <v>58734</v>
      </c>
      <c r="F2275" s="294">
        <v>34402</v>
      </c>
      <c r="G2275" s="294">
        <v>41295</v>
      </c>
    </row>
    <row r="2276" spans="1:7">
      <c r="A2276" s="34" t="s">
        <v>109</v>
      </c>
      <c r="B2276" s="293">
        <v>2007</v>
      </c>
      <c r="C2276" s="294">
        <v>34922</v>
      </c>
      <c r="D2276" s="294">
        <v>7333</v>
      </c>
      <c r="E2276" s="295">
        <v>53340</v>
      </c>
      <c r="F2276" s="294">
        <v>31490</v>
      </c>
      <c r="G2276" s="294">
        <v>37898</v>
      </c>
    </row>
    <row r="2277" spans="1:7">
      <c r="A2277" s="34" t="s">
        <v>109</v>
      </c>
      <c r="B2277" s="293">
        <v>2006</v>
      </c>
      <c r="C2277" s="294">
        <v>28484</v>
      </c>
      <c r="D2277" s="294">
        <v>5580</v>
      </c>
      <c r="E2277" s="295">
        <v>43315</v>
      </c>
      <c r="F2277" s="294">
        <v>23918</v>
      </c>
      <c r="G2277" s="294">
        <v>30250</v>
      </c>
    </row>
    <row r="2278" spans="1:7">
      <c r="A2278" s="34" t="s">
        <v>109</v>
      </c>
      <c r="B2278" s="293">
        <v>2005</v>
      </c>
      <c r="C2278" s="294">
        <v>24801</v>
      </c>
      <c r="D2278" s="294">
        <v>5741</v>
      </c>
      <c r="E2278" s="295">
        <v>33883</v>
      </c>
      <c r="F2278" s="294">
        <v>23184</v>
      </c>
      <c r="G2278" s="294">
        <v>23184</v>
      </c>
    </row>
    <row r="2279" spans="1:7">
      <c r="A2279" s="34" t="s">
        <v>109</v>
      </c>
      <c r="B2279" s="293">
        <v>2004</v>
      </c>
      <c r="C2279" s="294">
        <v>22045</v>
      </c>
      <c r="D2279" s="294">
        <v>4401</v>
      </c>
      <c r="E2279" s="295">
        <v>35594</v>
      </c>
      <c r="F2279" s="294">
        <v>25916</v>
      </c>
      <c r="G2279" s="294">
        <v>25916</v>
      </c>
    </row>
    <row r="2280" spans="1:7">
      <c r="A2280" s="34" t="s">
        <v>109</v>
      </c>
      <c r="B2280" s="293">
        <v>2003</v>
      </c>
      <c r="C2280" s="294">
        <v>18878</v>
      </c>
      <c r="D2280" s="294">
        <v>3578</v>
      </c>
      <c r="E2280" s="295">
        <v>37107</v>
      </c>
      <c r="F2280" s="294">
        <v>28039</v>
      </c>
      <c r="G2280" s="294">
        <v>28039</v>
      </c>
    </row>
    <row r="2281" spans="1:7">
      <c r="A2281" s="34" t="s">
        <v>109</v>
      </c>
      <c r="B2281" s="293">
        <v>2002</v>
      </c>
      <c r="C2281" s="294">
        <v>18915</v>
      </c>
      <c r="D2281" s="294">
        <v>1893</v>
      </c>
      <c r="E2281" s="295">
        <v>37795</v>
      </c>
      <c r="F2281" s="294">
        <v>28671</v>
      </c>
      <c r="G2281" s="294">
        <v>28671</v>
      </c>
    </row>
    <row r="2282" spans="1:7">
      <c r="A2282" s="34" t="s">
        <v>109</v>
      </c>
      <c r="B2282" s="293">
        <v>2001</v>
      </c>
      <c r="C2282" s="294">
        <v>22293</v>
      </c>
      <c r="D2282" s="294">
        <v>-1014</v>
      </c>
      <c r="E2282" s="295">
        <v>35238</v>
      </c>
      <c r="F2282" s="294">
        <v>27142</v>
      </c>
      <c r="G2282" s="294">
        <v>27142</v>
      </c>
    </row>
    <row r="2283" spans="1:7">
      <c r="A2283" s="34" t="s">
        <v>109</v>
      </c>
      <c r="B2283" s="293">
        <v>2000</v>
      </c>
      <c r="C2283" s="294">
        <v>18928</v>
      </c>
      <c r="D2283" s="294">
        <v>2668</v>
      </c>
      <c r="E2283" s="295">
        <v>32870</v>
      </c>
      <c r="F2283" s="294">
        <v>26542</v>
      </c>
      <c r="G2283" s="294">
        <v>26542</v>
      </c>
    </row>
    <row r="2284" spans="1:7">
      <c r="A2284" s="34" t="s">
        <v>109</v>
      </c>
      <c r="B2284" s="293">
        <v>1999</v>
      </c>
      <c r="C2284" s="294">
        <v>12173</v>
      </c>
      <c r="D2284" s="294">
        <v>2023</v>
      </c>
      <c r="E2284" s="295">
        <v>14893</v>
      </c>
      <c r="F2284" s="294">
        <v>11855</v>
      </c>
      <c r="G2284" s="294">
        <v>11855</v>
      </c>
    </row>
    <row r="2285" spans="1:7">
      <c r="A2285" s="34" t="s">
        <v>109</v>
      </c>
      <c r="B2285" s="293">
        <v>1998</v>
      </c>
      <c r="C2285" s="294">
        <v>8458.777</v>
      </c>
      <c r="D2285" s="294">
        <v>1350.0719999999999</v>
      </c>
      <c r="E2285" s="295">
        <v>8916.7049999999999</v>
      </c>
      <c r="F2285" s="294">
        <v>7149.7250000000004</v>
      </c>
      <c r="G2285" s="294">
        <v>7149.7250000000004</v>
      </c>
    </row>
    <row r="2286" spans="1:7">
      <c r="A2286" s="34" t="s">
        <v>109</v>
      </c>
      <c r="B2286" s="293">
        <v>1997</v>
      </c>
      <c r="C2286" s="294">
        <v>6440.1709000000001</v>
      </c>
      <c r="D2286" s="294">
        <v>1048.6790000000001</v>
      </c>
      <c r="E2286" s="295">
        <v>5451.9839000000002</v>
      </c>
      <c r="F2286" s="294">
        <v>4331.8751000000002</v>
      </c>
      <c r="G2286" s="294">
        <v>4331.8751000000002</v>
      </c>
    </row>
    <row r="2287" spans="1:7">
      <c r="A2287" s="34" t="s">
        <v>109</v>
      </c>
      <c r="B2287" s="293">
        <v>1996</v>
      </c>
      <c r="C2287" s="294">
        <v>4096.0068000000001</v>
      </c>
      <c r="D2287" s="294">
        <v>913.32399999999996</v>
      </c>
      <c r="E2287" s="295">
        <v>3630.2319000000002</v>
      </c>
      <c r="F2287" s="294">
        <v>2860.8791000000001</v>
      </c>
      <c r="G2287" s="294">
        <v>2860.8791000000001</v>
      </c>
    </row>
    <row r="2288" spans="1:7">
      <c r="A2288" s="34" t="s">
        <v>109</v>
      </c>
      <c r="B2288" s="293">
        <v>1995</v>
      </c>
      <c r="C2288" s="294">
        <v>2232.6520999999998</v>
      </c>
      <c r="D2288" s="294">
        <v>456.88900000000001</v>
      </c>
      <c r="E2288" s="295">
        <v>1991.9490000000001</v>
      </c>
      <c r="F2288" s="294">
        <v>1603.0681</v>
      </c>
      <c r="G2288" s="294">
        <v>1603.0681</v>
      </c>
    </row>
    <row r="2289" spans="1:7">
      <c r="A2289" s="34" t="s">
        <v>109</v>
      </c>
      <c r="B2289" s="293">
        <v>1994</v>
      </c>
      <c r="C2289" s="294">
        <v>1242.9749999999999</v>
      </c>
      <c r="D2289" s="294">
        <v>314.86700000000002</v>
      </c>
      <c r="E2289" s="295">
        <v>1053.694</v>
      </c>
      <c r="F2289" s="294">
        <v>848.18200000000002</v>
      </c>
      <c r="G2289" s="294">
        <v>848.18200000000002</v>
      </c>
    </row>
    <row r="2290" spans="1:7">
      <c r="A2290" s="34" t="s">
        <v>109</v>
      </c>
      <c r="B2290" s="293">
        <v>1993</v>
      </c>
      <c r="C2290" s="294">
        <v>649.03499999999997</v>
      </c>
      <c r="D2290" s="294">
        <v>171.95500000000001</v>
      </c>
      <c r="E2290" s="295">
        <v>595.21299999999997</v>
      </c>
      <c r="F2290" s="294">
        <v>475.18099999999998</v>
      </c>
      <c r="G2290" s="294">
        <v>475.18099999999998</v>
      </c>
    </row>
    <row r="2291" spans="1:7">
      <c r="A2291" s="34" t="s">
        <v>109</v>
      </c>
      <c r="B2291" s="293">
        <v>1992</v>
      </c>
      <c r="C2291" s="294">
        <v>339.62299999999999</v>
      </c>
      <c r="D2291" s="294">
        <v>84.385999999999996</v>
      </c>
      <c r="E2291" s="295">
        <v>323.93299999999999</v>
      </c>
      <c r="F2291" s="294">
        <v>245.61</v>
      </c>
      <c r="G2291" s="294">
        <v>245.61</v>
      </c>
    </row>
    <row r="2292" spans="1:7">
      <c r="A2292" s="34" t="s">
        <v>109</v>
      </c>
      <c r="B2292" s="293">
        <v>1991</v>
      </c>
      <c r="C2292" s="294">
        <v>183.184</v>
      </c>
      <c r="D2292" s="294">
        <v>43.189</v>
      </c>
      <c r="E2292" s="295">
        <v>154.14500000000001</v>
      </c>
      <c r="F2292" s="294">
        <v>127.459</v>
      </c>
      <c r="G2292" s="294">
        <v>127.459</v>
      </c>
    </row>
    <row r="2293" spans="1:7">
      <c r="A2293" s="34" t="s">
        <v>109</v>
      </c>
      <c r="B2293" s="293">
        <v>1990</v>
      </c>
      <c r="C2293" s="294">
        <v>69.775999999999996</v>
      </c>
      <c r="D2293" s="294">
        <v>13.904</v>
      </c>
      <c r="E2293" s="295">
        <v>82.673000000000002</v>
      </c>
      <c r="F2293" s="294">
        <v>69.203999999999994</v>
      </c>
      <c r="G2293" s="294">
        <v>69.203999999999994</v>
      </c>
    </row>
    <row r="2294" spans="1:7">
      <c r="A2294" s="34" t="s">
        <v>109</v>
      </c>
      <c r="B2294" s="293">
        <v>1989</v>
      </c>
      <c r="C2294" s="294">
        <v>27.664000000000001</v>
      </c>
      <c r="D2294" s="294">
        <v>4.1779999999999999</v>
      </c>
      <c r="E2294" s="295">
        <v>16.468</v>
      </c>
      <c r="F2294" s="294">
        <v>7.468</v>
      </c>
      <c r="G2294" s="294">
        <v>7.758</v>
      </c>
    </row>
    <row r="2295" spans="1:7">
      <c r="A2295" s="34" t="s">
        <v>1582</v>
      </c>
      <c r="B2295" s="293">
        <v>2019</v>
      </c>
      <c r="C2295" s="294">
        <v>11937</v>
      </c>
      <c r="D2295" s="294">
        <v>3331</v>
      </c>
      <c r="E2295" s="295">
        <v>38257</v>
      </c>
      <c r="F2295" s="294">
        <v>11863</v>
      </c>
      <c r="G2295" s="294">
        <v>28651</v>
      </c>
    </row>
    <row r="2296" spans="1:7">
      <c r="A2296" s="34" t="s">
        <v>1582</v>
      </c>
      <c r="B2296" s="293">
        <v>2018</v>
      </c>
      <c r="C2296" s="294">
        <v>12250</v>
      </c>
      <c r="D2296" s="294">
        <v>3309</v>
      </c>
      <c r="E2296" s="295">
        <v>36729</v>
      </c>
      <c r="F2296" s="294">
        <v>12580</v>
      </c>
      <c r="G2296" s="294">
        <v>27337</v>
      </c>
    </row>
    <row r="2297" spans="1:7">
      <c r="A2297" s="34" t="s">
        <v>1582</v>
      </c>
      <c r="B2297" s="293">
        <v>2017</v>
      </c>
      <c r="C2297" s="294">
        <v>11408</v>
      </c>
      <c r="D2297" s="294">
        <v>5470</v>
      </c>
      <c r="E2297" s="295">
        <v>35739</v>
      </c>
      <c r="F2297" s="294">
        <v>14721</v>
      </c>
      <c r="G2297" s="294">
        <v>26530</v>
      </c>
    </row>
    <row r="2298" spans="1:7">
      <c r="A2298" s="34" t="s">
        <v>1582</v>
      </c>
      <c r="B2298" s="293">
        <v>2016</v>
      </c>
      <c r="C2298" s="294">
        <v>11069</v>
      </c>
      <c r="D2298" s="294">
        <v>1713</v>
      </c>
      <c r="E2298" s="295">
        <v>35414</v>
      </c>
      <c r="F2298" s="294">
        <v>11694</v>
      </c>
      <c r="G2298" s="294">
        <v>22987</v>
      </c>
    </row>
    <row r="2299" spans="1:7">
      <c r="A2299" s="34" t="s">
        <v>1582</v>
      </c>
      <c r="B2299" s="293">
        <v>2015</v>
      </c>
      <c r="C2299" s="294">
        <v>11811</v>
      </c>
      <c r="D2299" s="294">
        <v>1967</v>
      </c>
      <c r="E2299" s="295">
        <v>34745</v>
      </c>
      <c r="F2299" s="294">
        <v>11668</v>
      </c>
      <c r="G2299" s="294">
        <v>22203</v>
      </c>
    </row>
    <row r="2300" spans="1:7">
      <c r="A2300" s="34" t="s">
        <v>1582</v>
      </c>
      <c r="B2300" s="293">
        <v>2014</v>
      </c>
      <c r="C2300" s="294">
        <v>12669</v>
      </c>
      <c r="D2300" s="294">
        <v>1926</v>
      </c>
      <c r="E2300" s="295">
        <v>33053</v>
      </c>
      <c r="F2300" s="294">
        <v>11176</v>
      </c>
      <c r="G2300" s="294">
        <v>20918</v>
      </c>
    </row>
    <row r="2301" spans="1:7">
      <c r="A2301" s="34" t="s">
        <v>1582</v>
      </c>
      <c r="B2301" s="293">
        <v>2013</v>
      </c>
      <c r="C2301" s="294">
        <v>12026</v>
      </c>
      <c r="D2301" s="294">
        <v>1863</v>
      </c>
      <c r="E2301" s="295">
        <v>31782</v>
      </c>
      <c r="F2301" s="294">
        <v>10504</v>
      </c>
      <c r="G2301" s="294">
        <v>20059</v>
      </c>
    </row>
    <row r="2302" spans="1:7">
      <c r="A2302" s="34" t="s">
        <v>1582</v>
      </c>
      <c r="B2302" s="293">
        <v>2012</v>
      </c>
      <c r="C2302" s="294">
        <v>11756</v>
      </c>
      <c r="D2302" s="294">
        <v>1859</v>
      </c>
      <c r="E2302" s="295">
        <v>30571</v>
      </c>
      <c r="F2302" s="294">
        <v>9002</v>
      </c>
      <c r="G2302" s="294">
        <v>18834</v>
      </c>
    </row>
    <row r="2303" spans="1:7">
      <c r="A2303" s="34" t="s">
        <v>1582</v>
      </c>
      <c r="B2303" s="293">
        <v>2011</v>
      </c>
      <c r="C2303" s="294">
        <v>11743</v>
      </c>
      <c r="D2303" s="294">
        <v>1822</v>
      </c>
      <c r="E2303" s="295">
        <v>29344</v>
      </c>
      <c r="F2303" s="294">
        <v>8468</v>
      </c>
      <c r="G2303" s="294">
        <v>17709</v>
      </c>
    </row>
    <row r="2304" spans="1:7">
      <c r="A2304" s="34" t="s">
        <v>1582</v>
      </c>
      <c r="B2304" s="293">
        <v>2010</v>
      </c>
      <c r="C2304" s="294">
        <v>10636</v>
      </c>
      <c r="D2304" s="294">
        <v>1563</v>
      </c>
      <c r="E2304" s="295">
        <v>28141</v>
      </c>
      <c r="F2304" s="294">
        <v>8700</v>
      </c>
      <c r="G2304" s="294">
        <v>17364</v>
      </c>
    </row>
    <row r="2305" spans="1:7">
      <c r="A2305" s="34" t="s">
        <v>1582</v>
      </c>
      <c r="B2305" s="293">
        <v>2009</v>
      </c>
      <c r="C2305" s="294">
        <v>9041</v>
      </c>
      <c r="D2305" s="294">
        <v>1143</v>
      </c>
      <c r="E2305" s="295">
        <v>26887</v>
      </c>
      <c r="F2305" s="294">
        <v>8768</v>
      </c>
      <c r="G2305" s="294">
        <v>16776</v>
      </c>
    </row>
    <row r="2306" spans="1:7">
      <c r="A2306" s="34" t="s">
        <v>1582</v>
      </c>
      <c r="B2306" s="293">
        <v>2008</v>
      </c>
      <c r="C2306" s="294">
        <v>11255</v>
      </c>
      <c r="D2306" s="294">
        <v>1365</v>
      </c>
      <c r="E2306" s="295">
        <v>26288</v>
      </c>
      <c r="F2306" s="294">
        <v>8048</v>
      </c>
      <c r="G2306" s="294">
        <v>15880</v>
      </c>
    </row>
    <row r="2307" spans="1:7">
      <c r="A2307" s="34" t="s">
        <v>1582</v>
      </c>
      <c r="B2307" s="293">
        <v>2007</v>
      </c>
      <c r="C2307" s="294">
        <v>10030</v>
      </c>
      <c r="D2307" s="294">
        <v>1336</v>
      </c>
      <c r="E2307" s="295">
        <v>25534</v>
      </c>
      <c r="F2307" s="294">
        <v>8685</v>
      </c>
      <c r="G2307" s="294">
        <v>15942</v>
      </c>
    </row>
    <row r="2308" spans="1:7">
      <c r="A2308" s="34" t="s">
        <v>1582</v>
      </c>
      <c r="B2308" s="293">
        <v>2006</v>
      </c>
      <c r="C2308" s="294">
        <v>9566</v>
      </c>
      <c r="D2308" s="294">
        <v>1310</v>
      </c>
      <c r="E2308" s="295">
        <v>25129</v>
      </c>
      <c r="F2308" s="294">
        <v>8942</v>
      </c>
      <c r="G2308" s="294">
        <v>14904</v>
      </c>
    </row>
    <row r="2309" spans="1:7">
      <c r="A2309" s="34" t="s">
        <v>1582</v>
      </c>
      <c r="B2309" s="293">
        <v>2005</v>
      </c>
      <c r="C2309" s="294">
        <v>8618</v>
      </c>
      <c r="D2309" s="294">
        <v>1145</v>
      </c>
      <c r="E2309" s="295">
        <v>24232</v>
      </c>
      <c r="F2309" s="294">
        <v>7954</v>
      </c>
      <c r="G2309" s="294">
        <v>13984</v>
      </c>
    </row>
    <row r="2310" spans="1:7">
      <c r="A2310" s="34" t="s">
        <v>1582</v>
      </c>
      <c r="B2310" s="293">
        <v>2004</v>
      </c>
      <c r="C2310" s="294">
        <v>8040</v>
      </c>
      <c r="D2310" s="294">
        <v>339</v>
      </c>
      <c r="E2310" s="295">
        <v>24605</v>
      </c>
      <c r="F2310" s="294">
        <v>6811</v>
      </c>
      <c r="G2310" s="294">
        <v>14143</v>
      </c>
    </row>
    <row r="2311" spans="1:7">
      <c r="A2311" s="34" t="s">
        <v>1582</v>
      </c>
      <c r="B2311" s="293">
        <v>2003</v>
      </c>
      <c r="C2311" s="294">
        <v>7566</v>
      </c>
      <c r="D2311" s="294">
        <v>246</v>
      </c>
      <c r="E2311" s="295">
        <v>21760</v>
      </c>
      <c r="F2311" s="294">
        <v>6453</v>
      </c>
      <c r="G2311" s="294">
        <v>13767</v>
      </c>
    </row>
    <row r="2312" spans="1:7">
      <c r="A2312" s="34" t="s">
        <v>1582</v>
      </c>
      <c r="B2312" s="293">
        <v>2002</v>
      </c>
      <c r="C2312" s="294">
        <v>8152</v>
      </c>
      <c r="D2312" s="294">
        <v>424</v>
      </c>
      <c r="E2312" s="295">
        <v>20951</v>
      </c>
      <c r="F2312" s="294">
        <v>6241</v>
      </c>
      <c r="G2312" s="294">
        <v>13294</v>
      </c>
    </row>
    <row r="2313" spans="1:7">
      <c r="A2313" s="34" t="s">
        <v>1582</v>
      </c>
      <c r="B2313" s="293">
        <v>2001</v>
      </c>
      <c r="C2313" s="294">
        <v>8110</v>
      </c>
      <c r="D2313" s="294">
        <v>293</v>
      </c>
      <c r="E2313" s="295">
        <v>20801</v>
      </c>
      <c r="F2313" s="294">
        <v>6120</v>
      </c>
      <c r="G2313" s="294">
        <v>13228</v>
      </c>
    </row>
    <row r="2314" spans="1:7">
      <c r="A2314" s="34" t="s">
        <v>1582</v>
      </c>
      <c r="B2314" s="293">
        <v>2000</v>
      </c>
      <c r="C2314" s="294">
        <v>8191</v>
      </c>
      <c r="D2314" s="294">
        <v>565</v>
      </c>
      <c r="E2314" s="295">
        <v>20491</v>
      </c>
      <c r="F2314" s="294">
        <v>6017</v>
      </c>
      <c r="G2314" s="294">
        <v>12748</v>
      </c>
    </row>
    <row r="2315" spans="1:7">
      <c r="A2315" s="34" t="s">
        <v>1582</v>
      </c>
      <c r="B2315" s="293">
        <v>1999</v>
      </c>
      <c r="C2315" s="294">
        <v>10375</v>
      </c>
      <c r="D2315" s="294">
        <v>2</v>
      </c>
      <c r="E2315" s="295">
        <v>20720</v>
      </c>
      <c r="F2315" s="294">
        <v>5756</v>
      </c>
      <c r="G2315" s="294">
        <v>12875</v>
      </c>
    </row>
    <row r="2316" spans="1:7">
      <c r="A2316" s="34" t="s">
        <v>1582</v>
      </c>
      <c r="B2316" s="293">
        <v>1998</v>
      </c>
      <c r="C2316" s="294">
        <v>9868</v>
      </c>
      <c r="D2316" s="294">
        <v>537</v>
      </c>
      <c r="E2316" s="295">
        <v>20427</v>
      </c>
      <c r="F2316" s="294">
        <v>5880</v>
      </c>
      <c r="G2316" s="294">
        <v>12599</v>
      </c>
    </row>
    <row r="2317" spans="1:7">
      <c r="A2317" s="34" t="s">
        <v>1582</v>
      </c>
      <c r="B2317" s="293">
        <v>1997</v>
      </c>
      <c r="C2317" s="294">
        <v>10621</v>
      </c>
      <c r="D2317" s="294">
        <v>799</v>
      </c>
      <c r="E2317" s="295">
        <v>19957</v>
      </c>
      <c r="F2317" s="294">
        <v>5766</v>
      </c>
      <c r="G2317" s="294">
        <v>12537</v>
      </c>
    </row>
    <row r="2318" spans="1:7">
      <c r="A2318" s="34" t="s">
        <v>1582</v>
      </c>
      <c r="B2318" s="293">
        <v>1996</v>
      </c>
      <c r="C2318" s="294">
        <v>10536</v>
      </c>
      <c r="D2318" s="294">
        <v>855</v>
      </c>
      <c r="E2318" s="295">
        <v>16965</v>
      </c>
      <c r="F2318" s="294">
        <v>4995</v>
      </c>
      <c r="G2318" s="294">
        <v>9762</v>
      </c>
    </row>
    <row r="2319" spans="1:7">
      <c r="A2319" s="34" t="s">
        <v>1582</v>
      </c>
      <c r="B2319" s="293">
        <v>1995</v>
      </c>
      <c r="C2319" s="294">
        <v>10504</v>
      </c>
      <c r="D2319" s="294">
        <v>618</v>
      </c>
      <c r="E2319" s="295">
        <v>14282</v>
      </c>
      <c r="F2319" s="294">
        <v>4242</v>
      </c>
      <c r="G2319" s="294">
        <v>7098</v>
      </c>
    </row>
    <row r="2320" spans="1:7">
      <c r="A2320" s="34" t="s">
        <v>1582</v>
      </c>
      <c r="B2320" s="293">
        <v>1994</v>
      </c>
      <c r="C2320" s="294">
        <v>9608</v>
      </c>
      <c r="D2320" s="294">
        <v>652</v>
      </c>
      <c r="E2320" s="295">
        <v>13724</v>
      </c>
      <c r="F2320" s="294">
        <v>3731</v>
      </c>
      <c r="G2320" s="294">
        <v>6862</v>
      </c>
    </row>
    <row r="2321" spans="1:7">
      <c r="A2321" s="34" t="s">
        <v>1582</v>
      </c>
      <c r="B2321" s="293">
        <v>1993</v>
      </c>
      <c r="C2321" s="294">
        <v>8940</v>
      </c>
      <c r="D2321" s="294">
        <v>359</v>
      </c>
      <c r="E2321" s="295">
        <v>13420</v>
      </c>
      <c r="F2321" s="294">
        <v>3180</v>
      </c>
      <c r="G2321" s="294">
        <v>6623</v>
      </c>
    </row>
    <row r="2322" spans="1:7">
      <c r="A2322" s="34" t="s">
        <v>1582</v>
      </c>
      <c r="B2322" s="293">
        <v>1992</v>
      </c>
      <c r="C2322" s="294">
        <v>8734</v>
      </c>
      <c r="D2322" s="294">
        <v>20</v>
      </c>
      <c r="E2322" s="295">
        <v>13049</v>
      </c>
      <c r="F2322" s="294">
        <v>2975</v>
      </c>
      <c r="G2322" s="294">
        <v>6434</v>
      </c>
    </row>
    <row r="2323" spans="1:7">
      <c r="A2323" s="34" t="s">
        <v>1582</v>
      </c>
      <c r="B2323" s="293">
        <v>1991</v>
      </c>
      <c r="C2323" s="294">
        <v>8636</v>
      </c>
      <c r="D2323" s="294">
        <v>-272</v>
      </c>
      <c r="E2323" s="295">
        <v>12798</v>
      </c>
      <c r="F2323" s="294">
        <v>3182</v>
      </c>
      <c r="G2323" s="294">
        <v>6384</v>
      </c>
    </row>
    <row r="2324" spans="1:7">
      <c r="A2324" s="34" t="s">
        <v>1582</v>
      </c>
      <c r="B2324" s="293">
        <v>1990</v>
      </c>
      <c r="C2324" s="294">
        <v>8205</v>
      </c>
      <c r="D2324" s="294">
        <v>407</v>
      </c>
      <c r="E2324" s="295">
        <v>12804</v>
      </c>
      <c r="F2324" s="294">
        <v>3541</v>
      </c>
      <c r="G2324" s="294">
        <v>6923</v>
      </c>
    </row>
    <row r="2325" spans="1:7">
      <c r="A2325" s="34" t="s">
        <v>1582</v>
      </c>
      <c r="B2325" s="293">
        <v>1989</v>
      </c>
      <c r="C2325" s="294">
        <v>7745</v>
      </c>
      <c r="D2325" s="294">
        <v>439</v>
      </c>
      <c r="E2325" s="295">
        <v>12298</v>
      </c>
      <c r="F2325" s="294">
        <v>3521</v>
      </c>
      <c r="G2325" s="294">
        <v>6712</v>
      </c>
    </row>
    <row r="2326" spans="1:7">
      <c r="A2326" s="34" t="s">
        <v>1583</v>
      </c>
      <c r="B2326" s="293">
        <v>2019</v>
      </c>
      <c r="C2326" s="294">
        <v>6892.3029999999999</v>
      </c>
      <c r="D2326" s="294">
        <v>875.41300000000001</v>
      </c>
      <c r="E2326" s="295">
        <v>7436.6620000000003</v>
      </c>
      <c r="F2326" s="294">
        <v>3002.721</v>
      </c>
      <c r="G2326" s="294">
        <v>5852.4920000000002</v>
      </c>
    </row>
    <row r="2327" spans="1:7">
      <c r="A2327" s="34" t="s">
        <v>1583</v>
      </c>
      <c r="B2327" s="293">
        <v>2018</v>
      </c>
      <c r="C2327" s="294">
        <v>6476.6319999999996</v>
      </c>
      <c r="D2327" s="294">
        <v>830.79200000000003</v>
      </c>
      <c r="E2327" s="295">
        <v>6958.2139999999999</v>
      </c>
      <c r="F2327" s="294">
        <v>3016.5259999999998</v>
      </c>
      <c r="G2327" s="294">
        <v>5551.835</v>
      </c>
    </row>
    <row r="2328" spans="1:7">
      <c r="A2328" s="34" t="s">
        <v>1583</v>
      </c>
      <c r="B2328" s="293">
        <v>2017</v>
      </c>
      <c r="C2328" s="294">
        <v>5323.3810000000003</v>
      </c>
      <c r="D2328" s="294">
        <v>472.54</v>
      </c>
      <c r="E2328" s="295">
        <v>6844.0569999999998</v>
      </c>
      <c r="F2328" s="294">
        <v>2302.7930000000001</v>
      </c>
      <c r="G2328" s="294">
        <v>5436.317</v>
      </c>
    </row>
    <row r="2329" spans="1:7">
      <c r="A2329" s="34" t="s">
        <v>1583</v>
      </c>
      <c r="B2329" s="293">
        <v>2016</v>
      </c>
      <c r="C2329" s="294">
        <v>4795.7719999999999</v>
      </c>
      <c r="D2329" s="294">
        <v>686.38900000000001</v>
      </c>
      <c r="E2329" s="295">
        <v>4098.8149999999996</v>
      </c>
      <c r="F2329" s="294">
        <v>1842.6590000000001</v>
      </c>
      <c r="G2329" s="294">
        <v>3137.0810000000001</v>
      </c>
    </row>
    <row r="2330" spans="1:7">
      <c r="A2330" s="34" t="s">
        <v>1583</v>
      </c>
      <c r="B2330" s="293">
        <v>2015</v>
      </c>
      <c r="C2330" s="294">
        <v>4369.6769999999997</v>
      </c>
      <c r="D2330" s="294">
        <v>426.84699999999998</v>
      </c>
      <c r="E2330" s="295">
        <v>4192.46</v>
      </c>
      <c r="F2330" s="294">
        <v>1932.4549999999999</v>
      </c>
      <c r="G2330" s="294">
        <v>3232.4549999999999</v>
      </c>
    </row>
    <row r="2331" spans="1:7">
      <c r="A2331" s="34" t="s">
        <v>1583</v>
      </c>
      <c r="B2331" s="293">
        <v>2014</v>
      </c>
      <c r="C2331" s="294">
        <v>4193.8440000000001</v>
      </c>
      <c r="D2331" s="294">
        <v>371.36</v>
      </c>
      <c r="E2331" s="295">
        <v>4462.4520000000002</v>
      </c>
      <c r="F2331" s="294">
        <v>2192.8580000000002</v>
      </c>
      <c r="G2331" s="294">
        <v>3493.8380000000002</v>
      </c>
    </row>
    <row r="2332" spans="1:7">
      <c r="A2332" s="34" t="s">
        <v>1583</v>
      </c>
      <c r="B2332" s="293">
        <v>2013</v>
      </c>
      <c r="C2332" s="294">
        <v>4316.4709999999995</v>
      </c>
      <c r="D2332" s="294">
        <v>315.44200000000001</v>
      </c>
      <c r="E2332" s="295">
        <v>4345.6319999999996</v>
      </c>
      <c r="F2332" s="294">
        <v>2201.4920000000002</v>
      </c>
      <c r="G2332" s="294">
        <v>3510.6580000000004</v>
      </c>
    </row>
    <row r="2333" spans="1:7">
      <c r="A2333" s="34" t="s">
        <v>1583</v>
      </c>
      <c r="B2333" s="293">
        <v>2012</v>
      </c>
      <c r="C2333" s="294">
        <v>4102</v>
      </c>
      <c r="D2333" s="294">
        <v>297.637</v>
      </c>
      <c r="E2333" s="295">
        <v>4160.9059999999999</v>
      </c>
      <c r="F2333" s="294">
        <v>2139.1350000000002</v>
      </c>
      <c r="G2333" s="294">
        <v>3423.9369999999999</v>
      </c>
    </row>
    <row r="2334" spans="1:7">
      <c r="A2334" s="34" t="s">
        <v>1583</v>
      </c>
      <c r="B2334" s="293">
        <v>2011</v>
      </c>
      <c r="C2334" s="294">
        <v>3810.384</v>
      </c>
      <c r="D2334" s="294">
        <v>246.989</v>
      </c>
      <c r="E2334" s="295">
        <v>4351.9399999999996</v>
      </c>
      <c r="F2334" s="294">
        <v>2302.6489999999999</v>
      </c>
      <c r="G2334" s="294">
        <v>3588.7739999999999</v>
      </c>
    </row>
    <row r="2335" spans="1:7">
      <c r="A2335" s="34" t="s">
        <v>1583</v>
      </c>
      <c r="B2335" s="293">
        <v>2010</v>
      </c>
      <c r="C2335" s="294">
        <v>3547.3389999999999</v>
      </c>
      <c r="D2335" s="294">
        <v>215.62</v>
      </c>
      <c r="E2335" s="295">
        <v>3969.7359999999999</v>
      </c>
      <c r="F2335" s="294">
        <v>2534.029</v>
      </c>
      <c r="G2335" s="294">
        <v>3320.0819999999999</v>
      </c>
    </row>
    <row r="2336" spans="1:7">
      <c r="A2336" s="34" t="s">
        <v>1583</v>
      </c>
      <c r="B2336" s="293">
        <v>2009</v>
      </c>
      <c r="C2336" s="294">
        <v>3774.6849999999999</v>
      </c>
      <c r="D2336" s="294">
        <v>226.357</v>
      </c>
      <c r="E2336" s="295">
        <v>3720.951</v>
      </c>
      <c r="F2336" s="294">
        <v>2367.4090000000001</v>
      </c>
      <c r="G2336" s="294">
        <v>3154.0650000000001</v>
      </c>
    </row>
    <row r="2337" spans="1:7">
      <c r="A2337" s="34" t="s">
        <v>1583</v>
      </c>
      <c r="B2337" s="293">
        <v>2008</v>
      </c>
      <c r="C2337" s="294">
        <v>3937.9</v>
      </c>
      <c r="D2337" s="294">
        <v>335.40499999999997</v>
      </c>
      <c r="E2337" s="295">
        <v>3808.6010000000001</v>
      </c>
      <c r="F2337" s="294">
        <v>2254.1309999999999</v>
      </c>
      <c r="G2337" s="294">
        <v>3197.9369999999999</v>
      </c>
    </row>
    <row r="2338" spans="1:7">
      <c r="A2338" s="34" t="s">
        <v>1583</v>
      </c>
      <c r="B2338" s="293">
        <v>2007</v>
      </c>
      <c r="C2338" s="294">
        <v>3706.9</v>
      </c>
      <c r="D2338" s="294">
        <v>334.53800000000001</v>
      </c>
      <c r="E2338" s="295">
        <v>3570.48</v>
      </c>
      <c r="F2338" s="294">
        <v>2167.7379999999998</v>
      </c>
      <c r="G2338" s="294">
        <v>3048.9529999999995</v>
      </c>
    </row>
    <row r="2339" spans="1:7">
      <c r="A2339" s="34" t="s">
        <v>1583</v>
      </c>
      <c r="B2339" s="293">
        <v>2006</v>
      </c>
      <c r="C2339" s="294">
        <v>3403.6080000000002</v>
      </c>
      <c r="D2339" s="294">
        <v>323.38200000000001</v>
      </c>
      <c r="E2339" s="295">
        <v>3425.2370000000001</v>
      </c>
      <c r="F2339" s="294">
        <v>2087.9630000000002</v>
      </c>
      <c r="G2339" s="294">
        <v>2886.7049999999999</v>
      </c>
    </row>
    <row r="2340" spans="1:7">
      <c r="A2340" s="34" t="s">
        <v>1583</v>
      </c>
      <c r="B2340" s="293">
        <v>2005</v>
      </c>
      <c r="C2340" s="294">
        <v>3067.2829999999999</v>
      </c>
      <c r="D2340" s="294">
        <v>300.51799999999997</v>
      </c>
      <c r="E2340" s="295">
        <v>3059.7440000000001</v>
      </c>
      <c r="F2340" s="294">
        <v>2104.1350000000002</v>
      </c>
      <c r="G2340" s="294">
        <v>2576.7260000000001</v>
      </c>
    </row>
    <row r="2341" spans="1:7">
      <c r="A2341" s="34" t="s">
        <v>1583</v>
      </c>
      <c r="B2341" s="293">
        <v>2004</v>
      </c>
      <c r="C2341" s="294">
        <v>2814.0590000000002</v>
      </c>
      <c r="D2341" s="294">
        <v>272.20499999999998</v>
      </c>
      <c r="E2341" s="295">
        <v>2810.297</v>
      </c>
      <c r="F2341" s="294">
        <v>1887.9690000000001</v>
      </c>
      <c r="G2341" s="294">
        <v>2372.1770000000001</v>
      </c>
    </row>
    <row r="2342" spans="1:7">
      <c r="A2342" s="34" t="s">
        <v>1583</v>
      </c>
      <c r="B2342" s="293">
        <v>2003</v>
      </c>
      <c r="C2342" s="294">
        <v>2686.585</v>
      </c>
      <c r="D2342" s="294">
        <v>249.25299999999999</v>
      </c>
      <c r="E2342" s="295">
        <v>2582.9459999999999</v>
      </c>
      <c r="F2342" s="294">
        <v>1646.3320000000001</v>
      </c>
      <c r="G2342" s="294">
        <v>2209.346</v>
      </c>
    </row>
    <row r="2343" spans="1:7">
      <c r="A2343" s="34" t="s">
        <v>1583</v>
      </c>
      <c r="B2343" s="293">
        <v>2002</v>
      </c>
      <c r="C2343" s="294">
        <v>2271.0520000000001</v>
      </c>
      <c r="D2343" s="294">
        <v>234.251</v>
      </c>
      <c r="E2343" s="295">
        <v>2519.2339999999999</v>
      </c>
      <c r="F2343" s="294">
        <v>1423.759</v>
      </c>
      <c r="G2343" s="294">
        <v>2145.3780000000002</v>
      </c>
    </row>
    <row r="2344" spans="1:7">
      <c r="A2344" s="34" t="s">
        <v>1583</v>
      </c>
      <c r="B2344" s="293">
        <v>2001</v>
      </c>
      <c r="C2344" s="294">
        <v>2160.6999999999998</v>
      </c>
      <c r="D2344" s="294">
        <v>222.45099999999999</v>
      </c>
      <c r="E2344" s="295">
        <v>1752.2239999999999</v>
      </c>
      <c r="F2344" s="294">
        <v>1231.3150000000001</v>
      </c>
      <c r="G2344" s="294">
        <v>1472.8600000000001</v>
      </c>
    </row>
    <row r="2345" spans="1:7">
      <c r="A2345" s="34" t="s">
        <v>1583</v>
      </c>
      <c r="B2345" s="293">
        <v>2000</v>
      </c>
      <c r="C2345" s="294">
        <v>1901.991</v>
      </c>
      <c r="D2345" s="294">
        <v>193.387</v>
      </c>
      <c r="E2345" s="295">
        <v>1581.3420000000001</v>
      </c>
      <c r="F2345" s="294">
        <v>1042.876</v>
      </c>
      <c r="G2345" s="294">
        <v>1313.8579999999999</v>
      </c>
    </row>
    <row r="2346" spans="1:7">
      <c r="A2346" s="34" t="s">
        <v>1583</v>
      </c>
      <c r="B2346" s="293">
        <v>1999</v>
      </c>
      <c r="C2346" s="294">
        <v>1751.568</v>
      </c>
      <c r="D2346" s="294">
        <v>138.93899999999999</v>
      </c>
      <c r="E2346" s="295">
        <v>1407.818</v>
      </c>
      <c r="F2346" s="294">
        <v>871.423</v>
      </c>
      <c r="G2346" s="294">
        <v>1171.374</v>
      </c>
    </row>
    <row r="2347" spans="1:7">
      <c r="A2347" s="34" t="s">
        <v>1583</v>
      </c>
      <c r="B2347" s="293">
        <v>1998</v>
      </c>
      <c r="C2347" s="294">
        <v>1198.307</v>
      </c>
      <c r="D2347" s="294">
        <v>122.857</v>
      </c>
      <c r="E2347" s="295">
        <v>1017.836</v>
      </c>
      <c r="F2347" s="294">
        <v>654.49199999999996</v>
      </c>
      <c r="G2347" s="294">
        <v>842.61599999999999</v>
      </c>
    </row>
    <row r="2348" spans="1:7">
      <c r="A2348" s="34" t="s">
        <v>1583</v>
      </c>
      <c r="B2348" s="293">
        <v>1997</v>
      </c>
      <c r="C2348" s="294">
        <v>995.20699999999999</v>
      </c>
      <c r="D2348" s="294">
        <v>105.988</v>
      </c>
      <c r="E2348" s="295">
        <v>843.29</v>
      </c>
      <c r="F2348" s="294">
        <v>549.82500000000005</v>
      </c>
      <c r="G2348" s="294">
        <v>683.71300000000008</v>
      </c>
    </row>
    <row r="2349" spans="1:7">
      <c r="A2349" s="34" t="s">
        <v>1583</v>
      </c>
      <c r="B2349" s="293">
        <v>1996</v>
      </c>
      <c r="C2349" s="294">
        <v>730.13</v>
      </c>
      <c r="D2349" s="294">
        <v>75.183000000000007</v>
      </c>
      <c r="E2349" s="295">
        <v>668.76199999999994</v>
      </c>
      <c r="F2349" s="294">
        <v>429.49700000000001</v>
      </c>
      <c r="G2349" s="294">
        <v>554.01300000000003</v>
      </c>
    </row>
    <row r="2350" spans="1:7">
      <c r="A2350" s="34" t="s">
        <v>1583</v>
      </c>
      <c r="B2350" s="293">
        <v>1995</v>
      </c>
      <c r="C2350" s="294">
        <v>615.09799999999996</v>
      </c>
      <c r="D2350" s="294">
        <v>62.743000000000002</v>
      </c>
      <c r="E2350" s="295">
        <v>596.18100000000004</v>
      </c>
      <c r="F2350" s="294">
        <v>364.34399999999999</v>
      </c>
      <c r="G2350" s="294">
        <v>494.649</v>
      </c>
    </row>
    <row r="2351" spans="1:7">
      <c r="A2351" s="34" t="s">
        <v>1583</v>
      </c>
      <c r="B2351" s="293">
        <v>1994</v>
      </c>
      <c r="C2351" s="294">
        <v>523.21600000000001</v>
      </c>
      <c r="D2351" s="294">
        <v>52.17</v>
      </c>
      <c r="E2351" s="295">
        <v>501.63200000000001</v>
      </c>
      <c r="F2351" s="294">
        <v>309.65199999999999</v>
      </c>
      <c r="G2351" s="294">
        <v>409.57799999999997</v>
      </c>
    </row>
    <row r="2352" spans="1:7">
      <c r="A2352" s="34" t="s">
        <v>1583</v>
      </c>
      <c r="B2352" s="293">
        <v>1993</v>
      </c>
      <c r="C2352" s="294">
        <v>452.72199999999998</v>
      </c>
      <c r="D2352" s="294">
        <v>44.872999999999998</v>
      </c>
      <c r="E2352" s="295">
        <v>454.16500000000002</v>
      </c>
      <c r="F2352" s="294">
        <v>264.91399999999999</v>
      </c>
      <c r="G2352" s="294">
        <v>372.98699999999997</v>
      </c>
    </row>
    <row r="2353" spans="1:7">
      <c r="A2353" s="34" t="s">
        <v>1583</v>
      </c>
      <c r="B2353" s="293">
        <v>1992</v>
      </c>
      <c r="C2353" s="294">
        <v>401.56299999999999</v>
      </c>
      <c r="D2353" s="294">
        <v>39.195</v>
      </c>
      <c r="E2353" s="295">
        <v>361.26100000000002</v>
      </c>
      <c r="F2353" s="294">
        <v>225.864</v>
      </c>
      <c r="G2353" s="294">
        <v>300.58000000000004</v>
      </c>
    </row>
    <row r="2354" spans="1:7">
      <c r="A2354" s="34" t="s">
        <v>1583</v>
      </c>
      <c r="B2354" s="293">
        <v>1991</v>
      </c>
      <c r="C2354" s="294">
        <v>352.48</v>
      </c>
      <c r="D2354" s="294">
        <v>31.338999999999999</v>
      </c>
      <c r="E2354" s="295">
        <v>326.75200000000001</v>
      </c>
      <c r="F2354" s="294">
        <v>191.124</v>
      </c>
      <c r="G2354" s="294">
        <v>271.03999999999996</v>
      </c>
    </row>
    <row r="2355" spans="1:7">
      <c r="A2355" s="34" t="s">
        <v>1583</v>
      </c>
      <c r="B2355" s="293">
        <v>1990</v>
      </c>
      <c r="C2355" s="294">
        <v>284.536</v>
      </c>
      <c r="D2355" s="294">
        <v>26.606000000000002</v>
      </c>
      <c r="E2355" s="295">
        <v>254.16200000000001</v>
      </c>
      <c r="F2355" s="294">
        <v>157.441</v>
      </c>
      <c r="G2355" s="294">
        <v>207.54900000000001</v>
      </c>
    </row>
    <row r="2356" spans="1:7">
      <c r="A2356" s="34" t="s">
        <v>1583</v>
      </c>
      <c r="B2356" s="293">
        <v>1989</v>
      </c>
      <c r="C2356" s="294">
        <v>243.619</v>
      </c>
      <c r="D2356" s="294">
        <v>22.058</v>
      </c>
      <c r="E2356" s="295">
        <v>213.64</v>
      </c>
      <c r="F2356" s="294">
        <v>133.88200000000001</v>
      </c>
      <c r="G2356" s="294">
        <v>174.68600000000001</v>
      </c>
    </row>
    <row r="2357" spans="1:7">
      <c r="A2357" s="34" t="s">
        <v>1584</v>
      </c>
      <c r="B2357" s="293">
        <v>2019</v>
      </c>
      <c r="C2357" s="294">
        <v>22401</v>
      </c>
      <c r="D2357" s="294">
        <v>-5269</v>
      </c>
      <c r="E2357" s="295">
        <v>64742</v>
      </c>
      <c r="F2357" s="294">
        <v>13470</v>
      </c>
      <c r="G2357" s="294">
        <v>49922</v>
      </c>
    </row>
    <row r="2358" spans="1:7">
      <c r="A2358" s="34" t="s">
        <v>1584</v>
      </c>
      <c r="B2358" s="293">
        <v>2018</v>
      </c>
      <c r="C2358" s="294">
        <v>23443</v>
      </c>
      <c r="D2358" s="294">
        <v>-1733</v>
      </c>
      <c r="E2358" s="295">
        <v>70256</v>
      </c>
      <c r="F2358" s="294">
        <v>19828</v>
      </c>
      <c r="G2358" s="294">
        <v>55889</v>
      </c>
    </row>
    <row r="2359" spans="1:7">
      <c r="A2359" s="34" t="s">
        <v>1584</v>
      </c>
      <c r="B2359" s="293">
        <v>2017</v>
      </c>
      <c r="C2359" s="294">
        <v>17656</v>
      </c>
      <c r="D2359" s="294">
        <v>1389</v>
      </c>
      <c r="E2359" s="295">
        <v>75611</v>
      </c>
      <c r="F2359" s="294">
        <v>23491</v>
      </c>
      <c r="G2359" s="294">
        <v>61217</v>
      </c>
    </row>
    <row r="2360" spans="1:7">
      <c r="A2360" s="34" t="s">
        <v>1584</v>
      </c>
      <c r="B2360" s="293">
        <v>2016</v>
      </c>
      <c r="C2360" s="294">
        <v>17470</v>
      </c>
      <c r="D2360" s="294">
        <v>626</v>
      </c>
      <c r="E2360" s="295">
        <v>47017</v>
      </c>
      <c r="F2360" s="294">
        <v>13399</v>
      </c>
      <c r="G2360" s="294">
        <v>33087</v>
      </c>
    </row>
    <row r="2361" spans="1:7">
      <c r="A2361" s="34" t="s">
        <v>1584</v>
      </c>
      <c r="B2361" s="293">
        <v>2015</v>
      </c>
      <c r="C2361" s="294">
        <v>17900</v>
      </c>
      <c r="D2361" s="294">
        <v>878</v>
      </c>
      <c r="E2361" s="295">
        <v>47604</v>
      </c>
      <c r="F2361" s="294">
        <v>14060</v>
      </c>
      <c r="G2361" s="294">
        <v>34285</v>
      </c>
    </row>
    <row r="2362" spans="1:7">
      <c r="A2362" s="34" t="s">
        <v>1584</v>
      </c>
      <c r="B2362" s="293">
        <v>2014</v>
      </c>
      <c r="C2362" s="294">
        <v>18031</v>
      </c>
      <c r="D2362" s="294">
        <v>772</v>
      </c>
      <c r="E2362" s="295">
        <v>49103</v>
      </c>
      <c r="F2362" s="294">
        <v>15023</v>
      </c>
      <c r="G2362" s="294">
        <v>35526</v>
      </c>
    </row>
    <row r="2363" spans="1:7">
      <c r="A2363" s="34" t="s">
        <v>1584</v>
      </c>
      <c r="B2363" s="293">
        <v>2013</v>
      </c>
      <c r="C2363" s="294">
        <v>18095</v>
      </c>
      <c r="D2363" s="294">
        <v>-239</v>
      </c>
      <c r="E2363" s="295">
        <v>51787</v>
      </c>
      <c r="F2363" s="294">
        <v>17191</v>
      </c>
      <c r="G2363" s="294">
        <v>38157</v>
      </c>
    </row>
    <row r="2364" spans="1:7">
      <c r="A2364" s="34" t="s">
        <v>1584</v>
      </c>
      <c r="B2364" s="293">
        <v>2012</v>
      </c>
      <c r="C2364" s="294">
        <v>18376</v>
      </c>
      <c r="D2364" s="294">
        <v>777</v>
      </c>
      <c r="E2364" s="295">
        <v>54020</v>
      </c>
      <c r="F2364" s="294">
        <v>19289</v>
      </c>
      <c r="G2364" s="294">
        <v>39894</v>
      </c>
    </row>
    <row r="2365" spans="1:7">
      <c r="A2365" s="34" t="s">
        <v>1584</v>
      </c>
      <c r="B2365" s="293">
        <v>2011</v>
      </c>
      <c r="C2365" s="294">
        <v>15351</v>
      </c>
      <c r="D2365" s="294">
        <v>573</v>
      </c>
      <c r="E2365" s="295">
        <v>56139</v>
      </c>
      <c r="F2365" s="294">
        <v>20827</v>
      </c>
      <c r="G2365" s="294">
        <v>42663</v>
      </c>
    </row>
    <row r="2366" spans="1:7">
      <c r="A2366" s="34" t="s">
        <v>1584</v>
      </c>
      <c r="B2366" s="293">
        <v>2010</v>
      </c>
      <c r="C2366" s="294">
        <v>7041.5339999999997</v>
      </c>
      <c r="D2366" s="294">
        <v>942.16800000000001</v>
      </c>
      <c r="E2366" s="295">
        <v>22038.098000000002</v>
      </c>
      <c r="F2366" s="294">
        <v>9647.1589999999997</v>
      </c>
      <c r="G2366" s="294">
        <v>16974.745999999999</v>
      </c>
    </row>
    <row r="2367" spans="1:7">
      <c r="A2367" s="34" t="s">
        <v>1584</v>
      </c>
      <c r="B2367" s="293">
        <v>2009</v>
      </c>
      <c r="C2367" s="294">
        <v>4974.2389999999996</v>
      </c>
      <c r="D2367" s="294">
        <v>642.69399999999996</v>
      </c>
      <c r="E2367" s="295">
        <v>22562.728999999999</v>
      </c>
      <c r="F2367" s="294">
        <v>9466.7990000000009</v>
      </c>
      <c r="G2367" s="294">
        <v>17220.517</v>
      </c>
    </row>
    <row r="2368" spans="1:7">
      <c r="A2368" s="34" t="s">
        <v>1584</v>
      </c>
      <c r="B2368" s="293">
        <v>2008</v>
      </c>
      <c r="C2368" s="294">
        <v>2599.7469999999998</v>
      </c>
      <c r="D2368" s="294">
        <v>365.577</v>
      </c>
      <c r="E2368" s="295">
        <v>8254.1949999999997</v>
      </c>
      <c r="F2368" s="294">
        <v>3163.24</v>
      </c>
      <c r="G2368" s="294">
        <v>6477.7659999999996</v>
      </c>
    </row>
    <row r="2369" spans="1:7">
      <c r="A2369" s="34" t="s">
        <v>1584</v>
      </c>
      <c r="B2369" s="293">
        <v>2007</v>
      </c>
      <c r="C2369" s="294">
        <v>2656.241</v>
      </c>
      <c r="D2369" s="294">
        <v>418.00200000000001</v>
      </c>
      <c r="E2369" s="295">
        <v>8184.5529999999999</v>
      </c>
      <c r="F2369" s="294">
        <v>3409.2049999999999</v>
      </c>
      <c r="G2369" s="294">
        <v>6423.46</v>
      </c>
    </row>
    <row r="2370" spans="1:7">
      <c r="A2370" s="34" t="s">
        <v>1584</v>
      </c>
      <c r="B2370" s="293">
        <v>2006</v>
      </c>
      <c r="C2370" s="294">
        <v>2447.73</v>
      </c>
      <c r="D2370" s="294">
        <v>369.64699999999999</v>
      </c>
      <c r="E2370" s="295">
        <v>7441.0069999999996</v>
      </c>
      <c r="F2370" s="294">
        <v>3190.951</v>
      </c>
      <c r="G2370" s="294">
        <v>5781.8150000000005</v>
      </c>
    </row>
    <row r="2371" spans="1:7">
      <c r="A2371" s="34" t="s">
        <v>1584</v>
      </c>
      <c r="B2371" s="293">
        <v>2005</v>
      </c>
      <c r="C2371" s="294">
        <v>2479.252</v>
      </c>
      <c r="D2371" s="294">
        <v>334.08300000000003</v>
      </c>
      <c r="E2371" s="295">
        <v>7762.7070000000003</v>
      </c>
      <c r="F2371" s="294">
        <v>3617.2730000000001</v>
      </c>
      <c r="G2371" s="294">
        <v>6270.0789999999997</v>
      </c>
    </row>
    <row r="2372" spans="1:7">
      <c r="A2372" s="34" t="s">
        <v>1584</v>
      </c>
      <c r="B2372" s="293">
        <v>2004</v>
      </c>
      <c r="C2372" s="294">
        <v>2407.3719999999998</v>
      </c>
      <c r="D2372" s="294">
        <v>336.84500000000003</v>
      </c>
      <c r="E2372" s="295">
        <v>7796.9530000000004</v>
      </c>
      <c r="F2372" s="294">
        <v>3417.2730000000001</v>
      </c>
      <c r="G2372" s="294">
        <v>6428.9089999999997</v>
      </c>
    </row>
    <row r="2373" spans="1:7">
      <c r="A2373" s="34" t="s">
        <v>1584</v>
      </c>
      <c r="B2373" s="293">
        <v>2003</v>
      </c>
      <c r="C2373" s="294">
        <v>2367.6100999999999</v>
      </c>
      <c r="D2373" s="294">
        <v>344.30799999999999</v>
      </c>
      <c r="E2373" s="295">
        <v>7895.8521000000001</v>
      </c>
      <c r="F2373" s="294">
        <v>3478.5160000000001</v>
      </c>
      <c r="G2373" s="294">
        <v>6660.2710000000006</v>
      </c>
    </row>
    <row r="2374" spans="1:7">
      <c r="A2374" s="34" t="s">
        <v>1584</v>
      </c>
      <c r="B2374" s="293">
        <v>2002</v>
      </c>
      <c r="C2374" s="294">
        <v>1971.9960000000001</v>
      </c>
      <c r="D2374" s="294">
        <v>801.22500000000002</v>
      </c>
      <c r="E2374" s="295">
        <v>7770.4081999999999</v>
      </c>
      <c r="F2374" s="294">
        <v>3088.0041000000001</v>
      </c>
      <c r="G2374" s="294">
        <v>6736.8732</v>
      </c>
    </row>
    <row r="2375" spans="1:7">
      <c r="A2375" s="34" t="s">
        <v>1584</v>
      </c>
      <c r="B2375" s="293">
        <v>2001</v>
      </c>
      <c r="C2375" s="294">
        <v>1679.5039999999999</v>
      </c>
      <c r="D2375" s="294">
        <v>342.63200000000001</v>
      </c>
      <c r="E2375" s="295">
        <v>6318.6841000000004</v>
      </c>
      <c r="F2375" s="294">
        <v>2337.38</v>
      </c>
      <c r="G2375" s="294">
        <v>5433.7139999999999</v>
      </c>
    </row>
    <row r="2376" spans="1:7">
      <c r="A2376" s="34" t="s">
        <v>1584</v>
      </c>
      <c r="B2376" s="293">
        <v>2000</v>
      </c>
      <c r="C2376" s="294">
        <v>1402.3570999999999</v>
      </c>
      <c r="D2376" s="294">
        <v>231.07499999999999</v>
      </c>
      <c r="E2376" s="295">
        <v>6393.29</v>
      </c>
      <c r="F2376" s="294">
        <v>2120.3741</v>
      </c>
      <c r="G2376" s="294">
        <v>5596.6280999999999</v>
      </c>
    </row>
    <row r="2377" spans="1:7">
      <c r="A2377" s="34" t="s">
        <v>1584</v>
      </c>
      <c r="B2377" s="293">
        <v>1999</v>
      </c>
      <c r="C2377" s="294">
        <v>1676.6688999999999</v>
      </c>
      <c r="D2377" s="294">
        <v>239.36600000000001</v>
      </c>
      <c r="E2377" s="295">
        <v>4705.4071999999996</v>
      </c>
      <c r="F2377" s="294">
        <v>1891.1959999999999</v>
      </c>
      <c r="G2377" s="294">
        <v>4031.605</v>
      </c>
    </row>
    <row r="2378" spans="1:7">
      <c r="A2378" s="34" t="s">
        <v>1584</v>
      </c>
      <c r="B2378" s="293">
        <v>1998</v>
      </c>
      <c r="C2378" s="294">
        <v>1577.085</v>
      </c>
      <c r="D2378" s="294">
        <v>228.34899999999999</v>
      </c>
      <c r="E2378" s="295">
        <v>4935.4551000000001</v>
      </c>
      <c r="F2378" s="294">
        <v>1576.444</v>
      </c>
      <c r="G2378" s="294">
        <v>4187.4539999999997</v>
      </c>
    </row>
    <row r="2379" spans="1:7">
      <c r="A2379" s="34" t="s">
        <v>1584</v>
      </c>
      <c r="B2379" s="293">
        <v>1997</v>
      </c>
      <c r="C2379" s="294">
        <v>901.52099999999996</v>
      </c>
      <c r="D2379" s="294">
        <v>255.518</v>
      </c>
      <c r="E2379" s="295">
        <v>4709.4008999999996</v>
      </c>
      <c r="F2379" s="294">
        <v>1347.9670000000001</v>
      </c>
      <c r="G2379" s="294">
        <v>4012.7520000000004</v>
      </c>
    </row>
    <row r="2380" spans="1:7">
      <c r="A2380" s="34" t="s">
        <v>1584</v>
      </c>
      <c r="B2380" s="293">
        <v>1996</v>
      </c>
      <c r="C2380" s="294">
        <v>749.67700000000002</v>
      </c>
      <c r="D2380" s="294">
        <v>128.65700000000001</v>
      </c>
      <c r="E2380" s="295">
        <v>2028.5050000000001</v>
      </c>
      <c r="F2380" s="294">
        <v>1060.6130000000001</v>
      </c>
      <c r="G2380" s="294">
        <v>1706.462</v>
      </c>
    </row>
    <row r="2381" spans="1:7">
      <c r="A2381" s="34" t="s">
        <v>1584</v>
      </c>
      <c r="B2381" s="293">
        <v>1995</v>
      </c>
      <c r="C2381" s="294">
        <v>644.84</v>
      </c>
      <c r="D2381" s="294">
        <v>114.65300000000001</v>
      </c>
      <c r="E2381" s="295">
        <v>1862.421</v>
      </c>
      <c r="F2381" s="294">
        <v>888.42399999999998</v>
      </c>
      <c r="G2381" s="294">
        <v>1540.8519999999999</v>
      </c>
    </row>
    <row r="2382" spans="1:7">
      <c r="A2382" s="34" t="s">
        <v>1584</v>
      </c>
      <c r="B2382" s="293">
        <v>1994</v>
      </c>
      <c r="C2382" s="294">
        <v>540.24</v>
      </c>
      <c r="D2382" s="294">
        <v>100.13800000000001</v>
      </c>
      <c r="E2382" s="295">
        <v>1643.2530999999999</v>
      </c>
      <c r="F2382" s="294">
        <v>650.23599999999999</v>
      </c>
      <c r="G2382" s="294">
        <v>1339.5569999999998</v>
      </c>
    </row>
    <row r="2383" spans="1:7">
      <c r="A2383" s="34" t="s">
        <v>1584</v>
      </c>
      <c r="B2383" s="293">
        <v>1993</v>
      </c>
      <c r="C2383" s="294">
        <v>433.197</v>
      </c>
      <c r="D2383" s="294">
        <v>68.971999999999994</v>
      </c>
      <c r="E2383" s="295">
        <v>1319.39</v>
      </c>
      <c r="F2383" s="294">
        <v>513.76800000000003</v>
      </c>
      <c r="G2383" s="294">
        <v>1058.134</v>
      </c>
    </row>
    <row r="2384" spans="1:7">
      <c r="A2384" s="34" t="s">
        <v>1584</v>
      </c>
      <c r="B2384" s="293">
        <v>1992</v>
      </c>
      <c r="C2384" s="294">
        <v>356.76400000000001</v>
      </c>
      <c r="D2384" s="294">
        <v>44.273000000000003</v>
      </c>
      <c r="E2384" s="295">
        <v>1040.4871000000001</v>
      </c>
      <c r="F2384" s="294">
        <v>385.44900000000001</v>
      </c>
      <c r="G2384" s="294">
        <v>819.51700000000005</v>
      </c>
    </row>
    <row r="2385" spans="1:7">
      <c r="A2385" s="34" t="s">
        <v>1584</v>
      </c>
      <c r="B2385" s="293">
        <v>1991</v>
      </c>
      <c r="C2385" s="294">
        <v>281.02699999999999</v>
      </c>
      <c r="D2385" s="294">
        <v>37.387</v>
      </c>
      <c r="E2385" s="295">
        <v>764.53899999999999</v>
      </c>
      <c r="F2385" s="294">
        <v>319.97699999999998</v>
      </c>
      <c r="G2385" s="294">
        <v>602.83999999999992</v>
      </c>
    </row>
    <row r="2386" spans="1:7">
      <c r="A2386" s="34" t="s">
        <v>1584</v>
      </c>
      <c r="B2386" s="293">
        <v>1990</v>
      </c>
      <c r="C2386" s="294">
        <v>248.75700000000001</v>
      </c>
      <c r="D2386" s="294">
        <v>31.015999999999998</v>
      </c>
      <c r="E2386" s="295">
        <v>706.41099999999994</v>
      </c>
      <c r="F2386" s="294">
        <v>280.91500000000002</v>
      </c>
      <c r="G2386" s="294">
        <v>549.13000000000011</v>
      </c>
    </row>
    <row r="2387" spans="1:7">
      <c r="A2387" s="34" t="s">
        <v>1584</v>
      </c>
      <c r="B2387" s="293">
        <v>1989</v>
      </c>
      <c r="C2387" s="294">
        <v>213.23099999999999</v>
      </c>
      <c r="D2387" s="294">
        <v>22.018000000000001</v>
      </c>
      <c r="E2387" s="295">
        <v>691.56899999999996</v>
      </c>
      <c r="F2387" s="294">
        <v>258.15600000000001</v>
      </c>
      <c r="G2387" s="294">
        <v>544.92700000000002</v>
      </c>
    </row>
    <row r="2388" spans="1:7">
      <c r="A2388" s="34" t="s">
        <v>1585</v>
      </c>
      <c r="B2388" s="293">
        <v>2019</v>
      </c>
      <c r="C2388" s="294">
        <v>16783</v>
      </c>
      <c r="D2388" s="294">
        <v>1842</v>
      </c>
      <c r="E2388" s="295">
        <v>16204</v>
      </c>
      <c r="F2388" s="294">
        <v>11022</v>
      </c>
      <c r="G2388" s="294">
        <v>12733</v>
      </c>
    </row>
    <row r="2389" spans="1:7">
      <c r="A2389" s="34" t="s">
        <v>1585</v>
      </c>
      <c r="B2389" s="293">
        <v>2018</v>
      </c>
      <c r="C2389" s="294">
        <v>16125</v>
      </c>
      <c r="D2389" s="294">
        <v>2101</v>
      </c>
      <c r="E2389" s="295">
        <v>15846</v>
      </c>
      <c r="F2389" s="294">
        <v>11424</v>
      </c>
      <c r="G2389" s="294">
        <v>12169</v>
      </c>
    </row>
    <row r="2390" spans="1:7">
      <c r="A2390" s="34" t="s">
        <v>1585</v>
      </c>
      <c r="B2390" s="293">
        <v>2017</v>
      </c>
      <c r="C2390" s="294">
        <v>14810</v>
      </c>
      <c r="D2390" s="294">
        <v>1504</v>
      </c>
      <c r="E2390" s="295">
        <v>15221</v>
      </c>
      <c r="F2390" s="294">
        <v>10669</v>
      </c>
      <c r="G2390" s="294">
        <v>11542</v>
      </c>
    </row>
    <row r="2391" spans="1:7">
      <c r="A2391" s="34" t="s">
        <v>1585</v>
      </c>
      <c r="B2391" s="293">
        <v>2016</v>
      </c>
      <c r="C2391" s="294">
        <v>13487</v>
      </c>
      <c r="D2391" s="294">
        <v>1553</v>
      </c>
      <c r="E2391" s="295">
        <v>14262</v>
      </c>
      <c r="F2391" s="294">
        <v>10728</v>
      </c>
      <c r="G2391" s="294">
        <v>11606</v>
      </c>
    </row>
    <row r="2392" spans="1:7">
      <c r="A2392" s="34" t="s">
        <v>1585</v>
      </c>
      <c r="B2392" s="293">
        <v>2015</v>
      </c>
      <c r="C2392" s="294">
        <v>12416</v>
      </c>
      <c r="D2392" s="294">
        <v>1624</v>
      </c>
      <c r="E2392" s="295">
        <v>13061</v>
      </c>
      <c r="F2392" s="294">
        <v>9278</v>
      </c>
      <c r="G2392" s="294">
        <v>10561</v>
      </c>
    </row>
    <row r="2393" spans="1:7">
      <c r="A2393" s="34" t="s">
        <v>1585</v>
      </c>
      <c r="B2393" s="293">
        <v>2014</v>
      </c>
      <c r="C2393" s="294">
        <v>10262.700000000001</v>
      </c>
      <c r="D2393" s="294">
        <v>1439.3</v>
      </c>
      <c r="E2393" s="295">
        <v>11479</v>
      </c>
      <c r="F2393" s="294">
        <v>7740.2</v>
      </c>
      <c r="G2393" s="294">
        <v>9377.7000000000007</v>
      </c>
    </row>
    <row r="2394" spans="1:7">
      <c r="A2394" s="34" t="s">
        <v>1585</v>
      </c>
      <c r="B2394" s="293">
        <v>2013</v>
      </c>
      <c r="C2394" s="294">
        <v>8843.1890000000003</v>
      </c>
      <c r="D2394" s="294">
        <v>1228.578</v>
      </c>
      <c r="E2394" s="295">
        <v>8134.7179999999998</v>
      </c>
      <c r="F2394" s="294">
        <v>6135.7910000000002</v>
      </c>
      <c r="G2394" s="294">
        <v>6135.7910000000002</v>
      </c>
    </row>
    <row r="2395" spans="1:7">
      <c r="A2395" s="34" t="s">
        <v>1585</v>
      </c>
      <c r="B2395" s="293">
        <v>2012</v>
      </c>
      <c r="C2395" s="294">
        <v>7346.4719999999998</v>
      </c>
      <c r="D2395" s="294">
        <v>1051.2629999999999</v>
      </c>
      <c r="E2395" s="295">
        <v>6521.5709999999999</v>
      </c>
      <c r="F2395" s="294">
        <v>4854.3829999999998</v>
      </c>
      <c r="G2395" s="294">
        <v>4854.3829999999998</v>
      </c>
    </row>
    <row r="2396" spans="1:7">
      <c r="A2396" s="34" t="s">
        <v>1585</v>
      </c>
      <c r="B2396" s="293">
        <v>2011</v>
      </c>
      <c r="C2396" s="294">
        <v>6121.1559999999999</v>
      </c>
      <c r="D2396" s="294">
        <v>883.61800000000005</v>
      </c>
      <c r="E2396" s="295">
        <v>5507.933</v>
      </c>
      <c r="F2396" s="294">
        <v>3952.886</v>
      </c>
      <c r="G2396" s="294">
        <v>3952.886</v>
      </c>
    </row>
    <row r="2397" spans="1:7">
      <c r="A2397" s="34" t="s">
        <v>1585</v>
      </c>
      <c r="B2397" s="293">
        <v>2010</v>
      </c>
      <c r="C2397" s="294">
        <v>4592.3890000000001</v>
      </c>
      <c r="D2397" s="294">
        <v>733.54</v>
      </c>
      <c r="E2397" s="295">
        <v>4583.0739999999996</v>
      </c>
      <c r="F2397" s="294">
        <v>3584.431</v>
      </c>
      <c r="G2397" s="294">
        <v>3584.431</v>
      </c>
    </row>
    <row r="2398" spans="1:7">
      <c r="A2398" s="34" t="s">
        <v>1585</v>
      </c>
      <c r="B2398" s="293">
        <v>2009</v>
      </c>
      <c r="C2398" s="294">
        <v>3278.663</v>
      </c>
      <c r="D2398" s="294">
        <v>534.96299999999997</v>
      </c>
      <c r="E2398" s="295">
        <v>3338.24</v>
      </c>
      <c r="F2398" s="294">
        <v>2653.1770000000001</v>
      </c>
      <c r="G2398" s="294">
        <v>2653.1770000000001</v>
      </c>
    </row>
    <row r="2399" spans="1:7">
      <c r="A2399" s="34" t="s">
        <v>1585</v>
      </c>
      <c r="B2399" s="293">
        <v>2008</v>
      </c>
      <c r="C2399" s="294">
        <v>2816.3040000000001</v>
      </c>
      <c r="D2399" s="294">
        <v>430.84500000000003</v>
      </c>
      <c r="E2399" s="295">
        <v>2374.56</v>
      </c>
      <c r="F2399" s="294">
        <v>1965.578</v>
      </c>
      <c r="G2399" s="294">
        <v>1965.578</v>
      </c>
    </row>
    <row r="2400" spans="1:7">
      <c r="A2400" s="34" t="s">
        <v>1585</v>
      </c>
      <c r="B2400" s="293">
        <v>2007</v>
      </c>
      <c r="C2400" s="294">
        <v>2135.5770000000002</v>
      </c>
      <c r="D2400" s="294">
        <v>350.13299999999998</v>
      </c>
      <c r="E2400" s="295">
        <v>1838.306</v>
      </c>
      <c r="F2400" s="294">
        <v>1468.21</v>
      </c>
      <c r="G2400" s="294">
        <v>1468.21</v>
      </c>
    </row>
    <row r="2401" spans="1:7">
      <c r="A2401" s="34" t="s">
        <v>1585</v>
      </c>
      <c r="B2401" s="293">
        <v>2006</v>
      </c>
      <c r="C2401" s="294">
        <v>1424.2670000000001</v>
      </c>
      <c r="D2401" s="294">
        <v>232.79499999999999</v>
      </c>
      <c r="E2401" s="295">
        <v>1325.981</v>
      </c>
      <c r="F2401" s="294">
        <v>1073.499</v>
      </c>
      <c r="G2401" s="294">
        <v>1073.499</v>
      </c>
    </row>
    <row r="2402" spans="1:7">
      <c r="A2402" s="34" t="s">
        <v>1585</v>
      </c>
      <c r="B2402" s="293">
        <v>2005</v>
      </c>
      <c r="C2402" s="294">
        <v>885.83</v>
      </c>
      <c r="D2402" s="294">
        <v>166.26599999999999</v>
      </c>
      <c r="E2402" s="295">
        <v>869.89300000000003</v>
      </c>
      <c r="F2402" s="294">
        <v>714.14499999999998</v>
      </c>
      <c r="G2402" s="294">
        <v>714.14499999999998</v>
      </c>
    </row>
    <row r="2403" spans="1:7">
      <c r="A2403" s="34" t="s">
        <v>1585</v>
      </c>
      <c r="B2403" s="293">
        <v>2004</v>
      </c>
      <c r="C2403" s="294">
        <v>586.673</v>
      </c>
      <c r="D2403" s="294">
        <v>100.24299999999999</v>
      </c>
      <c r="E2403" s="295">
        <v>572.745</v>
      </c>
      <c r="F2403" s="294">
        <v>453.529</v>
      </c>
      <c r="G2403" s="294">
        <v>453.529</v>
      </c>
    </row>
    <row r="2404" spans="1:7">
      <c r="A2404" s="34" t="s">
        <v>1585</v>
      </c>
      <c r="B2404" s="293">
        <v>2003</v>
      </c>
      <c r="C2404" s="294">
        <v>368.23099999999999</v>
      </c>
      <c r="D2404" s="294">
        <v>57.365000000000002</v>
      </c>
      <c r="E2404" s="295">
        <v>360.589</v>
      </c>
      <c r="F2404" s="294">
        <v>274.07</v>
      </c>
      <c r="G2404" s="294">
        <v>274.07</v>
      </c>
    </row>
    <row r="2405" spans="1:7">
      <c r="A2405" s="34" t="s">
        <v>1585</v>
      </c>
      <c r="B2405" s="293">
        <v>2002</v>
      </c>
      <c r="C2405" s="294">
        <v>229.08600000000001</v>
      </c>
      <c r="D2405" s="294">
        <v>34.561999999999998</v>
      </c>
      <c r="E2405" s="295">
        <v>231.47300000000001</v>
      </c>
      <c r="F2405" s="294">
        <v>165.48099999999999</v>
      </c>
      <c r="G2405" s="294">
        <v>165.48099999999999</v>
      </c>
    </row>
    <row r="2406" spans="1:7">
      <c r="A2406" s="34" t="s">
        <v>1585</v>
      </c>
      <c r="B2406" s="293">
        <v>2001</v>
      </c>
      <c r="C2406" s="294">
        <v>177.77799999999999</v>
      </c>
      <c r="D2406" s="294">
        <v>22.16</v>
      </c>
      <c r="E2406" s="295">
        <v>144.983</v>
      </c>
      <c r="F2406" s="294">
        <v>98.792000000000002</v>
      </c>
      <c r="G2406" s="294">
        <v>98.792000000000002</v>
      </c>
    </row>
    <row r="2407" spans="1:7">
      <c r="A2407" s="34" t="s">
        <v>1585</v>
      </c>
      <c r="B2407" s="293">
        <v>2000</v>
      </c>
      <c r="C2407" s="294">
        <v>137.03100000000001</v>
      </c>
      <c r="D2407" s="294">
        <v>17.683</v>
      </c>
      <c r="E2407" s="295">
        <v>109.54</v>
      </c>
      <c r="F2407" s="294">
        <v>66.116</v>
      </c>
      <c r="G2407" s="294">
        <v>66.116</v>
      </c>
    </row>
    <row r="2408" spans="1:7">
      <c r="A2408" s="34" t="s">
        <v>1585</v>
      </c>
      <c r="B2408" s="293">
        <v>1999</v>
      </c>
      <c r="C2408" s="294">
        <v>88.903999999999996</v>
      </c>
      <c r="D2408" s="294">
        <v>11.234</v>
      </c>
      <c r="E2408" s="295">
        <v>69.025999999999996</v>
      </c>
      <c r="F2408" s="294">
        <v>45.460999999999999</v>
      </c>
      <c r="G2408" s="294">
        <v>45.460999999999999</v>
      </c>
    </row>
    <row r="2409" spans="1:7">
      <c r="A2409" s="34" t="s">
        <v>1585</v>
      </c>
      <c r="B2409" s="293">
        <v>1998</v>
      </c>
      <c r="C2409" s="294">
        <v>58.606000000000002</v>
      </c>
      <c r="D2409" s="294">
        <v>6.0330000000000004</v>
      </c>
      <c r="E2409" s="295">
        <v>51.679000000000002</v>
      </c>
      <c r="F2409" s="294">
        <v>32.616</v>
      </c>
      <c r="G2409" s="294">
        <v>32.616</v>
      </c>
    </row>
    <row r="2410" spans="1:7">
      <c r="A2410" s="34" t="s">
        <v>1585</v>
      </c>
      <c r="B2410" s="293">
        <v>1997</v>
      </c>
      <c r="C2410" s="294">
        <v>24.744</v>
      </c>
      <c r="D2410" s="294">
        <v>1.028</v>
      </c>
      <c r="E2410" s="295">
        <v>18.297999999999998</v>
      </c>
      <c r="F2410" s="294">
        <v>3.419</v>
      </c>
      <c r="G2410" s="294">
        <v>3.419</v>
      </c>
    </row>
    <row r="2411" spans="1:7">
      <c r="A2411" s="34" t="s">
        <v>1585</v>
      </c>
      <c r="B2411" s="293">
        <v>1996</v>
      </c>
      <c r="C2411" s="294">
        <v>12.032</v>
      </c>
      <c r="D2411" s="294">
        <v>0.64200000000000002</v>
      </c>
      <c r="E2411" s="295">
        <v>7.827</v>
      </c>
      <c r="F2411" s="294">
        <v>3.9870000000000001</v>
      </c>
      <c r="G2411" s="294">
        <v>3.9870000000000001</v>
      </c>
    </row>
    <row r="2412" spans="1:7">
      <c r="A2412" s="34" t="s">
        <v>1586</v>
      </c>
      <c r="B2412" s="293">
        <v>2019</v>
      </c>
      <c r="C2412" s="294">
        <v>13846</v>
      </c>
      <c r="D2412" s="294">
        <v>-959</v>
      </c>
      <c r="E2412" s="295">
        <v>42397</v>
      </c>
      <c r="F2412" s="294">
        <v>24555</v>
      </c>
      <c r="G2412" s="294">
        <v>25243</v>
      </c>
    </row>
    <row r="2413" spans="1:7">
      <c r="A2413" s="34" t="s">
        <v>1586</v>
      </c>
      <c r="B2413" s="293">
        <v>2018</v>
      </c>
      <c r="C2413" s="294">
        <v>14287</v>
      </c>
      <c r="D2413" s="294">
        <v>-5065</v>
      </c>
      <c r="E2413" s="295">
        <v>108683</v>
      </c>
      <c r="F2413" s="294">
        <v>75153</v>
      </c>
      <c r="G2413" s="294">
        <v>83091</v>
      </c>
    </row>
    <row r="2414" spans="1:7">
      <c r="A2414" s="34" t="s">
        <v>1587</v>
      </c>
      <c r="B2414" s="293">
        <v>2019</v>
      </c>
      <c r="C2414" s="294">
        <v>3010.5639999999999</v>
      </c>
      <c r="D2414" s="294">
        <v>681.81299999999999</v>
      </c>
      <c r="E2414" s="295">
        <v>4388.9260000000004</v>
      </c>
      <c r="F2414" s="294">
        <v>837.65599999999995</v>
      </c>
      <c r="G2414" s="294">
        <v>1836.989</v>
      </c>
    </row>
    <row r="2415" spans="1:7">
      <c r="A2415" s="34" t="s">
        <v>1587</v>
      </c>
      <c r="B2415" s="293">
        <v>2018</v>
      </c>
      <c r="C2415" s="294">
        <v>2973.9029999999998</v>
      </c>
      <c r="D2415" s="294">
        <v>575.66700000000003</v>
      </c>
      <c r="E2415" s="295">
        <v>5136.049</v>
      </c>
      <c r="F2415" s="294">
        <v>551.51900000000001</v>
      </c>
      <c r="G2415" s="294">
        <v>2456.8989999999999</v>
      </c>
    </row>
    <row r="2416" spans="1:7">
      <c r="A2416" s="34" t="s">
        <v>1587</v>
      </c>
      <c r="B2416" s="293">
        <v>2017</v>
      </c>
      <c r="C2416" s="294">
        <v>2824.6860000000001</v>
      </c>
      <c r="D2416" s="294">
        <v>-20.719000000000001</v>
      </c>
      <c r="E2416" s="295">
        <v>5820.1760000000004</v>
      </c>
      <c r="F2416" s="294">
        <v>992.46100000000001</v>
      </c>
      <c r="G2416" s="294">
        <v>3119.9350000000004</v>
      </c>
    </row>
    <row r="2417" spans="1:7">
      <c r="A2417" s="34" t="s">
        <v>1587</v>
      </c>
      <c r="B2417" s="293">
        <v>2016</v>
      </c>
      <c r="C2417" s="294">
        <v>2736.08</v>
      </c>
      <c r="D2417" s="294">
        <v>536.11199999999997</v>
      </c>
      <c r="E2417" s="295">
        <v>6390.2269999999999</v>
      </c>
      <c r="F2417" s="294">
        <v>2608.7269999999999</v>
      </c>
      <c r="G2417" s="294">
        <v>4036.3779999999997</v>
      </c>
    </row>
    <row r="2418" spans="1:7">
      <c r="A2418" s="34" t="s">
        <v>1587</v>
      </c>
      <c r="B2418" s="293">
        <v>2015</v>
      </c>
      <c r="C2418" s="294">
        <v>3275.5940000000001</v>
      </c>
      <c r="D2418" s="294">
        <v>319.36099999999999</v>
      </c>
      <c r="E2418" s="295">
        <v>5481.4380000000001</v>
      </c>
      <c r="F2418" s="294">
        <v>1973.4459999999999</v>
      </c>
      <c r="G2418" s="294">
        <v>3298.4380000000001</v>
      </c>
    </row>
    <row r="2419" spans="1:7">
      <c r="A2419" s="34" t="s">
        <v>1587</v>
      </c>
      <c r="B2419" s="293">
        <v>2014</v>
      </c>
      <c r="C2419" s="294">
        <v>3142.8560000000002</v>
      </c>
      <c r="D2419" s="294">
        <v>251.72300000000001</v>
      </c>
      <c r="E2419" s="295">
        <v>5512.0069999999996</v>
      </c>
      <c r="F2419" s="294">
        <v>2173.645</v>
      </c>
      <c r="G2419" s="294">
        <v>3466.598</v>
      </c>
    </row>
    <row r="2420" spans="1:7">
      <c r="A2420" s="34" t="s">
        <v>1587</v>
      </c>
      <c r="B2420" s="293">
        <v>2013</v>
      </c>
      <c r="C2420" s="294">
        <v>2918.4340000000002</v>
      </c>
      <c r="D2420" s="294">
        <v>339.52300000000002</v>
      </c>
      <c r="E2420" s="295">
        <v>5212.2489999999998</v>
      </c>
      <c r="F2420" s="294">
        <v>3319.8069999999998</v>
      </c>
      <c r="G2420" s="294">
        <v>3319.8069999999998</v>
      </c>
    </row>
    <row r="2421" spans="1:7">
      <c r="A2421" s="34" t="s">
        <v>1587</v>
      </c>
      <c r="B2421" s="293">
        <v>2012</v>
      </c>
      <c r="C2421" s="294">
        <v>2586.123</v>
      </c>
      <c r="D2421" s="294">
        <v>352.54700000000003</v>
      </c>
      <c r="E2421" s="295">
        <v>4796.402</v>
      </c>
      <c r="F2421" s="294">
        <v>3121.777</v>
      </c>
      <c r="G2421" s="294">
        <v>3121.777</v>
      </c>
    </row>
    <row r="2422" spans="1:7">
      <c r="A2422" s="34" t="s">
        <v>1587</v>
      </c>
      <c r="B2422" s="293">
        <v>2011</v>
      </c>
      <c r="C2422" s="294">
        <v>2206.3919999999998</v>
      </c>
      <c r="D2422" s="294">
        <v>356.322</v>
      </c>
      <c r="E2422" s="295">
        <v>4099.5410000000002</v>
      </c>
      <c r="F2422" s="294">
        <v>2730.49</v>
      </c>
      <c r="G2422" s="294">
        <v>2730.49</v>
      </c>
    </row>
    <row r="2423" spans="1:7">
      <c r="A2423" s="34" t="s">
        <v>1587</v>
      </c>
      <c r="B2423" s="293">
        <v>2010</v>
      </c>
      <c r="C2423" s="294">
        <v>1874.662</v>
      </c>
      <c r="D2423" s="294">
        <v>277.065</v>
      </c>
      <c r="E2423" s="295">
        <v>3703.6</v>
      </c>
      <c r="F2423" s="294">
        <v>2560.5880000000002</v>
      </c>
      <c r="G2423" s="294">
        <v>2560.5880000000002</v>
      </c>
    </row>
    <row r="2424" spans="1:7">
      <c r="A2424" s="34" t="s">
        <v>1587</v>
      </c>
      <c r="B2424" s="293">
        <v>2009</v>
      </c>
      <c r="C2424" s="294">
        <v>1614.088</v>
      </c>
      <c r="D2424" s="294">
        <v>191.017</v>
      </c>
      <c r="E2424" s="295">
        <v>3091.1469999999999</v>
      </c>
      <c r="F2424" s="294">
        <v>2188.5070000000001</v>
      </c>
      <c r="G2424" s="294">
        <v>2188.5070000000001</v>
      </c>
    </row>
    <row r="2425" spans="1:7">
      <c r="A2425" s="34" t="s">
        <v>1587</v>
      </c>
      <c r="B2425" s="293">
        <v>2008</v>
      </c>
      <c r="C2425" s="294">
        <v>1583.354</v>
      </c>
      <c r="D2425" s="294">
        <v>178.27600000000001</v>
      </c>
      <c r="E2425" s="295">
        <v>2694.306</v>
      </c>
      <c r="F2425" s="294">
        <v>1917.865</v>
      </c>
      <c r="G2425" s="294">
        <v>1917.865</v>
      </c>
    </row>
    <row r="2426" spans="1:7">
      <c r="A2426" s="34" t="s">
        <v>1587</v>
      </c>
      <c r="B2426" s="293">
        <v>2007</v>
      </c>
      <c r="C2426" s="294">
        <v>1391.942</v>
      </c>
      <c r="D2426" s="294">
        <v>214.483</v>
      </c>
      <c r="E2426" s="295">
        <v>2534.6930000000002</v>
      </c>
      <c r="F2426" s="294">
        <v>1838.325</v>
      </c>
      <c r="G2426" s="294">
        <v>1838.325</v>
      </c>
    </row>
    <row r="2427" spans="1:7">
      <c r="A2427" s="34" t="s">
        <v>1587</v>
      </c>
      <c r="B2427" s="293">
        <v>2006</v>
      </c>
      <c r="C2427" s="294">
        <v>1134.319</v>
      </c>
      <c r="D2427" s="294">
        <v>182.99700000000001</v>
      </c>
      <c r="E2427" s="295">
        <v>2024.473</v>
      </c>
      <c r="F2427" s="294">
        <v>1464.289</v>
      </c>
      <c r="G2427" s="294">
        <v>1464.289</v>
      </c>
    </row>
    <row r="2428" spans="1:7">
      <c r="A2428" s="34" t="s">
        <v>1587</v>
      </c>
      <c r="B2428" s="293">
        <v>2005</v>
      </c>
      <c r="C2428" s="294">
        <v>908.72199999999998</v>
      </c>
      <c r="D2428" s="294">
        <v>165.60900000000001</v>
      </c>
      <c r="E2428" s="295">
        <v>1698.982</v>
      </c>
      <c r="F2428" s="294">
        <v>1214.528</v>
      </c>
      <c r="G2428" s="294">
        <v>1245.528</v>
      </c>
    </row>
    <row r="2429" spans="1:7">
      <c r="A2429" s="34" t="s">
        <v>1587</v>
      </c>
      <c r="B2429" s="293">
        <v>2004</v>
      </c>
      <c r="C2429" s="294">
        <v>741.15700000000004</v>
      </c>
      <c r="D2429" s="294">
        <v>131.54599999999999</v>
      </c>
      <c r="E2429" s="295">
        <v>1286.0840000000001</v>
      </c>
      <c r="F2429" s="294">
        <v>924.90499999999997</v>
      </c>
      <c r="G2429" s="294">
        <v>924.90499999999997</v>
      </c>
    </row>
    <row r="2430" spans="1:7">
      <c r="A2430" s="34" t="s">
        <v>1587</v>
      </c>
      <c r="B2430" s="293">
        <v>2003</v>
      </c>
      <c r="C2430" s="294">
        <v>588.625</v>
      </c>
      <c r="D2430" s="294">
        <v>126.943</v>
      </c>
      <c r="E2430" s="295">
        <v>1344.9390000000001</v>
      </c>
      <c r="F2430" s="294">
        <v>706.798</v>
      </c>
      <c r="G2430" s="294">
        <v>1058.221</v>
      </c>
    </row>
    <row r="2431" spans="1:7">
      <c r="A2431" s="34" t="s">
        <v>1587</v>
      </c>
      <c r="B2431" s="293">
        <v>2002</v>
      </c>
      <c r="C2431" s="294">
        <v>527.44799999999998</v>
      </c>
      <c r="D2431" s="294">
        <v>93.92</v>
      </c>
      <c r="E2431" s="295">
        <v>1161.5309999999999</v>
      </c>
      <c r="F2431" s="294">
        <v>614.59</v>
      </c>
      <c r="G2431" s="294">
        <v>948.13900000000001</v>
      </c>
    </row>
    <row r="2432" spans="1:7">
      <c r="A2432" s="34" t="s">
        <v>1587</v>
      </c>
      <c r="B2432" s="293">
        <v>2001</v>
      </c>
      <c r="C2432" s="294">
        <v>591.62900000000002</v>
      </c>
      <c r="D2432" s="294">
        <v>105.26</v>
      </c>
      <c r="E2432" s="295">
        <v>1208.23</v>
      </c>
      <c r="F2432" s="294">
        <v>647.33000000000004</v>
      </c>
      <c r="G2432" s="294">
        <v>993.5440000000001</v>
      </c>
    </row>
    <row r="2433" spans="1:7">
      <c r="A2433" s="34" t="s">
        <v>1587</v>
      </c>
      <c r="B2433" s="293">
        <v>2000</v>
      </c>
      <c r="C2433" s="294">
        <v>470.44600000000003</v>
      </c>
      <c r="D2433" s="294">
        <v>94.512</v>
      </c>
      <c r="E2433" s="295">
        <v>1112.5730000000001</v>
      </c>
      <c r="F2433" s="294">
        <v>608.60699999999997</v>
      </c>
      <c r="G2433" s="294">
        <v>939.10400000000004</v>
      </c>
    </row>
    <row r="2434" spans="1:7">
      <c r="A2434" s="34" t="s">
        <v>1587</v>
      </c>
      <c r="B2434" s="293">
        <v>1999</v>
      </c>
      <c r="C2434" s="294">
        <v>403.28500000000003</v>
      </c>
      <c r="D2434" s="294">
        <v>116.944</v>
      </c>
      <c r="E2434" s="295">
        <v>1037.857</v>
      </c>
      <c r="F2434" s="294">
        <v>533.07000000000005</v>
      </c>
      <c r="G2434" s="294">
        <v>846.95</v>
      </c>
    </row>
    <row r="2435" spans="1:7">
      <c r="A2435" s="34" t="s">
        <v>1587</v>
      </c>
      <c r="B2435" s="293">
        <v>1998</v>
      </c>
      <c r="C2435" s="294">
        <v>248.636</v>
      </c>
      <c r="D2435" s="294">
        <v>61.101999999999997</v>
      </c>
      <c r="E2435" s="295">
        <v>431.38</v>
      </c>
      <c r="F2435" s="294">
        <v>297.45400000000001</v>
      </c>
      <c r="G2435" s="294">
        <v>297.45400000000001</v>
      </c>
    </row>
    <row r="2436" spans="1:7">
      <c r="A2436" s="34" t="s">
        <v>1587</v>
      </c>
      <c r="B2436" s="293">
        <v>1997</v>
      </c>
      <c r="C2436" s="294">
        <v>123.93300000000001</v>
      </c>
      <c r="D2436" s="294">
        <v>41.359000000000002</v>
      </c>
      <c r="E2436" s="295">
        <v>282.66800000000001</v>
      </c>
      <c r="F2436" s="294">
        <v>196.84800000000001</v>
      </c>
      <c r="G2436" s="294">
        <v>196.85600000000002</v>
      </c>
    </row>
    <row r="2437" spans="1:7">
      <c r="A2437" s="34" t="s">
        <v>1587</v>
      </c>
      <c r="B2437" s="293">
        <v>1996</v>
      </c>
      <c r="C2437" s="294">
        <v>44.527000000000001</v>
      </c>
      <c r="D2437" s="294">
        <v>18.701000000000001</v>
      </c>
      <c r="E2437" s="295">
        <v>149.58000000000001</v>
      </c>
      <c r="F2437" s="294">
        <v>141.851</v>
      </c>
      <c r="G2437" s="294">
        <v>141.941</v>
      </c>
    </row>
    <row r="2438" spans="1:7">
      <c r="A2438" s="34" t="s">
        <v>1587</v>
      </c>
      <c r="B2438" s="293">
        <v>1995</v>
      </c>
      <c r="C2438" s="294">
        <v>14.568</v>
      </c>
      <c r="D2438" s="294">
        <v>1.895</v>
      </c>
      <c r="E2438" s="295">
        <v>46.715000000000003</v>
      </c>
      <c r="F2438" s="294">
        <v>42.962000000000003</v>
      </c>
      <c r="G2438" s="294">
        <v>43.195</v>
      </c>
    </row>
    <row r="2439" spans="1:7">
      <c r="A2439" s="34" t="s">
        <v>1587</v>
      </c>
      <c r="B2439" s="293">
        <v>1994</v>
      </c>
      <c r="C2439" s="294">
        <v>10.086</v>
      </c>
      <c r="D2439" s="294">
        <v>0.24199999999999999</v>
      </c>
      <c r="E2439" s="295">
        <v>3.9319999999999999</v>
      </c>
      <c r="F2439" s="294">
        <v>2.1349999999999998</v>
      </c>
      <c r="G2439" s="294">
        <v>2.266</v>
      </c>
    </row>
    <row r="2440" spans="1:7">
      <c r="A2440" s="34" t="s">
        <v>1588</v>
      </c>
      <c r="B2440" s="293">
        <v>2019</v>
      </c>
      <c r="C2440" s="294">
        <v>256776</v>
      </c>
      <c r="D2440" s="294">
        <v>6634</v>
      </c>
      <c r="E2440" s="295">
        <v>222449</v>
      </c>
      <c r="F2440" s="294">
        <v>64170</v>
      </c>
      <c r="G2440" s="294">
        <v>153172</v>
      </c>
    </row>
    <row r="2441" spans="1:7">
      <c r="A2441" s="34" t="s">
        <v>1588</v>
      </c>
      <c r="B2441" s="293">
        <v>2018</v>
      </c>
      <c r="C2441" s="294">
        <v>194579</v>
      </c>
      <c r="D2441" s="294">
        <v>-594</v>
      </c>
      <c r="E2441" s="295">
        <v>196456</v>
      </c>
      <c r="F2441" s="294">
        <v>58543</v>
      </c>
      <c r="G2441" s="294">
        <v>131972</v>
      </c>
    </row>
    <row r="2442" spans="1:7">
      <c r="A2442" s="34" t="s">
        <v>1588</v>
      </c>
      <c r="B2442" s="293">
        <v>2017</v>
      </c>
      <c r="C2442" s="294">
        <v>184786</v>
      </c>
      <c r="D2442" s="294">
        <v>6622</v>
      </c>
      <c r="E2442" s="295">
        <v>95131</v>
      </c>
      <c r="F2442" s="294">
        <v>37695</v>
      </c>
      <c r="G2442" s="294">
        <v>64697</v>
      </c>
    </row>
    <row r="2443" spans="1:7">
      <c r="A2443" s="34" t="s">
        <v>1588</v>
      </c>
      <c r="B2443" s="293">
        <v>2016</v>
      </c>
      <c r="C2443" s="294">
        <v>177546</v>
      </c>
      <c r="D2443" s="294">
        <v>5317</v>
      </c>
      <c r="E2443" s="295">
        <v>94462</v>
      </c>
      <c r="F2443" s="294">
        <v>36834</v>
      </c>
      <c r="G2443" s="294">
        <v>64365</v>
      </c>
    </row>
    <row r="2444" spans="1:7">
      <c r="A2444" s="34" t="s">
        <v>1588</v>
      </c>
      <c r="B2444" s="293">
        <v>2015</v>
      </c>
      <c r="C2444" s="294">
        <v>153290</v>
      </c>
      <c r="D2444" s="294">
        <v>5210</v>
      </c>
      <c r="E2444" s="295">
        <v>92437</v>
      </c>
      <c r="F2444" s="294">
        <v>37242</v>
      </c>
      <c r="G2444" s="294">
        <v>64706</v>
      </c>
    </row>
    <row r="2445" spans="1:7">
      <c r="A2445" s="34" t="s">
        <v>1588</v>
      </c>
      <c r="B2445" s="293">
        <v>2014</v>
      </c>
      <c r="C2445" s="294">
        <v>139367</v>
      </c>
      <c r="D2445" s="294">
        <v>4625</v>
      </c>
      <c r="E2445" s="295">
        <v>74187</v>
      </c>
      <c r="F2445" s="294">
        <v>37963</v>
      </c>
      <c r="G2445" s="294">
        <v>50853</v>
      </c>
    </row>
    <row r="2446" spans="1:7">
      <c r="A2446" s="34" t="s">
        <v>1588</v>
      </c>
      <c r="B2446" s="293">
        <v>2013</v>
      </c>
      <c r="C2446" s="294">
        <v>126761</v>
      </c>
      <c r="D2446" s="294">
        <v>4592</v>
      </c>
      <c r="E2446" s="295">
        <v>71526</v>
      </c>
      <c r="F2446" s="294">
        <v>37938</v>
      </c>
      <c r="G2446" s="294">
        <v>51340</v>
      </c>
    </row>
    <row r="2447" spans="1:7">
      <c r="A2447" s="34" t="s">
        <v>1588</v>
      </c>
      <c r="B2447" s="293">
        <v>2012</v>
      </c>
      <c r="C2447" s="294">
        <v>123120</v>
      </c>
      <c r="D2447" s="294">
        <v>3864</v>
      </c>
      <c r="E2447" s="295">
        <v>66221</v>
      </c>
      <c r="F2447" s="294">
        <v>37653</v>
      </c>
      <c r="G2447" s="294">
        <v>47481</v>
      </c>
    </row>
    <row r="2448" spans="1:7">
      <c r="A2448" s="34" t="s">
        <v>1588</v>
      </c>
      <c r="B2448" s="293">
        <v>2011</v>
      </c>
      <c r="C2448" s="294">
        <v>107100</v>
      </c>
      <c r="D2448" s="294">
        <v>3461</v>
      </c>
      <c r="E2448" s="295">
        <v>64543</v>
      </c>
      <c r="F2448" s="294">
        <v>38081</v>
      </c>
      <c r="G2448" s="294">
        <v>48095</v>
      </c>
    </row>
    <row r="2449" spans="1:7">
      <c r="A2449" s="34" t="s">
        <v>1588</v>
      </c>
      <c r="B2449" s="293">
        <v>2010</v>
      </c>
      <c r="C2449" s="294">
        <v>95778</v>
      </c>
      <c r="D2449" s="294">
        <v>3427</v>
      </c>
      <c r="E2449" s="295">
        <v>62169</v>
      </c>
      <c r="F2449" s="294">
        <v>37734</v>
      </c>
      <c r="G2449" s="294">
        <v>47791</v>
      </c>
    </row>
    <row r="2450" spans="1:7">
      <c r="A2450" s="34" t="s">
        <v>1588</v>
      </c>
      <c r="B2450" s="293">
        <v>2009</v>
      </c>
      <c r="C2450" s="294">
        <v>98215</v>
      </c>
      <c r="D2450" s="294">
        <v>3696</v>
      </c>
      <c r="E2450" s="295">
        <v>61641</v>
      </c>
      <c r="F2450" s="294">
        <v>35805</v>
      </c>
      <c r="G2450" s="294">
        <v>46980</v>
      </c>
    </row>
    <row r="2451" spans="1:7">
      <c r="A2451" s="34" t="s">
        <v>1588</v>
      </c>
      <c r="B2451" s="293">
        <v>2008</v>
      </c>
      <c r="C2451" s="294">
        <v>87471.9</v>
      </c>
      <c r="D2451" s="294">
        <v>3198</v>
      </c>
      <c r="E2451" s="295">
        <v>60959.9</v>
      </c>
      <c r="F2451" s="294">
        <v>34574.400000000001</v>
      </c>
      <c r="G2451" s="294">
        <v>46329</v>
      </c>
    </row>
    <row r="2452" spans="1:7">
      <c r="A2452" s="34" t="s">
        <v>1588</v>
      </c>
      <c r="B2452" s="293">
        <v>2007</v>
      </c>
      <c r="C2452" s="294">
        <v>76329.5</v>
      </c>
      <c r="D2452" s="294">
        <v>2622.8</v>
      </c>
      <c r="E2452" s="295">
        <v>54721.9</v>
      </c>
      <c r="F2452" s="294">
        <v>31321.9</v>
      </c>
      <c r="G2452" s="294">
        <v>41803.800000000003</v>
      </c>
    </row>
    <row r="2453" spans="1:7">
      <c r="A2453" s="34" t="s">
        <v>1588</v>
      </c>
      <c r="B2453" s="293">
        <v>2006</v>
      </c>
      <c r="C2453" s="294">
        <v>43821.4</v>
      </c>
      <c r="D2453" s="294">
        <v>1355</v>
      </c>
      <c r="E2453" s="295">
        <v>20574.099999999999</v>
      </c>
      <c r="F2453" s="294">
        <v>9917.6</v>
      </c>
      <c r="G2453" s="294">
        <v>14975</v>
      </c>
    </row>
    <row r="2454" spans="1:7">
      <c r="A2454" s="34" t="s">
        <v>1588</v>
      </c>
      <c r="B2454" s="293">
        <v>2005</v>
      </c>
      <c r="C2454" s="294">
        <v>30594.3</v>
      </c>
      <c r="D2454" s="294">
        <v>904.6</v>
      </c>
      <c r="E2454" s="295">
        <v>14546.8</v>
      </c>
      <c r="F2454" s="294">
        <v>6987.2</v>
      </c>
      <c r="G2454" s="294">
        <v>9829.2999999999993</v>
      </c>
    </row>
    <row r="2455" spans="1:7">
      <c r="A2455" s="34" t="s">
        <v>1588</v>
      </c>
      <c r="B2455" s="293">
        <v>2005</v>
      </c>
      <c r="C2455" s="294">
        <v>37006.199999999997</v>
      </c>
      <c r="D2455" s="294">
        <v>1210.5999999999999</v>
      </c>
      <c r="E2455" s="295">
        <v>15283.4</v>
      </c>
      <c r="F2455" s="294">
        <v>8331.2000000000007</v>
      </c>
      <c r="G2455" s="294">
        <v>10520.300000000001</v>
      </c>
    </row>
    <row r="2456" spans="1:7">
      <c r="A2456" s="34" t="s">
        <v>1588</v>
      </c>
      <c r="B2456" s="293">
        <v>2004</v>
      </c>
      <c r="C2456" s="294">
        <v>26588</v>
      </c>
      <c r="D2456" s="294">
        <v>832.7</v>
      </c>
      <c r="E2456" s="295">
        <v>10543.0996</v>
      </c>
      <c r="F2456" s="294">
        <v>6021.7999</v>
      </c>
      <c r="G2456" s="294">
        <v>7098.0999000000002</v>
      </c>
    </row>
    <row r="2457" spans="1:7">
      <c r="A2457" s="34" t="s">
        <v>1588</v>
      </c>
      <c r="B2457" s="293">
        <v>2002</v>
      </c>
      <c r="C2457" s="294">
        <v>24181.5</v>
      </c>
      <c r="D2457" s="294">
        <v>701.8</v>
      </c>
      <c r="E2457" s="295">
        <v>9645.2998000000007</v>
      </c>
      <c r="F2457" s="294">
        <v>5196.9997999999996</v>
      </c>
      <c r="G2457" s="294">
        <v>6310.0998</v>
      </c>
    </row>
    <row r="2458" spans="1:7">
      <c r="A2458" s="34" t="s">
        <v>1588</v>
      </c>
      <c r="B2458" s="293">
        <v>2000</v>
      </c>
      <c r="C2458" s="294">
        <v>20087.5</v>
      </c>
      <c r="D2458" s="294">
        <v>731.4</v>
      </c>
      <c r="E2458" s="295">
        <v>7949.5</v>
      </c>
      <c r="F2458" s="294">
        <v>4304.6000000000004</v>
      </c>
      <c r="G2458" s="294">
        <v>5452.6</v>
      </c>
    </row>
    <row r="2459" spans="1:7">
      <c r="A2459" s="34" t="s">
        <v>1588</v>
      </c>
      <c r="B2459" s="293">
        <v>1998</v>
      </c>
      <c r="C2459" s="294">
        <v>15273.5996</v>
      </c>
      <c r="D2459" s="294">
        <v>370.9</v>
      </c>
      <c r="E2459" s="295">
        <v>6686.2002000000002</v>
      </c>
      <c r="F2459" s="294">
        <v>3110.6</v>
      </c>
      <c r="G2459" s="294">
        <v>4172</v>
      </c>
    </row>
    <row r="2460" spans="1:7">
      <c r="A2460" s="34" t="s">
        <v>1588</v>
      </c>
      <c r="B2460" s="293">
        <v>1997</v>
      </c>
      <c r="C2460" s="294">
        <v>13749.5996</v>
      </c>
      <c r="D2460" s="294">
        <v>63.2</v>
      </c>
      <c r="E2460" s="295">
        <v>5978.8999000000003</v>
      </c>
      <c r="F2460" s="294">
        <v>2614.6</v>
      </c>
      <c r="G2460" s="294">
        <v>3413.3</v>
      </c>
    </row>
    <row r="2461" spans="1:7">
      <c r="A2461" s="34" t="s">
        <v>1588</v>
      </c>
      <c r="B2461" s="293">
        <v>1996</v>
      </c>
      <c r="C2461" s="294">
        <v>10944.799800000001</v>
      </c>
      <c r="D2461" s="294">
        <v>162.1</v>
      </c>
      <c r="E2461" s="295">
        <v>5693.7002000000002</v>
      </c>
      <c r="F2461" s="294">
        <v>2196.4</v>
      </c>
      <c r="G2461" s="294">
        <v>3380.7</v>
      </c>
    </row>
    <row r="2462" spans="1:7">
      <c r="A2462" s="34" t="s">
        <v>1588</v>
      </c>
      <c r="B2462" s="293">
        <v>1995</v>
      </c>
      <c r="C2462" s="294">
        <v>4865</v>
      </c>
      <c r="D2462" s="294">
        <v>-674.1</v>
      </c>
      <c r="E2462" s="295">
        <v>3961.5619999999999</v>
      </c>
      <c r="F2462" s="294">
        <v>1642.923</v>
      </c>
      <c r="G2462" s="294">
        <v>2022.6210000000001</v>
      </c>
    </row>
    <row r="2463" spans="1:7">
      <c r="A2463" s="34" t="s">
        <v>1588</v>
      </c>
      <c r="B2463" s="293">
        <v>1994</v>
      </c>
      <c r="C2463" s="294">
        <v>9445.6777000000002</v>
      </c>
      <c r="D2463" s="294">
        <v>290.483</v>
      </c>
      <c r="E2463" s="295">
        <v>4735.4888000000001</v>
      </c>
      <c r="F2463" s="294">
        <v>2491.5790000000002</v>
      </c>
      <c r="G2463" s="294">
        <v>3022.9189999999999</v>
      </c>
    </row>
    <row r="2464" spans="1:7">
      <c r="A2464" s="34" t="s">
        <v>1588</v>
      </c>
      <c r="B2464" s="293">
        <v>1993</v>
      </c>
      <c r="C2464" s="294">
        <v>10435.401400000001</v>
      </c>
      <c r="D2464" s="294">
        <v>314.98399999999998</v>
      </c>
      <c r="E2464" s="295">
        <v>4272.3999000000003</v>
      </c>
      <c r="F2464" s="294">
        <v>2342.0338999999999</v>
      </c>
      <c r="G2464" s="294">
        <v>2773.7968999999998</v>
      </c>
    </row>
    <row r="2465" spans="1:7">
      <c r="A2465" s="34" t="s">
        <v>1588</v>
      </c>
      <c r="B2465" s="293">
        <v>1992</v>
      </c>
      <c r="C2465" s="294">
        <v>10432.8428</v>
      </c>
      <c r="D2465" s="294">
        <v>117.705</v>
      </c>
      <c r="E2465" s="295">
        <v>4214.0619999999999</v>
      </c>
      <c r="F2465" s="294">
        <v>2178.1709999999998</v>
      </c>
      <c r="G2465" s="294">
        <v>2584.2149999999997</v>
      </c>
    </row>
    <row r="2466" spans="1:7">
      <c r="A2466" s="34" t="s">
        <v>1588</v>
      </c>
      <c r="B2466" s="293">
        <v>1991</v>
      </c>
      <c r="C2466" s="294">
        <v>9886.1826000000001</v>
      </c>
      <c r="D2466" s="294">
        <v>330.84500000000003</v>
      </c>
      <c r="E2466" s="295">
        <v>4085.2350999999999</v>
      </c>
      <c r="F2466" s="294">
        <v>2196.91</v>
      </c>
      <c r="G2466" s="294">
        <v>2673.768</v>
      </c>
    </row>
    <row r="2467" spans="1:7">
      <c r="A2467" s="34" t="s">
        <v>1588</v>
      </c>
      <c r="B2467" s="293">
        <v>1990</v>
      </c>
      <c r="C2467" s="294">
        <v>8686.7646000000004</v>
      </c>
      <c r="D2467" s="294">
        <v>369.35300000000001</v>
      </c>
      <c r="E2467" s="295">
        <v>3662.1570000000002</v>
      </c>
      <c r="F2467" s="294">
        <v>1958.845</v>
      </c>
      <c r="G2467" s="294">
        <v>2392.2660000000001</v>
      </c>
    </row>
    <row r="2468" spans="1:7">
      <c r="A2468" s="34" t="s">
        <v>1588</v>
      </c>
      <c r="B2468" s="293">
        <v>1989</v>
      </c>
      <c r="C2468" s="294">
        <v>7553.9712</v>
      </c>
      <c r="D2468" s="294">
        <v>383.25900000000001</v>
      </c>
      <c r="E2468" s="295">
        <v>3031.7671</v>
      </c>
      <c r="F2468" s="294">
        <v>1721.2731000000001</v>
      </c>
      <c r="G2468" s="294">
        <v>2118.5371</v>
      </c>
    </row>
    <row r="2469" spans="1:7">
      <c r="A2469" s="34" t="s">
        <v>1589</v>
      </c>
      <c r="B2469" s="293">
        <v>2019</v>
      </c>
      <c r="C2469" s="294">
        <v>139865</v>
      </c>
      <c r="D2469" s="294">
        <v>2924</v>
      </c>
      <c r="E2469" s="295">
        <v>237428</v>
      </c>
      <c r="F2469" s="294">
        <v>145208</v>
      </c>
      <c r="G2469" s="294">
        <v>176066</v>
      </c>
    </row>
    <row r="2470" spans="1:7">
      <c r="A2470" s="34" t="s">
        <v>1589</v>
      </c>
      <c r="B2470" s="293">
        <v>2018</v>
      </c>
      <c r="C2470" s="294">
        <v>158902</v>
      </c>
      <c r="D2470" s="294">
        <v>14824</v>
      </c>
      <c r="E2470" s="295">
        <v>253863</v>
      </c>
      <c r="F2470" s="294">
        <v>155642</v>
      </c>
      <c r="G2470" s="294">
        <v>190101</v>
      </c>
    </row>
    <row r="2471" spans="1:7">
      <c r="A2471" s="34" t="s">
        <v>1589</v>
      </c>
      <c r="B2471" s="293">
        <v>2017</v>
      </c>
      <c r="C2471" s="294">
        <v>127485</v>
      </c>
      <c r="D2471" s="294">
        <v>9195</v>
      </c>
      <c r="E2471" s="295">
        <v>253806</v>
      </c>
      <c r="F2471" s="294">
        <v>149319</v>
      </c>
      <c r="G2471" s="294">
        <v>188082</v>
      </c>
    </row>
    <row r="2472" spans="1:7">
      <c r="A2472" s="34" t="s">
        <v>1589</v>
      </c>
      <c r="B2472" s="293">
        <v>2016</v>
      </c>
      <c r="C2472" s="294">
        <v>103310</v>
      </c>
      <c r="D2472" s="294">
        <v>-497</v>
      </c>
      <c r="E2472" s="295">
        <v>260078</v>
      </c>
      <c r="F2472" s="294">
        <v>146722</v>
      </c>
      <c r="G2472" s="294">
        <v>192848</v>
      </c>
    </row>
    <row r="2473" spans="1:7">
      <c r="A2473" s="34" t="s">
        <v>1589</v>
      </c>
      <c r="B2473" s="293">
        <v>2015</v>
      </c>
      <c r="C2473" s="294">
        <v>122566</v>
      </c>
      <c r="D2473" s="294">
        <v>4587</v>
      </c>
      <c r="E2473" s="295">
        <v>264540</v>
      </c>
      <c r="F2473" s="294">
        <v>153886</v>
      </c>
      <c r="G2473" s="294">
        <v>192435</v>
      </c>
    </row>
    <row r="2474" spans="1:7">
      <c r="A2474" s="34" t="s">
        <v>1589</v>
      </c>
      <c r="B2474" s="293">
        <v>2014</v>
      </c>
      <c r="C2474" s="294">
        <v>192308</v>
      </c>
      <c r="D2474" s="294">
        <v>19241</v>
      </c>
      <c r="E2474" s="295">
        <v>266026</v>
      </c>
      <c r="F2474" s="294">
        <v>156191</v>
      </c>
      <c r="G2474" s="294">
        <v>184009</v>
      </c>
    </row>
    <row r="2475" spans="1:7">
      <c r="A2475" s="34" t="s">
        <v>1589</v>
      </c>
      <c r="B2475" s="293">
        <v>2013</v>
      </c>
      <c r="C2475" s="294">
        <v>211664</v>
      </c>
      <c r="D2475" s="294">
        <v>21423</v>
      </c>
      <c r="E2475" s="295">
        <v>253753</v>
      </c>
      <c r="F2475" s="294">
        <v>150427</v>
      </c>
      <c r="G2475" s="294">
        <v>170858</v>
      </c>
    </row>
    <row r="2476" spans="1:7">
      <c r="A2476" s="34" t="s">
        <v>1589</v>
      </c>
      <c r="B2476" s="293">
        <v>2012</v>
      </c>
      <c r="C2476" s="294">
        <v>222580</v>
      </c>
      <c r="D2476" s="294">
        <v>26179</v>
      </c>
      <c r="E2476" s="295">
        <v>232982</v>
      </c>
      <c r="F2476" s="294">
        <v>137832</v>
      </c>
      <c r="G2476" s="294">
        <v>150024</v>
      </c>
    </row>
    <row r="2477" spans="1:7">
      <c r="A2477" s="34" t="s">
        <v>1589</v>
      </c>
      <c r="B2477" s="293">
        <v>2011</v>
      </c>
      <c r="C2477" s="294">
        <v>236286</v>
      </c>
      <c r="D2477" s="294">
        <v>26895</v>
      </c>
      <c r="E2477" s="295">
        <v>209474</v>
      </c>
      <c r="F2477" s="294">
        <v>122181</v>
      </c>
      <c r="G2477" s="294">
        <v>132333</v>
      </c>
    </row>
    <row r="2478" spans="1:7">
      <c r="A2478" s="34" t="s">
        <v>1589</v>
      </c>
      <c r="B2478" s="293">
        <v>2010</v>
      </c>
      <c r="C2478" s="294">
        <v>189607</v>
      </c>
      <c r="D2478" s="294">
        <v>19024</v>
      </c>
      <c r="E2478" s="295">
        <v>184769</v>
      </c>
      <c r="F2478" s="294">
        <v>105811</v>
      </c>
      <c r="G2478" s="294">
        <v>117287</v>
      </c>
    </row>
    <row r="2479" spans="1:7">
      <c r="A2479" s="34" t="s">
        <v>1589</v>
      </c>
      <c r="B2479" s="293">
        <v>2009</v>
      </c>
      <c r="C2479" s="294">
        <v>159293</v>
      </c>
      <c r="D2479" s="294">
        <v>10483</v>
      </c>
      <c r="E2479" s="295">
        <v>164621</v>
      </c>
      <c r="F2479" s="294">
        <v>92561</v>
      </c>
      <c r="G2479" s="294">
        <v>103075</v>
      </c>
    </row>
    <row r="2480" spans="1:7">
      <c r="A2480" s="34" t="s">
        <v>1589</v>
      </c>
      <c r="B2480" s="293">
        <v>2008</v>
      </c>
      <c r="C2480" s="294">
        <v>255112</v>
      </c>
      <c r="D2480" s="294">
        <v>23931</v>
      </c>
      <c r="E2480" s="295">
        <v>161165</v>
      </c>
      <c r="F2480" s="294">
        <v>87117</v>
      </c>
      <c r="G2480" s="294">
        <v>96018</v>
      </c>
    </row>
    <row r="2481" spans="1:7">
      <c r="A2481" s="34" t="s">
        <v>1589</v>
      </c>
      <c r="B2481" s="293">
        <v>2007</v>
      </c>
      <c r="C2481" s="294">
        <v>203970</v>
      </c>
      <c r="D2481" s="294">
        <v>18688</v>
      </c>
      <c r="E2481" s="295">
        <v>148786</v>
      </c>
      <c r="F2481" s="294">
        <v>77292</v>
      </c>
      <c r="G2481" s="294">
        <v>84524</v>
      </c>
    </row>
    <row r="2482" spans="1:7">
      <c r="A2482" s="34" t="s">
        <v>1589</v>
      </c>
      <c r="B2482" s="293">
        <v>2006</v>
      </c>
      <c r="C2482" s="294">
        <v>195341</v>
      </c>
      <c r="D2482" s="294">
        <v>17138</v>
      </c>
      <c r="E2482" s="295">
        <v>132628</v>
      </c>
      <c r="F2482" s="294">
        <v>69144</v>
      </c>
      <c r="G2482" s="294">
        <v>78982</v>
      </c>
    </row>
    <row r="2483" spans="1:7">
      <c r="A2483" s="34" t="s">
        <v>1589</v>
      </c>
      <c r="B2483" s="293">
        <v>2005</v>
      </c>
      <c r="C2483" s="294">
        <v>184922</v>
      </c>
      <c r="D2483" s="294">
        <v>14099</v>
      </c>
      <c r="E2483" s="295">
        <v>125833</v>
      </c>
      <c r="F2483" s="294">
        <v>62876</v>
      </c>
      <c r="G2483" s="294">
        <v>75746</v>
      </c>
    </row>
    <row r="2484" spans="1:7">
      <c r="A2484" s="34" t="s">
        <v>1589</v>
      </c>
      <c r="B2484" s="293">
        <v>2004</v>
      </c>
      <c r="C2484" s="294">
        <v>144750</v>
      </c>
      <c r="D2484" s="294">
        <v>13328</v>
      </c>
      <c r="E2484" s="295">
        <v>93208</v>
      </c>
      <c r="F2484" s="294">
        <v>45402</v>
      </c>
      <c r="G2484" s="294">
        <v>56674</v>
      </c>
    </row>
    <row r="2485" spans="1:7">
      <c r="A2485" s="34" t="s">
        <v>1589</v>
      </c>
      <c r="B2485" s="293">
        <v>2003</v>
      </c>
      <c r="C2485" s="294">
        <v>112788</v>
      </c>
      <c r="D2485" s="294">
        <v>7230</v>
      </c>
      <c r="E2485" s="295">
        <v>81470</v>
      </c>
      <c r="F2485" s="294">
        <v>36563</v>
      </c>
      <c r="G2485" s="294">
        <v>49160</v>
      </c>
    </row>
    <row r="2486" spans="1:7">
      <c r="A2486" s="34" t="s">
        <v>1589</v>
      </c>
      <c r="B2486" s="293">
        <v>2002</v>
      </c>
      <c r="C2486" s="294">
        <v>91685</v>
      </c>
      <c r="D2486" s="294">
        <v>1132</v>
      </c>
      <c r="E2486" s="295">
        <v>77359</v>
      </c>
      <c r="F2486" s="294">
        <v>31907</v>
      </c>
      <c r="G2486" s="294">
        <v>48176</v>
      </c>
    </row>
    <row r="2487" spans="1:7">
      <c r="A2487" s="34" t="s">
        <v>1589</v>
      </c>
      <c r="B2487" s="293">
        <v>2001</v>
      </c>
      <c r="C2487" s="294">
        <v>105101</v>
      </c>
      <c r="D2487" s="294">
        <v>3288</v>
      </c>
      <c r="E2487" s="295">
        <v>77572</v>
      </c>
      <c r="F2487" s="294">
        <v>34241</v>
      </c>
      <c r="G2487" s="294">
        <v>51659</v>
      </c>
    </row>
    <row r="2488" spans="1:7">
      <c r="A2488" s="34" t="s">
        <v>1589</v>
      </c>
      <c r="B2488" s="293">
        <v>2000</v>
      </c>
      <c r="C2488" s="294">
        <v>118053</v>
      </c>
      <c r="D2488" s="294">
        <v>7727</v>
      </c>
      <c r="E2488" s="295">
        <v>77621</v>
      </c>
      <c r="F2488" s="294">
        <v>34115</v>
      </c>
      <c r="G2488" s="294">
        <v>50030</v>
      </c>
    </row>
    <row r="2489" spans="1:7">
      <c r="A2489" s="34" t="s">
        <v>1589</v>
      </c>
      <c r="B2489" s="293">
        <v>1999</v>
      </c>
      <c r="C2489" s="294">
        <v>31538</v>
      </c>
      <c r="D2489" s="294">
        <v>2070</v>
      </c>
      <c r="E2489" s="295">
        <v>40668</v>
      </c>
      <c r="F2489" s="294">
        <v>17749</v>
      </c>
      <c r="G2489" s="294">
        <v>26668</v>
      </c>
    </row>
    <row r="2490" spans="1:7">
      <c r="A2490" s="34" t="s">
        <v>1589</v>
      </c>
      <c r="B2490" s="293">
        <v>1998</v>
      </c>
      <c r="C2490" s="294">
        <v>30329</v>
      </c>
      <c r="D2490" s="294">
        <v>1339</v>
      </c>
      <c r="E2490" s="295">
        <v>36540</v>
      </c>
      <c r="F2490" s="294">
        <v>17034</v>
      </c>
      <c r="G2490" s="294">
        <v>24592</v>
      </c>
    </row>
    <row r="2491" spans="1:7">
      <c r="A2491" s="34" t="s">
        <v>1589</v>
      </c>
      <c r="B2491" s="293">
        <v>1997</v>
      </c>
      <c r="C2491" s="294">
        <v>41275</v>
      </c>
      <c r="D2491" s="294">
        <v>3256</v>
      </c>
      <c r="E2491" s="295">
        <v>35473</v>
      </c>
      <c r="F2491" s="294">
        <v>17472</v>
      </c>
      <c r="G2491" s="294">
        <v>23540</v>
      </c>
    </row>
    <row r="2492" spans="1:7">
      <c r="A2492" s="34" t="s">
        <v>1589</v>
      </c>
      <c r="B2492" s="293">
        <v>1996</v>
      </c>
      <c r="C2492" s="294">
        <v>37580</v>
      </c>
      <c r="D2492" s="294">
        <v>2607</v>
      </c>
      <c r="E2492" s="295">
        <v>34854</v>
      </c>
      <c r="F2492" s="294">
        <v>15623</v>
      </c>
      <c r="G2492" s="294">
        <v>22317</v>
      </c>
    </row>
    <row r="2493" spans="1:7">
      <c r="A2493" s="34" t="s">
        <v>1589</v>
      </c>
      <c r="B2493" s="293">
        <v>1995</v>
      </c>
      <c r="C2493" s="294">
        <v>31332</v>
      </c>
      <c r="D2493" s="294">
        <v>930</v>
      </c>
      <c r="E2493" s="295">
        <v>34330</v>
      </c>
      <c r="F2493" s="294">
        <v>14355</v>
      </c>
      <c r="G2493" s="294">
        <v>19061</v>
      </c>
    </row>
    <row r="2494" spans="1:7">
      <c r="A2494" s="34" t="s">
        <v>1589</v>
      </c>
      <c r="B2494" s="293">
        <v>1994</v>
      </c>
      <c r="C2494" s="294">
        <v>30340</v>
      </c>
      <c r="D2494" s="294">
        <v>1693</v>
      </c>
      <c r="E2494" s="295">
        <v>34407</v>
      </c>
      <c r="F2494" s="294">
        <v>14596</v>
      </c>
      <c r="G2494" s="294">
        <v>22738</v>
      </c>
    </row>
    <row r="2495" spans="1:7">
      <c r="A2495" s="34" t="s">
        <v>1589</v>
      </c>
      <c r="B2495" s="293">
        <v>1993</v>
      </c>
      <c r="C2495" s="294">
        <v>32123</v>
      </c>
      <c r="D2495" s="294">
        <v>1265</v>
      </c>
      <c r="E2495" s="295">
        <v>34736</v>
      </c>
      <c r="F2495" s="294">
        <v>13997</v>
      </c>
      <c r="G2495" s="294">
        <v>21535</v>
      </c>
    </row>
    <row r="2496" spans="1:7">
      <c r="A2496" s="34" t="s">
        <v>1589</v>
      </c>
      <c r="B2496" s="293">
        <v>1992</v>
      </c>
      <c r="C2496" s="294">
        <v>37464</v>
      </c>
      <c r="D2496" s="294">
        <v>1569</v>
      </c>
      <c r="E2496" s="295">
        <v>33970</v>
      </c>
      <c r="F2496" s="294">
        <v>13728</v>
      </c>
      <c r="G2496" s="294">
        <v>21569</v>
      </c>
    </row>
    <row r="2497" spans="1:7">
      <c r="A2497" s="34" t="s">
        <v>1589</v>
      </c>
      <c r="B2497" s="293">
        <v>1991</v>
      </c>
      <c r="C2497" s="294">
        <v>36461</v>
      </c>
      <c r="D2497" s="294">
        <v>1293</v>
      </c>
      <c r="E2497" s="295">
        <v>34636</v>
      </c>
      <c r="F2497" s="294">
        <v>14739</v>
      </c>
      <c r="G2497" s="294">
        <v>22436</v>
      </c>
    </row>
    <row r="2498" spans="1:7">
      <c r="A2498" s="34" t="s">
        <v>1589</v>
      </c>
      <c r="B2498" s="293">
        <v>1990</v>
      </c>
      <c r="C2498" s="294">
        <v>38607</v>
      </c>
      <c r="D2498" s="294">
        <v>2157</v>
      </c>
      <c r="E2498" s="295">
        <v>35089</v>
      </c>
      <c r="F2498" s="294">
        <v>14836</v>
      </c>
      <c r="G2498" s="294">
        <v>21605</v>
      </c>
    </row>
    <row r="2499" spans="1:7">
      <c r="A2499" s="34" t="s">
        <v>1589</v>
      </c>
      <c r="B2499" s="293">
        <v>1989</v>
      </c>
      <c r="C2499" s="294">
        <v>29443</v>
      </c>
      <c r="D2499" s="294">
        <v>251</v>
      </c>
      <c r="E2499" s="295">
        <v>33884</v>
      </c>
      <c r="F2499" s="294">
        <v>13980</v>
      </c>
      <c r="G2499" s="294">
        <v>21496</v>
      </c>
    </row>
    <row r="2500" spans="1:7">
      <c r="A2500" s="34" t="s">
        <v>1590</v>
      </c>
      <c r="B2500" s="293">
        <v>2019</v>
      </c>
      <c r="C2500" s="294">
        <v>4494</v>
      </c>
      <c r="D2500" s="294">
        <v>-706</v>
      </c>
      <c r="E2500" s="295">
        <v>24732</v>
      </c>
      <c r="F2500" s="294">
        <v>17782</v>
      </c>
      <c r="G2500" s="294">
        <v>21771</v>
      </c>
    </row>
    <row r="2501" spans="1:7">
      <c r="A2501" s="34" t="s">
        <v>1590</v>
      </c>
      <c r="B2501" s="293">
        <v>2018</v>
      </c>
      <c r="C2501" s="294">
        <v>3933</v>
      </c>
      <c r="D2501" s="294">
        <v>2269</v>
      </c>
      <c r="E2501" s="295">
        <v>26294</v>
      </c>
      <c r="F2501" s="294">
        <v>18768</v>
      </c>
      <c r="G2501" s="294">
        <v>23121</v>
      </c>
    </row>
    <row r="2502" spans="1:7">
      <c r="A2502" s="34" t="s">
        <v>1590</v>
      </c>
      <c r="B2502" s="293">
        <v>2017</v>
      </c>
      <c r="C2502" s="294">
        <v>2665</v>
      </c>
      <c r="D2502" s="294">
        <v>949</v>
      </c>
      <c r="E2502" s="295">
        <v>13732</v>
      </c>
      <c r="F2502" s="294">
        <v>8915</v>
      </c>
      <c r="G2502" s="294">
        <v>11722</v>
      </c>
    </row>
    <row r="2503" spans="1:7">
      <c r="A2503" s="34" t="s">
        <v>1590</v>
      </c>
      <c r="B2503" s="293">
        <v>2016</v>
      </c>
      <c r="C2503" s="294">
        <v>2260</v>
      </c>
      <c r="D2503" s="294">
        <v>-1462</v>
      </c>
      <c r="E2503" s="295">
        <v>12119</v>
      </c>
      <c r="F2503" s="294">
        <v>7623</v>
      </c>
      <c r="G2503" s="294">
        <v>10364</v>
      </c>
    </row>
    <row r="2504" spans="1:7">
      <c r="A2504" s="34" t="s">
        <v>1590</v>
      </c>
      <c r="B2504" s="293">
        <v>2015</v>
      </c>
      <c r="C2504" s="294">
        <v>2436.489</v>
      </c>
      <c r="D2504" s="294">
        <v>66.533000000000001</v>
      </c>
      <c r="E2504" s="295">
        <v>12641.876</v>
      </c>
      <c r="F2504" s="294">
        <v>6942.5510000000004</v>
      </c>
      <c r="G2504" s="294">
        <v>10274.739000000001</v>
      </c>
    </row>
    <row r="2505" spans="1:7">
      <c r="A2505" s="34" t="s">
        <v>1590</v>
      </c>
      <c r="B2505" s="293">
        <v>2014</v>
      </c>
      <c r="C2505" s="294">
        <v>2732.13</v>
      </c>
      <c r="D2505" s="294">
        <v>532.23</v>
      </c>
      <c r="E2505" s="295">
        <v>11751.78</v>
      </c>
      <c r="F2505" s="294">
        <v>5280.7879999999996</v>
      </c>
      <c r="G2505" s="294">
        <v>8842.4660000000003</v>
      </c>
    </row>
    <row r="2506" spans="1:7">
      <c r="A2506" s="34" t="s">
        <v>1590</v>
      </c>
      <c r="B2506" s="293">
        <v>2013</v>
      </c>
      <c r="C2506" s="294">
        <v>2287.578</v>
      </c>
      <c r="D2506" s="294">
        <v>248.26499999999999</v>
      </c>
      <c r="E2506" s="295">
        <v>9591.1640000000007</v>
      </c>
      <c r="F2506" s="294">
        <v>3757.9490000000001</v>
      </c>
      <c r="G2506" s="294">
        <v>7425.0879999999997</v>
      </c>
    </row>
    <row r="2507" spans="1:7">
      <c r="A2507" s="34" t="s">
        <v>1590</v>
      </c>
      <c r="B2507" s="293">
        <v>2012</v>
      </c>
      <c r="C2507" s="294">
        <v>1843.35</v>
      </c>
      <c r="D2507" s="294">
        <v>431.68900000000002</v>
      </c>
      <c r="E2507" s="295">
        <v>8589.4369999999999</v>
      </c>
      <c r="F2507" s="294">
        <v>3466.1959999999999</v>
      </c>
      <c r="G2507" s="294">
        <v>6591.5740000000005</v>
      </c>
    </row>
    <row r="2508" spans="1:7">
      <c r="A2508" s="34" t="s">
        <v>1590</v>
      </c>
      <c r="B2508" s="293">
        <v>2011</v>
      </c>
      <c r="C2508" s="294">
        <v>1532.9169999999999</v>
      </c>
      <c r="D2508" s="294">
        <v>548.13699999999994</v>
      </c>
      <c r="E2508" s="295">
        <v>6849.576</v>
      </c>
      <c r="F2508" s="294">
        <v>2980.739</v>
      </c>
      <c r="G2508" s="294">
        <v>5100.1210000000001</v>
      </c>
    </row>
    <row r="2509" spans="1:7">
      <c r="A2509" s="34" t="s">
        <v>1590</v>
      </c>
      <c r="B2509" s="293">
        <v>2010</v>
      </c>
      <c r="C2509" s="294">
        <v>926.44299999999998</v>
      </c>
      <c r="D2509" s="294">
        <v>204.37</v>
      </c>
      <c r="E2509" s="295">
        <v>5368.4939999999997</v>
      </c>
      <c r="F2509" s="294">
        <v>2383.8739999999998</v>
      </c>
      <c r="G2509" s="294">
        <v>4064.7089999999998</v>
      </c>
    </row>
    <row r="2510" spans="1:7">
      <c r="A2510" s="34" t="s">
        <v>1590</v>
      </c>
      <c r="B2510" s="293">
        <v>2009</v>
      </c>
      <c r="C2510" s="294">
        <v>602.01700000000005</v>
      </c>
      <c r="D2510" s="294">
        <v>-9.8019999999999996</v>
      </c>
      <c r="E2510" s="295">
        <v>3171.085</v>
      </c>
      <c r="F2510" s="294">
        <v>1335.4280000000001</v>
      </c>
      <c r="G2510" s="294">
        <v>2184.6790000000001</v>
      </c>
    </row>
    <row r="2511" spans="1:7">
      <c r="A2511" s="34" t="s">
        <v>1590</v>
      </c>
      <c r="B2511" s="293">
        <v>2008</v>
      </c>
      <c r="C2511" s="294">
        <v>533.78899999999999</v>
      </c>
      <c r="D2511" s="294">
        <v>278.702</v>
      </c>
      <c r="E2511" s="295">
        <v>2815.203</v>
      </c>
      <c r="F2511" s="294">
        <v>1325.154</v>
      </c>
      <c r="G2511" s="294">
        <v>1964.588</v>
      </c>
    </row>
    <row r="2512" spans="1:7">
      <c r="A2512" s="34" t="s">
        <v>1590</v>
      </c>
      <c r="B2512" s="293">
        <v>2007</v>
      </c>
      <c r="C2512" s="294">
        <v>294.33300000000003</v>
      </c>
      <c r="D2512" s="294">
        <v>25.315000000000001</v>
      </c>
      <c r="E2512" s="295">
        <v>1508.229</v>
      </c>
      <c r="F2512" s="294">
        <v>775.39800000000002</v>
      </c>
      <c r="G2512" s="294">
        <v>1108.453</v>
      </c>
    </row>
    <row r="2513" spans="1:7">
      <c r="A2513" s="34" t="s">
        <v>1590</v>
      </c>
      <c r="B2513" s="293">
        <v>2006</v>
      </c>
      <c r="C2513" s="294">
        <v>198.29</v>
      </c>
      <c r="D2513" s="294">
        <v>6.8230000000000004</v>
      </c>
      <c r="E2513" s="295">
        <v>1390.0719999999999</v>
      </c>
      <c r="F2513" s="294">
        <v>575.15599999999995</v>
      </c>
      <c r="G2513" s="294">
        <v>1070.6559999999999</v>
      </c>
    </row>
    <row r="2514" spans="1:7">
      <c r="A2514" s="34" t="s">
        <v>1590</v>
      </c>
      <c r="B2514" s="293">
        <v>2005</v>
      </c>
      <c r="C2514" s="294">
        <v>54.936</v>
      </c>
      <c r="D2514" s="294">
        <v>-2.8120000000000003</v>
      </c>
      <c r="E2514" s="295">
        <v>232.38499999999999</v>
      </c>
      <c r="F2514" s="294">
        <v>109.67</v>
      </c>
      <c r="G2514" s="294">
        <v>181.67000000000002</v>
      </c>
    </row>
    <row r="2515" spans="1:7">
      <c r="A2515" s="34" t="s">
        <v>1591</v>
      </c>
      <c r="B2515" s="293">
        <v>2019</v>
      </c>
      <c r="C2515" s="294">
        <v>16572</v>
      </c>
      <c r="D2515" s="294">
        <v>1358</v>
      </c>
      <c r="E2515" s="295">
        <v>103823</v>
      </c>
      <c r="F2515" s="294">
        <v>34033</v>
      </c>
      <c r="G2515" s="294">
        <v>72431</v>
      </c>
    </row>
    <row r="2516" spans="1:7">
      <c r="A2516" s="34" t="s">
        <v>1591</v>
      </c>
      <c r="B2516" s="293">
        <v>2018</v>
      </c>
      <c r="C2516" s="294">
        <v>13366</v>
      </c>
      <c r="D2516" s="294">
        <v>2447</v>
      </c>
      <c r="E2516" s="295">
        <v>77914</v>
      </c>
      <c r="F2516" s="294">
        <v>22048</v>
      </c>
      <c r="G2516" s="294">
        <v>57223</v>
      </c>
    </row>
    <row r="2517" spans="1:7">
      <c r="A2517" s="34" t="s">
        <v>1591</v>
      </c>
      <c r="B2517" s="293">
        <v>2017</v>
      </c>
      <c r="C2517" s="294">
        <v>12586</v>
      </c>
      <c r="D2517" s="294">
        <v>2999</v>
      </c>
      <c r="E2517" s="295">
        <v>76585</v>
      </c>
      <c r="F2517" s="294">
        <v>19370</v>
      </c>
      <c r="G2517" s="294">
        <v>56694</v>
      </c>
    </row>
    <row r="2518" spans="1:7">
      <c r="A2518" s="34" t="s">
        <v>1591</v>
      </c>
      <c r="B2518" s="293">
        <v>2016</v>
      </c>
      <c r="C2518" s="294">
        <v>11737</v>
      </c>
      <c r="D2518" s="294">
        <v>2123</v>
      </c>
      <c r="E2518" s="295">
        <v>71610</v>
      </c>
      <c r="F2518" s="294">
        <v>16840</v>
      </c>
      <c r="G2518" s="294">
        <v>51935</v>
      </c>
    </row>
    <row r="2519" spans="1:7">
      <c r="A2519" s="34" t="s">
        <v>1591</v>
      </c>
      <c r="B2519" s="293">
        <v>2015</v>
      </c>
      <c r="C2519" s="294">
        <v>11683</v>
      </c>
      <c r="D2519" s="294">
        <v>1899</v>
      </c>
      <c r="E2519" s="295">
        <v>58648</v>
      </c>
      <c r="F2519" s="294">
        <v>13602</v>
      </c>
      <c r="G2519" s="294">
        <v>42404</v>
      </c>
    </row>
    <row r="2520" spans="1:7">
      <c r="A2520" s="34" t="s">
        <v>1591</v>
      </c>
      <c r="B2520" s="293">
        <v>2014</v>
      </c>
      <c r="C2520" s="294">
        <v>12436</v>
      </c>
      <c r="D2520" s="294">
        <v>1310</v>
      </c>
      <c r="E2520" s="295">
        <v>54327</v>
      </c>
      <c r="F2520" s="294">
        <v>11957</v>
      </c>
      <c r="G2520" s="294">
        <v>37912</v>
      </c>
    </row>
    <row r="2521" spans="1:7">
      <c r="A2521" s="34" t="s">
        <v>1591</v>
      </c>
      <c r="B2521" s="293">
        <v>2013</v>
      </c>
      <c r="C2521" s="294">
        <v>13120</v>
      </c>
      <c r="D2521" s="294">
        <v>1697</v>
      </c>
      <c r="E2521" s="295">
        <v>50096</v>
      </c>
      <c r="F2521" s="294">
        <v>11899</v>
      </c>
      <c r="G2521" s="294">
        <v>34675</v>
      </c>
    </row>
    <row r="2522" spans="1:7">
      <c r="A2522" s="34" t="s">
        <v>1591</v>
      </c>
      <c r="B2522" s="293">
        <v>2012</v>
      </c>
      <c r="C2522" s="294">
        <v>13093</v>
      </c>
      <c r="D2522" s="294">
        <v>302</v>
      </c>
      <c r="E2522" s="295">
        <v>46838</v>
      </c>
      <c r="F2522" s="294">
        <v>10882</v>
      </c>
      <c r="G2522" s="294">
        <v>32368</v>
      </c>
    </row>
    <row r="2523" spans="1:7">
      <c r="A2523" s="34" t="s">
        <v>1591</v>
      </c>
      <c r="B2523" s="293">
        <v>2011</v>
      </c>
      <c r="C2523" s="294">
        <v>14379</v>
      </c>
      <c r="D2523" s="294">
        <v>1408</v>
      </c>
      <c r="E2523" s="295">
        <v>45614</v>
      </c>
      <c r="F2523" s="294">
        <v>11760</v>
      </c>
      <c r="G2523" s="294">
        <v>32447</v>
      </c>
    </row>
    <row r="2524" spans="1:7">
      <c r="A2524" s="34" t="s">
        <v>1591</v>
      </c>
      <c r="B2524" s="293">
        <v>2010</v>
      </c>
      <c r="C2524" s="294">
        <v>15197</v>
      </c>
      <c r="D2524" s="294">
        <v>2808</v>
      </c>
      <c r="E2524" s="295">
        <v>42817</v>
      </c>
      <c r="F2524" s="294">
        <v>12254</v>
      </c>
      <c r="G2524" s="294">
        <v>29895</v>
      </c>
    </row>
    <row r="2525" spans="1:7">
      <c r="A2525" s="34" t="s">
        <v>1591</v>
      </c>
      <c r="B2525" s="293">
        <v>2009</v>
      </c>
      <c r="C2525" s="294">
        <v>14798</v>
      </c>
      <c r="D2525" s="294">
        <v>1287</v>
      </c>
      <c r="E2525" s="295">
        <v>42554</v>
      </c>
      <c r="F2525" s="294">
        <v>11442</v>
      </c>
      <c r="G2525" s="294">
        <v>29355</v>
      </c>
    </row>
    <row r="2526" spans="1:7">
      <c r="A2526" s="34" t="s">
        <v>1591</v>
      </c>
      <c r="B2526" s="293">
        <v>2008</v>
      </c>
      <c r="C2526" s="294">
        <v>16290</v>
      </c>
      <c r="D2526" s="294">
        <v>1817</v>
      </c>
      <c r="E2526" s="295">
        <v>42053</v>
      </c>
      <c r="F2526" s="294">
        <v>10334</v>
      </c>
      <c r="G2526" s="294">
        <v>27764</v>
      </c>
    </row>
    <row r="2527" spans="1:7">
      <c r="A2527" s="34" t="s">
        <v>1591</v>
      </c>
      <c r="B2527" s="293">
        <v>2007</v>
      </c>
      <c r="C2527" s="294">
        <v>14816</v>
      </c>
      <c r="D2527" s="294">
        <v>2539</v>
      </c>
      <c r="E2527" s="295">
        <v>39139</v>
      </c>
      <c r="F2527" s="294">
        <v>9691</v>
      </c>
      <c r="G2527" s="294">
        <v>26160</v>
      </c>
    </row>
    <row r="2528" spans="1:7">
      <c r="A2528" s="34" t="s">
        <v>1591</v>
      </c>
      <c r="B2528" s="293">
        <v>2006</v>
      </c>
      <c r="C2528" s="294">
        <v>16297</v>
      </c>
      <c r="D2528" s="294">
        <v>1380</v>
      </c>
      <c r="E2528" s="295">
        <v>49269</v>
      </c>
      <c r="F2528" s="294">
        <v>13193</v>
      </c>
      <c r="G2528" s="294">
        <v>32794</v>
      </c>
    </row>
    <row r="2529" spans="1:7">
      <c r="A2529" s="34" t="s">
        <v>1591</v>
      </c>
      <c r="B2529" s="293">
        <v>2005</v>
      </c>
      <c r="C2529" s="294">
        <v>18041</v>
      </c>
      <c r="D2529" s="294">
        <v>1033</v>
      </c>
      <c r="E2529" s="295">
        <v>52660</v>
      </c>
      <c r="F2529" s="294">
        <v>10654</v>
      </c>
      <c r="G2529" s="294">
        <v>29255</v>
      </c>
    </row>
    <row r="2530" spans="1:7">
      <c r="A2530" s="34" t="s">
        <v>1591</v>
      </c>
      <c r="B2530" s="293">
        <v>2004</v>
      </c>
      <c r="C2530" s="294">
        <v>13929</v>
      </c>
      <c r="D2530" s="294">
        <v>1233</v>
      </c>
      <c r="E2530" s="295">
        <v>45418</v>
      </c>
      <c r="F2530" s="294">
        <v>11683</v>
      </c>
      <c r="G2530" s="294">
        <v>29131</v>
      </c>
    </row>
    <row r="2531" spans="1:7">
      <c r="A2531" s="34" t="s">
        <v>1591</v>
      </c>
      <c r="B2531" s="293">
        <v>2003</v>
      </c>
      <c r="C2531" s="294">
        <v>12078</v>
      </c>
      <c r="D2531" s="294">
        <v>318</v>
      </c>
      <c r="E2531" s="295">
        <v>44186</v>
      </c>
      <c r="F2531" s="294">
        <v>10795</v>
      </c>
      <c r="G2531" s="294">
        <v>29275</v>
      </c>
    </row>
    <row r="2532" spans="1:7">
      <c r="A2532" s="34" t="s">
        <v>1591</v>
      </c>
      <c r="B2532" s="293">
        <v>2002</v>
      </c>
      <c r="C2532" s="294">
        <v>10218</v>
      </c>
      <c r="D2532" s="294">
        <v>1362</v>
      </c>
      <c r="E2532" s="295">
        <v>39998</v>
      </c>
      <c r="F2532" s="294">
        <v>10470</v>
      </c>
      <c r="G2532" s="294">
        <v>27245</v>
      </c>
    </row>
    <row r="2533" spans="1:7">
      <c r="A2533" s="34" t="s">
        <v>1591</v>
      </c>
      <c r="B2533" s="293">
        <v>2001</v>
      </c>
      <c r="C2533" s="294">
        <v>10558</v>
      </c>
      <c r="D2533" s="294">
        <v>544</v>
      </c>
      <c r="E2533" s="295">
        <v>34369</v>
      </c>
      <c r="F2533" s="294">
        <v>9884</v>
      </c>
      <c r="G2533" s="294">
        <v>25216</v>
      </c>
    </row>
    <row r="2534" spans="1:7">
      <c r="A2534" s="34" t="s">
        <v>1591</v>
      </c>
      <c r="B2534" s="293">
        <v>2000</v>
      </c>
      <c r="C2534" s="294">
        <v>9246</v>
      </c>
      <c r="D2534" s="294">
        <v>436</v>
      </c>
      <c r="E2534" s="295">
        <v>29348</v>
      </c>
      <c r="F2534" s="294">
        <v>7502</v>
      </c>
      <c r="G2534" s="294">
        <v>21561</v>
      </c>
    </row>
    <row r="2535" spans="1:7">
      <c r="A2535" s="34" t="s">
        <v>1591</v>
      </c>
      <c r="B2535" s="293">
        <v>1999</v>
      </c>
      <c r="C2535" s="294">
        <v>5520</v>
      </c>
      <c r="D2535" s="294">
        <v>297</v>
      </c>
      <c r="E2535" s="295">
        <v>17782</v>
      </c>
      <c r="F2535" s="294">
        <v>5382</v>
      </c>
      <c r="G2535" s="294">
        <v>14109</v>
      </c>
    </row>
    <row r="2536" spans="1:7">
      <c r="A2536" s="34" t="s">
        <v>1591</v>
      </c>
      <c r="B2536" s="293">
        <v>1998</v>
      </c>
      <c r="C2536" s="294">
        <v>6081</v>
      </c>
      <c r="D2536" s="294">
        <v>500.2</v>
      </c>
      <c r="E2536" s="295">
        <v>17517</v>
      </c>
      <c r="F2536" s="294">
        <v>6135.8</v>
      </c>
      <c r="G2536" s="294">
        <v>13695.8</v>
      </c>
    </row>
    <row r="2537" spans="1:7">
      <c r="A2537" s="34" t="s">
        <v>1591</v>
      </c>
      <c r="B2537" s="293">
        <v>1997</v>
      </c>
      <c r="C2537" s="294">
        <v>7677.6000999999997</v>
      </c>
      <c r="D2537" s="294">
        <v>399.2</v>
      </c>
      <c r="E2537" s="295">
        <v>20192.699199999999</v>
      </c>
      <c r="F2537" s="294">
        <v>6517.4</v>
      </c>
      <c r="G2537" s="294">
        <v>15702.1</v>
      </c>
    </row>
    <row r="2538" spans="1:7">
      <c r="A2538" s="34" t="s">
        <v>1591</v>
      </c>
      <c r="B2538" s="293">
        <v>1996</v>
      </c>
      <c r="C2538" s="294">
        <v>4854</v>
      </c>
      <c r="D2538" s="294">
        <v>472.1</v>
      </c>
      <c r="E2538" s="295">
        <v>14896.4004</v>
      </c>
      <c r="F2538" s="294">
        <v>6032.2001</v>
      </c>
      <c r="G2538" s="294">
        <v>11888.6999</v>
      </c>
    </row>
    <row r="2539" spans="1:7">
      <c r="A2539" s="34" t="s">
        <v>1591</v>
      </c>
      <c r="B2539" s="293">
        <v>1995</v>
      </c>
      <c r="C2539" s="294">
        <v>4651.7002000000002</v>
      </c>
      <c r="D2539" s="294">
        <v>425</v>
      </c>
      <c r="E2539" s="295">
        <v>13903.299800000001</v>
      </c>
      <c r="F2539" s="294">
        <v>5566.0001000000002</v>
      </c>
      <c r="G2539" s="294">
        <v>10835.3</v>
      </c>
    </row>
    <row r="2540" spans="1:7">
      <c r="A2540" s="34" t="s">
        <v>1591</v>
      </c>
      <c r="B2540" s="293">
        <v>1994</v>
      </c>
      <c r="C2540" s="294">
        <v>4491.1000999999997</v>
      </c>
      <c r="D2540" s="294">
        <v>478.2</v>
      </c>
      <c r="E2540" s="295">
        <v>13562.200199999999</v>
      </c>
      <c r="F2540" s="294">
        <v>5402.2</v>
      </c>
      <c r="G2540" s="294">
        <v>10657.900099999999</v>
      </c>
    </row>
    <row r="2541" spans="1:7">
      <c r="A2541" s="34" t="s">
        <v>1591</v>
      </c>
      <c r="B2541" s="293">
        <v>1993</v>
      </c>
      <c r="C2541" s="294">
        <v>4433.8999000000003</v>
      </c>
      <c r="D2541" s="294">
        <v>516.6</v>
      </c>
      <c r="E2541" s="295">
        <v>13349.5</v>
      </c>
      <c r="F2541" s="294">
        <v>5253.8999000000003</v>
      </c>
      <c r="G2541" s="294">
        <v>10462.1999</v>
      </c>
    </row>
    <row r="2542" spans="1:7">
      <c r="A2542" s="34" t="s">
        <v>1591</v>
      </c>
      <c r="B2542" s="293">
        <v>1992</v>
      </c>
      <c r="C2542" s="294">
        <v>3791.1001000000001</v>
      </c>
      <c r="D2542" s="294">
        <v>444.5</v>
      </c>
      <c r="E2542" s="295">
        <v>12615.0996</v>
      </c>
      <c r="F2542" s="294">
        <v>4960.5001000000002</v>
      </c>
      <c r="G2542" s="294">
        <v>9804.1002000000008</v>
      </c>
    </row>
    <row r="2543" spans="1:7">
      <c r="A2543" s="34" t="s">
        <v>1591</v>
      </c>
      <c r="B2543" s="293">
        <v>1991</v>
      </c>
      <c r="C2543" s="294">
        <v>3785.7</v>
      </c>
      <c r="D2543" s="294">
        <v>459.9</v>
      </c>
      <c r="E2543" s="295">
        <v>11201.4004</v>
      </c>
      <c r="F2543" s="294">
        <v>4612.8999000000003</v>
      </c>
      <c r="G2543" s="294">
        <v>9359.8996999999999</v>
      </c>
    </row>
    <row r="2544" spans="1:7">
      <c r="A2544" s="34" t="s">
        <v>1591</v>
      </c>
      <c r="B2544" s="293">
        <v>1990</v>
      </c>
      <c r="C2544" s="294">
        <v>3532.5</v>
      </c>
      <c r="D2544" s="294">
        <v>445.7</v>
      </c>
      <c r="E2544" s="295">
        <v>10990.9004</v>
      </c>
      <c r="F2544" s="294">
        <v>4405</v>
      </c>
      <c r="G2544" s="294">
        <v>9137.2001</v>
      </c>
    </row>
    <row r="2545" spans="1:7">
      <c r="A2545" s="34" t="s">
        <v>1591</v>
      </c>
      <c r="B2545" s="293">
        <v>1989</v>
      </c>
      <c r="C2545" s="294">
        <v>3661.7</v>
      </c>
      <c r="D2545" s="294">
        <v>410.7</v>
      </c>
      <c r="E2545" s="295">
        <v>11033.5</v>
      </c>
      <c r="F2545" s="294">
        <v>4228.3</v>
      </c>
      <c r="G2545" s="294">
        <v>9050.1998000000003</v>
      </c>
    </row>
    <row r="2546" spans="1:7">
      <c r="A2546" s="34" t="s">
        <v>1592</v>
      </c>
      <c r="B2546" s="293">
        <v>2019</v>
      </c>
      <c r="C2546" s="294">
        <v>47007</v>
      </c>
      <c r="D2546" s="294">
        <v>4767</v>
      </c>
      <c r="E2546" s="295">
        <v>64532</v>
      </c>
      <c r="F2546" s="294">
        <v>15358</v>
      </c>
      <c r="G2546" s="294">
        <v>32613</v>
      </c>
    </row>
    <row r="2547" spans="1:7">
      <c r="A2547" s="34" t="s">
        <v>1592</v>
      </c>
      <c r="B2547" s="293">
        <v>2018</v>
      </c>
      <c r="C2547" s="294">
        <v>44438</v>
      </c>
      <c r="D2547" s="294">
        <v>3935</v>
      </c>
      <c r="E2547" s="295">
        <v>60266</v>
      </c>
      <c r="F2547" s="294">
        <v>13687</v>
      </c>
      <c r="G2547" s="294">
        <v>30214</v>
      </c>
    </row>
    <row r="2548" spans="1:7">
      <c r="A2548" s="34" t="s">
        <v>1592</v>
      </c>
      <c r="B2548" s="293">
        <v>2017</v>
      </c>
      <c r="C2548" s="294">
        <v>41138</v>
      </c>
      <c r="D2548" s="294">
        <v>3205</v>
      </c>
      <c r="E2548" s="295">
        <v>53671</v>
      </c>
      <c r="F2548" s="294">
        <v>12530</v>
      </c>
      <c r="G2548" s="294">
        <v>21364</v>
      </c>
    </row>
    <row r="2549" spans="1:7">
      <c r="A2549" s="34" t="s">
        <v>1592</v>
      </c>
      <c r="B2549" s="293">
        <v>2016</v>
      </c>
      <c r="C2549" s="294">
        <v>39450</v>
      </c>
      <c r="D2549" s="294">
        <v>4195</v>
      </c>
      <c r="E2549" s="295">
        <v>51261</v>
      </c>
      <c r="F2549" s="294">
        <v>12287</v>
      </c>
      <c r="G2549" s="294">
        <v>19619</v>
      </c>
    </row>
    <row r="2550" spans="1:7">
      <c r="A2550" s="34" t="s">
        <v>1592</v>
      </c>
      <c r="B2550" s="293">
        <v>2015</v>
      </c>
      <c r="C2550" s="294">
        <v>40704</v>
      </c>
      <c r="D2550" s="294">
        <v>4526</v>
      </c>
      <c r="E2550" s="295">
        <v>53134</v>
      </c>
      <c r="F2550" s="294">
        <v>10850</v>
      </c>
      <c r="G2550" s="294">
        <v>19179</v>
      </c>
    </row>
    <row r="2551" spans="1:7">
      <c r="A2551" s="34" t="s">
        <v>1592</v>
      </c>
      <c r="B2551" s="293">
        <v>2014</v>
      </c>
      <c r="C2551" s="294">
        <v>40362</v>
      </c>
      <c r="D2551" s="294">
        <v>659</v>
      </c>
      <c r="E2551" s="295">
        <v>54121</v>
      </c>
      <c r="F2551" s="294">
        <v>8813</v>
      </c>
      <c r="G2551" s="294">
        <v>18590</v>
      </c>
    </row>
    <row r="2552" spans="1:7">
      <c r="A2552" s="34" t="s">
        <v>1592</v>
      </c>
      <c r="B2552" s="293">
        <v>2013</v>
      </c>
      <c r="C2552" s="294">
        <v>37773</v>
      </c>
      <c r="D2552" s="294">
        <v>10540</v>
      </c>
      <c r="E2552" s="295">
        <v>52252</v>
      </c>
      <c r="F2552" s="294">
        <v>11643</v>
      </c>
      <c r="G2552" s="294">
        <v>22985</v>
      </c>
    </row>
    <row r="2553" spans="1:7">
      <c r="A2553" s="34" t="s">
        <v>1592</v>
      </c>
      <c r="B2553" s="293">
        <v>2012</v>
      </c>
      <c r="C2553" s="294">
        <v>36670</v>
      </c>
      <c r="D2553" s="294">
        <v>1009</v>
      </c>
      <c r="E2553" s="295">
        <v>44550</v>
      </c>
      <c r="F2553" s="294">
        <v>-2131</v>
      </c>
      <c r="G2553" s="294">
        <v>10578</v>
      </c>
    </row>
    <row r="2554" spans="1:7">
      <c r="A2554" s="34" t="s">
        <v>1592</v>
      </c>
      <c r="B2554" s="293">
        <v>2011</v>
      </c>
      <c r="C2554" s="294">
        <v>35115</v>
      </c>
      <c r="D2554" s="294">
        <v>854</v>
      </c>
      <c r="E2554" s="295">
        <v>43499</v>
      </c>
      <c r="F2554" s="294">
        <v>-1396</v>
      </c>
      <c r="G2554" s="294">
        <v>12395</v>
      </c>
    </row>
    <row r="2555" spans="1:7">
      <c r="A2555" s="34" t="s">
        <v>1592</v>
      </c>
      <c r="B2555" s="293">
        <v>2010</v>
      </c>
      <c r="C2555" s="294">
        <v>31755</v>
      </c>
      <c r="D2555" s="294">
        <v>593</v>
      </c>
      <c r="E2555" s="295">
        <v>43188</v>
      </c>
      <c r="F2555" s="294">
        <v>897</v>
      </c>
      <c r="G2555" s="294">
        <v>16149</v>
      </c>
    </row>
    <row r="2556" spans="1:7">
      <c r="A2556" s="34" t="s">
        <v>1592</v>
      </c>
      <c r="B2556" s="293">
        <v>2009</v>
      </c>
      <c r="C2556" s="294">
        <v>28063</v>
      </c>
      <c r="D2556" s="294">
        <v>-1237</v>
      </c>
      <c r="E2556" s="295">
        <v>43789</v>
      </c>
      <c r="F2556" s="294">
        <v>245</v>
      </c>
      <c r="G2556" s="294">
        <v>17443</v>
      </c>
    </row>
    <row r="2557" spans="1:7">
      <c r="A2557" s="34" t="s">
        <v>1592</v>
      </c>
      <c r="B2557" s="293">
        <v>2008</v>
      </c>
      <c r="C2557" s="294">
        <v>22697</v>
      </c>
      <c r="D2557" s="294">
        <v>-8922</v>
      </c>
      <c r="E2557" s="295">
        <v>45084</v>
      </c>
      <c r="F2557" s="294">
        <v>874</v>
      </c>
      <c r="G2557" s="294">
        <v>17445</v>
      </c>
    </row>
    <row r="2558" spans="1:7">
      <c r="A2558" s="34" t="s">
        <v>1592</v>
      </c>
      <c r="B2558" s="293">
        <v>2007</v>
      </c>
      <c r="C2558" s="294">
        <v>19154</v>
      </c>
      <c r="D2558" s="294">
        <v>1612</v>
      </c>
      <c r="E2558" s="295">
        <v>32423</v>
      </c>
      <c r="F2558" s="294">
        <v>10113</v>
      </c>
      <c r="G2558" s="294">
        <v>19408</v>
      </c>
    </row>
    <row r="2559" spans="1:7">
      <c r="A2559" s="34" t="s">
        <v>1593</v>
      </c>
      <c r="B2559" s="293">
        <v>2019</v>
      </c>
      <c r="C2559" s="294">
        <v>21512</v>
      </c>
      <c r="D2559" s="294">
        <v>498</v>
      </c>
      <c r="E2559" s="295">
        <v>69396</v>
      </c>
      <c r="F2559" s="294">
        <v>41556</v>
      </c>
      <c r="G2559" s="294">
        <v>59557</v>
      </c>
    </row>
    <row r="2560" spans="1:7">
      <c r="A2560" s="34" t="s">
        <v>1593</v>
      </c>
      <c r="B2560" s="293">
        <v>2018</v>
      </c>
      <c r="C2560" s="294">
        <v>22594</v>
      </c>
      <c r="D2560" s="294">
        <v>3845</v>
      </c>
      <c r="E2560" s="295">
        <v>187855</v>
      </c>
      <c r="F2560" s="294">
        <v>95900</v>
      </c>
      <c r="G2560" s="294">
        <v>108539</v>
      </c>
    </row>
    <row r="2561" spans="1:7">
      <c r="A2561" s="34" t="s">
        <v>1593</v>
      </c>
      <c r="B2561" s="293">
        <v>2017</v>
      </c>
      <c r="C2561" s="294">
        <v>11672</v>
      </c>
      <c r="D2561" s="294">
        <v>1159</v>
      </c>
      <c r="E2561" s="295">
        <v>192164</v>
      </c>
      <c r="F2561" s="294">
        <v>101927</v>
      </c>
      <c r="G2561" s="294">
        <v>135998</v>
      </c>
    </row>
    <row r="2562" spans="1:7">
      <c r="A2562" s="34" t="s">
        <v>1593</v>
      </c>
      <c r="B2562" s="293">
        <v>2016</v>
      </c>
      <c r="C2562" s="294">
        <v>70894</v>
      </c>
      <c r="D2562" s="294">
        <v>5347</v>
      </c>
      <c r="E2562" s="295">
        <v>79511</v>
      </c>
      <c r="F2562" s="294">
        <v>27229</v>
      </c>
      <c r="G2562" s="294">
        <v>48592</v>
      </c>
    </row>
    <row r="2563" spans="1:7">
      <c r="A2563" s="34" t="s">
        <v>1593</v>
      </c>
      <c r="B2563" s="293">
        <v>2015</v>
      </c>
      <c r="C2563" s="294">
        <v>73836</v>
      </c>
      <c r="D2563" s="294">
        <v>8535</v>
      </c>
      <c r="E2563" s="295">
        <v>157634</v>
      </c>
      <c r="F2563" s="294">
        <v>80025</v>
      </c>
      <c r="G2563" s="294">
        <v>106347</v>
      </c>
    </row>
    <row r="2564" spans="1:7">
      <c r="A2564" s="34" t="s">
        <v>1594</v>
      </c>
      <c r="B2564" s="293">
        <v>2019</v>
      </c>
      <c r="C2564" s="294">
        <v>39258</v>
      </c>
      <c r="D2564" s="294">
        <v>3253</v>
      </c>
      <c r="E2564" s="295">
        <v>73011</v>
      </c>
      <c r="F2564" s="294">
        <v>11431</v>
      </c>
      <c r="G2564" s="294">
        <v>56765</v>
      </c>
    </row>
    <row r="2565" spans="1:7">
      <c r="A2565" s="34" t="s">
        <v>1594</v>
      </c>
      <c r="B2565" s="293">
        <v>2018</v>
      </c>
      <c r="C2565" s="294">
        <v>37358</v>
      </c>
      <c r="D2565" s="294">
        <v>2368</v>
      </c>
      <c r="E2565" s="295">
        <v>70108</v>
      </c>
      <c r="F2565" s="294">
        <v>11305</v>
      </c>
      <c r="G2565" s="294">
        <v>53561</v>
      </c>
    </row>
    <row r="2566" spans="1:7">
      <c r="A2566" s="34" t="s">
        <v>1594</v>
      </c>
      <c r="B2566" s="293">
        <v>2017</v>
      </c>
      <c r="C2566" s="294">
        <v>29738</v>
      </c>
      <c r="D2566" s="294">
        <v>2159</v>
      </c>
      <c r="E2566" s="295">
        <v>65786.3</v>
      </c>
      <c r="F2566" s="294">
        <v>9574.5</v>
      </c>
      <c r="G2566" s="294">
        <v>49619.8</v>
      </c>
    </row>
    <row r="2567" spans="1:7">
      <c r="A2567" s="34" t="s">
        <v>1594</v>
      </c>
      <c r="B2567" s="293">
        <v>2016</v>
      </c>
      <c r="C2567" s="294">
        <v>26644</v>
      </c>
      <c r="D2567" s="294">
        <v>1523.9</v>
      </c>
      <c r="E2567" s="295">
        <v>57918.5</v>
      </c>
      <c r="F2567" s="294">
        <v>6544.8</v>
      </c>
      <c r="G2567" s="294">
        <v>42156.3</v>
      </c>
    </row>
    <row r="2568" spans="1:7">
      <c r="A2568" s="34" t="s">
        <v>1594</v>
      </c>
      <c r="B2568" s="293">
        <v>2015</v>
      </c>
      <c r="C2568" s="294">
        <v>28862.799999999999</v>
      </c>
      <c r="D2568" s="294">
        <v>1940</v>
      </c>
      <c r="E2568" s="295">
        <v>57947.6</v>
      </c>
      <c r="F2568" s="294">
        <v>6757.6</v>
      </c>
      <c r="G2568" s="294">
        <v>43607</v>
      </c>
    </row>
    <row r="2569" spans="1:7">
      <c r="A2569" s="34" t="s">
        <v>1594</v>
      </c>
      <c r="B2569" s="293">
        <v>2014</v>
      </c>
      <c r="C2569" s="294">
        <v>36066.9</v>
      </c>
      <c r="D2569" s="294">
        <v>3161.7</v>
      </c>
      <c r="E2569" s="295">
        <v>61336.4</v>
      </c>
      <c r="F2569" s="294">
        <v>9065.5</v>
      </c>
      <c r="G2569" s="294">
        <v>46023.9</v>
      </c>
    </row>
    <row r="2570" spans="1:7">
      <c r="A2570" s="34" t="s">
        <v>1594</v>
      </c>
      <c r="B2570" s="293">
        <v>2013</v>
      </c>
      <c r="C2570" s="294">
        <v>37795.4</v>
      </c>
      <c r="D2570" s="294">
        <v>3537.3</v>
      </c>
      <c r="E2570" s="295">
        <v>59521.3</v>
      </c>
      <c r="F2570" s="294">
        <v>10267.700000000001</v>
      </c>
      <c r="G2570" s="294">
        <v>44743.399999999994</v>
      </c>
    </row>
    <row r="2571" spans="1:7">
      <c r="A2571" s="34" t="s">
        <v>1594</v>
      </c>
      <c r="B2571" s="293">
        <v>2012</v>
      </c>
      <c r="C2571" s="294">
        <v>36157.1</v>
      </c>
      <c r="D2571" s="294">
        <v>3064.7</v>
      </c>
      <c r="E2571" s="295">
        <v>56265.8</v>
      </c>
      <c r="F2571" s="294">
        <v>6862</v>
      </c>
      <c r="G2571" s="294">
        <v>39282.399999999994</v>
      </c>
    </row>
    <row r="2572" spans="1:7">
      <c r="A2572" s="34" t="s">
        <v>1594</v>
      </c>
      <c r="B2572" s="293">
        <v>2011</v>
      </c>
      <c r="C2572" s="294">
        <v>32012.5</v>
      </c>
      <c r="D2572" s="294">
        <v>2799.9</v>
      </c>
      <c r="E2572" s="295">
        <v>48207.4</v>
      </c>
      <c r="F2572" s="294">
        <v>6814.9</v>
      </c>
      <c r="G2572" s="294">
        <v>33404.5</v>
      </c>
    </row>
    <row r="2573" spans="1:7">
      <c r="A2573" s="34" t="s">
        <v>1594</v>
      </c>
      <c r="B2573" s="293">
        <v>2010</v>
      </c>
      <c r="C2573" s="294">
        <v>26004.6</v>
      </c>
      <c r="D2573" s="294">
        <v>1865</v>
      </c>
      <c r="E2573" s="295">
        <v>43266.8</v>
      </c>
      <c r="F2573" s="294">
        <v>6303.4</v>
      </c>
      <c r="G2573" s="294">
        <v>30652.400000000001</v>
      </c>
    </row>
    <row r="2574" spans="1:7">
      <c r="A2574" s="34" t="s">
        <v>1594</v>
      </c>
      <c r="B2574" s="293">
        <v>2009</v>
      </c>
      <c r="C2574" s="294">
        <v>23112.400000000001</v>
      </c>
      <c r="D2574" s="294">
        <v>873.5</v>
      </c>
      <c r="E2574" s="295">
        <v>41132.6</v>
      </c>
      <c r="F2574" s="294">
        <v>4822.8</v>
      </c>
      <c r="G2574" s="294">
        <v>29373.399999999998</v>
      </c>
    </row>
    <row r="2575" spans="1:7">
      <c r="A2575" s="34" t="s">
        <v>1594</v>
      </c>
      <c r="B2575" s="293">
        <v>2008</v>
      </c>
      <c r="C2575" s="294">
        <v>28437.599999999999</v>
      </c>
      <c r="D2575" s="294">
        <v>2052.8000000000002</v>
      </c>
      <c r="E2575" s="295">
        <v>38734.6</v>
      </c>
      <c r="F2575" s="294">
        <v>6532.7</v>
      </c>
      <c r="G2575" s="294">
        <v>28951.7</v>
      </c>
    </row>
    <row r="2576" spans="1:7">
      <c r="A2576" s="34" t="s">
        <v>1594</v>
      </c>
      <c r="B2576" s="293">
        <v>2007</v>
      </c>
      <c r="C2576" s="294">
        <v>23714.3</v>
      </c>
      <c r="D2576" s="294">
        <v>1821.7</v>
      </c>
      <c r="E2576" s="295">
        <v>38575.699999999997</v>
      </c>
      <c r="F2576" s="294">
        <v>7155.8</v>
      </c>
      <c r="G2576" s="294">
        <v>28923.399999999998</v>
      </c>
    </row>
    <row r="2577" spans="1:7">
      <c r="A2577" s="34" t="s">
        <v>1594</v>
      </c>
      <c r="B2577" s="293">
        <v>2006</v>
      </c>
      <c r="C2577" s="294">
        <v>21660.799999999999</v>
      </c>
      <c r="D2577" s="294">
        <v>1693.8</v>
      </c>
      <c r="E2577" s="295">
        <v>34720.400000000001</v>
      </c>
      <c r="F2577" s="294">
        <v>7491.2</v>
      </c>
      <c r="G2577" s="294">
        <v>27196.400000000001</v>
      </c>
    </row>
    <row r="2578" spans="1:7">
      <c r="A2578" s="34" t="s">
        <v>1594</v>
      </c>
      <c r="B2578" s="293">
        <v>2005</v>
      </c>
      <c r="C2578" s="294">
        <v>21002.9</v>
      </c>
      <c r="D2578" s="294">
        <v>1446.8</v>
      </c>
      <c r="E2578" s="295">
        <v>33636.800000000003</v>
      </c>
      <c r="F2578" s="294">
        <v>6851.5</v>
      </c>
      <c r="G2578" s="294">
        <v>25474.1</v>
      </c>
    </row>
    <row r="2579" spans="1:7">
      <c r="A2579" s="34" t="s">
        <v>1594</v>
      </c>
      <c r="B2579" s="293">
        <v>2004</v>
      </c>
      <c r="C2579" s="294">
        <v>19986.099999999999</v>
      </c>
      <c r="D2579" s="294">
        <v>1406.1</v>
      </c>
      <c r="E2579" s="295">
        <v>28754</v>
      </c>
      <c r="F2579" s="294">
        <v>6392.8</v>
      </c>
      <c r="G2579" s="294">
        <v>20940.7</v>
      </c>
    </row>
    <row r="2580" spans="1:7">
      <c r="A2580" s="34" t="s">
        <v>1594</v>
      </c>
      <c r="B2580" s="293">
        <v>2003</v>
      </c>
      <c r="C2580" s="294">
        <v>15437.6</v>
      </c>
      <c r="D2580" s="294">
        <v>643.1</v>
      </c>
      <c r="E2580" s="295">
        <v>26258</v>
      </c>
      <c r="F2580" s="294">
        <v>4002.1</v>
      </c>
      <c r="G2580" s="294">
        <v>18753.5</v>
      </c>
    </row>
    <row r="2581" spans="1:7">
      <c r="A2581" s="34" t="s">
        <v>1594</v>
      </c>
      <c r="B2581" s="293">
        <v>2002</v>
      </c>
      <c r="C2581" s="294">
        <v>13779.4</v>
      </c>
      <c r="D2581" s="294">
        <v>319.2</v>
      </c>
      <c r="E2581" s="295">
        <v>23768</v>
      </c>
      <c r="F2581" s="294">
        <v>3163.2</v>
      </c>
      <c r="G2581" s="294">
        <v>16550.900000000001</v>
      </c>
    </row>
    <row r="2582" spans="1:7">
      <c r="A2582" s="34" t="s">
        <v>1594</v>
      </c>
      <c r="B2582" s="293">
        <v>2001</v>
      </c>
      <c r="C2582" s="294">
        <v>13045.9</v>
      </c>
      <c r="D2582" s="294">
        <v>-64</v>
      </c>
      <c r="E2582" s="295">
        <v>22663.1</v>
      </c>
      <c r="F2582" s="294">
        <v>3992.2</v>
      </c>
      <c r="G2582" s="294">
        <v>16751.400000000001</v>
      </c>
    </row>
    <row r="2583" spans="1:7">
      <c r="A2583" s="34" t="s">
        <v>1594</v>
      </c>
      <c r="B2583" s="293">
        <v>2000</v>
      </c>
      <c r="C2583" s="294">
        <v>12906.3</v>
      </c>
      <c r="D2583" s="294">
        <v>485.5</v>
      </c>
      <c r="E2583" s="295">
        <v>20469.400000000001</v>
      </c>
      <c r="F2583" s="294">
        <v>4301.8999999999996</v>
      </c>
      <c r="G2583" s="294">
        <v>14824.699999999999</v>
      </c>
    </row>
    <row r="2584" spans="1:7">
      <c r="A2584" s="34" t="s">
        <v>1594</v>
      </c>
      <c r="B2584" s="293">
        <v>1999</v>
      </c>
      <c r="C2584" s="294">
        <v>11505.8</v>
      </c>
      <c r="D2584" s="294">
        <v>239.2</v>
      </c>
      <c r="E2584" s="295">
        <v>17578.2</v>
      </c>
      <c r="F2584" s="294">
        <v>4094.3</v>
      </c>
      <c r="G2584" s="294">
        <v>12388.7</v>
      </c>
    </row>
    <row r="2585" spans="1:7">
      <c r="A2585" s="34" t="s">
        <v>1594</v>
      </c>
      <c r="B2585" s="293">
        <v>1998</v>
      </c>
      <c r="C2585" s="294">
        <v>13578.799800000001</v>
      </c>
      <c r="D2585" s="294">
        <v>1021.4</v>
      </c>
      <c r="E2585" s="295">
        <v>18001.5</v>
      </c>
      <c r="F2585" s="294">
        <v>4079.8</v>
      </c>
      <c r="G2585" s="294">
        <v>12193.6</v>
      </c>
    </row>
    <row r="2586" spans="1:7">
      <c r="A2586" s="34" t="s">
        <v>1594</v>
      </c>
      <c r="B2586" s="293">
        <v>1997</v>
      </c>
      <c r="C2586" s="294">
        <v>12574.5996</v>
      </c>
      <c r="D2586" s="294">
        <v>960.1</v>
      </c>
      <c r="E2586" s="295">
        <v>16319.799800000001</v>
      </c>
      <c r="F2586" s="294">
        <v>4147.2</v>
      </c>
      <c r="G2586" s="294">
        <v>10544.6001</v>
      </c>
    </row>
    <row r="2587" spans="1:7">
      <c r="A2587" s="34" t="s">
        <v>1594</v>
      </c>
      <c r="B2587" s="293">
        <v>1996</v>
      </c>
      <c r="C2587" s="294">
        <v>11012.799800000001</v>
      </c>
      <c r="D2587" s="294">
        <v>817.3</v>
      </c>
      <c r="E2587" s="295">
        <v>14652.700199999999</v>
      </c>
      <c r="F2587" s="294">
        <v>3557.2</v>
      </c>
      <c r="G2587" s="294">
        <v>9126.7000000000007</v>
      </c>
    </row>
    <row r="2588" spans="1:7">
      <c r="A2588" s="34" t="s">
        <v>1594</v>
      </c>
      <c r="B2588" s="293">
        <v>1995</v>
      </c>
      <c r="C2588" s="294">
        <v>10114.4004</v>
      </c>
      <c r="D2588" s="294">
        <v>706.1</v>
      </c>
      <c r="E2588" s="295">
        <v>13847.4004</v>
      </c>
      <c r="F2588" s="294">
        <v>3085.3998999999999</v>
      </c>
      <c r="G2588" s="294">
        <v>8400.9999000000007</v>
      </c>
    </row>
    <row r="2589" spans="1:7">
      <c r="A2589" s="34" t="s">
        <v>1594</v>
      </c>
      <c r="B2589" s="293">
        <v>1994</v>
      </c>
      <c r="C2589" s="294">
        <v>8891</v>
      </c>
      <c r="D2589" s="294">
        <v>603.6</v>
      </c>
      <c r="E2589" s="295">
        <v>12781.200199999999</v>
      </c>
      <c r="F2589" s="294">
        <v>2557.9</v>
      </c>
      <c r="G2589" s="294">
        <v>7249.1998000000003</v>
      </c>
    </row>
    <row r="2590" spans="1:7">
      <c r="A2590" s="34" t="s">
        <v>1594</v>
      </c>
      <c r="B2590" s="293">
        <v>1993</v>
      </c>
      <c r="C2590" s="294">
        <v>7613.3999000000003</v>
      </c>
      <c r="D2590" s="294">
        <v>-920.9</v>
      </c>
      <c r="E2590" s="295">
        <v>11351.9004</v>
      </c>
      <c r="F2590" s="294">
        <v>2085.4</v>
      </c>
      <c r="G2590" s="294">
        <v>6234.2999999999993</v>
      </c>
    </row>
    <row r="2591" spans="1:7">
      <c r="A2591" s="34" t="s">
        <v>1594</v>
      </c>
      <c r="B2591" s="293">
        <v>1992</v>
      </c>
      <c r="C2591" s="294">
        <v>6834.3999000000003</v>
      </c>
      <c r="D2591" s="294">
        <v>37.4</v>
      </c>
      <c r="E2591" s="295">
        <v>11445.5996</v>
      </c>
      <c r="F2591" s="294">
        <v>2650.3</v>
      </c>
      <c r="G2591" s="294">
        <v>8203.6</v>
      </c>
    </row>
    <row r="2592" spans="1:7">
      <c r="A2592" s="34" t="s">
        <v>1594</v>
      </c>
      <c r="B2592" s="293">
        <v>1991</v>
      </c>
      <c r="C2592" s="294">
        <v>6920.6000999999997</v>
      </c>
      <c r="D2592" s="294">
        <v>-20.2</v>
      </c>
      <c r="E2592" s="295">
        <v>11649.4004</v>
      </c>
      <c r="F2592" s="294">
        <v>2835.8</v>
      </c>
      <c r="G2592" s="294">
        <v>8513.2001000000018</v>
      </c>
    </row>
    <row r="2593" spans="1:7">
      <c r="A2593" s="34" t="s">
        <v>1594</v>
      </c>
      <c r="B2593" s="293">
        <v>1990</v>
      </c>
      <c r="C2593" s="294">
        <v>7738.3999000000003</v>
      </c>
      <c r="D2593" s="294">
        <v>411.1</v>
      </c>
      <c r="E2593" s="295">
        <v>10664.299800000001</v>
      </c>
      <c r="F2593" s="294">
        <v>3007.6</v>
      </c>
      <c r="G2593" s="294">
        <v>7686</v>
      </c>
    </row>
    <row r="2594" spans="1:7">
      <c r="A2594" s="34" t="s">
        <v>1594</v>
      </c>
      <c r="B2594" s="293">
        <v>1989</v>
      </c>
      <c r="C2594" s="294">
        <v>7104.9081999999999</v>
      </c>
      <c r="D2594" s="294">
        <v>380.24799999999999</v>
      </c>
      <c r="E2594" s="295">
        <v>9145.4385000000002</v>
      </c>
      <c r="F2594" s="294">
        <v>2780.3308999999999</v>
      </c>
      <c r="G2594" s="294">
        <v>6704.4948999999997</v>
      </c>
    </row>
    <row r="2595" spans="1:7">
      <c r="A2595" s="34" t="s">
        <v>1595</v>
      </c>
      <c r="B2595" s="293">
        <v>2019</v>
      </c>
      <c r="C2595" s="294">
        <v>25625.043000000001</v>
      </c>
      <c r="D2595" s="294">
        <v>1589.472</v>
      </c>
      <c r="E2595" s="295">
        <v>13204.038</v>
      </c>
      <c r="F2595" s="294">
        <v>6417.393</v>
      </c>
      <c r="G2595" s="294">
        <v>9282.0829999999987</v>
      </c>
    </row>
    <row r="2596" spans="1:7">
      <c r="A2596" s="34" t="s">
        <v>1595</v>
      </c>
      <c r="B2596" s="293">
        <v>2018</v>
      </c>
      <c r="C2596" s="294">
        <v>23470.967000000001</v>
      </c>
      <c r="D2596" s="294">
        <v>1538.96</v>
      </c>
      <c r="E2596" s="295">
        <v>12516.911</v>
      </c>
      <c r="F2596" s="294">
        <v>6125.7740000000003</v>
      </c>
      <c r="G2596" s="294">
        <v>9131.732</v>
      </c>
    </row>
    <row r="2597" spans="1:7">
      <c r="A2597" s="34" t="s">
        <v>1595</v>
      </c>
      <c r="B2597" s="293">
        <v>2017</v>
      </c>
      <c r="C2597" s="294">
        <v>21986.598000000002</v>
      </c>
      <c r="D2597" s="294">
        <v>1251.133</v>
      </c>
      <c r="E2597" s="295">
        <v>11672.298000000001</v>
      </c>
      <c r="F2597" s="294">
        <v>5406.2939999999999</v>
      </c>
      <c r="G2597" s="294">
        <v>8617.82</v>
      </c>
    </row>
    <row r="2598" spans="1:7">
      <c r="A2598" s="34" t="s">
        <v>1595</v>
      </c>
      <c r="B2598" s="293">
        <v>2016</v>
      </c>
      <c r="C2598" s="294">
        <v>20368.562000000002</v>
      </c>
      <c r="D2598" s="294">
        <v>1165.08</v>
      </c>
      <c r="E2598" s="295">
        <v>11257.885</v>
      </c>
      <c r="F2598" s="294">
        <v>5377.8760000000002</v>
      </c>
      <c r="G2598" s="294">
        <v>8348.43</v>
      </c>
    </row>
    <row r="2599" spans="1:7">
      <c r="A2599" s="34" t="s">
        <v>1595</v>
      </c>
      <c r="B2599" s="293">
        <v>2015</v>
      </c>
      <c r="C2599" s="294">
        <v>18909.588</v>
      </c>
      <c r="D2599" s="294">
        <v>1065.345</v>
      </c>
      <c r="E2599" s="295">
        <v>11208.642</v>
      </c>
      <c r="F2599" s="294">
        <v>5710.0379999999996</v>
      </c>
      <c r="G2599" s="294">
        <v>8435.1610000000001</v>
      </c>
    </row>
    <row r="2600" spans="1:7">
      <c r="A2600" s="34" t="s">
        <v>1595</v>
      </c>
      <c r="B2600" s="293">
        <v>2014</v>
      </c>
      <c r="C2600" s="294">
        <v>17504.167000000001</v>
      </c>
      <c r="D2600" s="294">
        <v>1025.116</v>
      </c>
      <c r="E2600" s="295">
        <v>10867.523999999999</v>
      </c>
      <c r="F2600" s="294">
        <v>5402.1930000000002</v>
      </c>
      <c r="G2600" s="294">
        <v>8220.9470000000001</v>
      </c>
    </row>
    <row r="2601" spans="1:7">
      <c r="A2601" s="34" t="s">
        <v>1595</v>
      </c>
      <c r="B2601" s="293">
        <v>2013</v>
      </c>
      <c r="C2601" s="294">
        <v>16022.128000000001</v>
      </c>
      <c r="D2601" s="294">
        <v>952.66200000000003</v>
      </c>
      <c r="E2601" s="295">
        <v>10367.682000000001</v>
      </c>
      <c r="F2601" s="294">
        <v>4985.33</v>
      </c>
      <c r="G2601" s="294">
        <v>7757.5579999999991</v>
      </c>
    </row>
    <row r="2602" spans="1:7">
      <c r="A2602" s="34" t="s">
        <v>1595</v>
      </c>
      <c r="B2602" s="293">
        <v>2012</v>
      </c>
      <c r="C2602" s="294">
        <v>14807.188</v>
      </c>
      <c r="D2602" s="294">
        <v>766.68499999999995</v>
      </c>
      <c r="E2602" s="295">
        <v>9688.52</v>
      </c>
      <c r="F2602" s="294">
        <v>4674.5820000000003</v>
      </c>
      <c r="G2602" s="294">
        <v>7293.0630000000001</v>
      </c>
    </row>
    <row r="2603" spans="1:7">
      <c r="A2603" s="34" t="s">
        <v>1595</v>
      </c>
      <c r="B2603" s="293">
        <v>2011</v>
      </c>
      <c r="C2603" s="294">
        <v>13035</v>
      </c>
      <c r="D2603" s="294">
        <v>627.85699999999997</v>
      </c>
      <c r="E2603" s="295">
        <v>9546.2219999999998</v>
      </c>
      <c r="F2603" s="294">
        <v>4054.4789999999998</v>
      </c>
      <c r="G2603" s="294">
        <v>7342.7060000000001</v>
      </c>
    </row>
    <row r="2604" spans="1:7">
      <c r="A2604" s="34" t="s">
        <v>1595</v>
      </c>
      <c r="B2604" s="293">
        <v>2010</v>
      </c>
      <c r="C2604" s="294">
        <v>11796.38</v>
      </c>
      <c r="D2604" s="294">
        <v>339.44200000000001</v>
      </c>
      <c r="E2604" s="295">
        <v>8863.5190000000002</v>
      </c>
      <c r="F2604" s="294">
        <v>3390.2979999999998</v>
      </c>
      <c r="G2604" s="294">
        <v>6793.6839999999993</v>
      </c>
    </row>
    <row r="2605" spans="1:7">
      <c r="A2605" s="34" t="s">
        <v>1595</v>
      </c>
      <c r="B2605" s="293">
        <v>2009</v>
      </c>
      <c r="C2605" s="294">
        <v>10457.668</v>
      </c>
      <c r="D2605" s="294">
        <v>108.182</v>
      </c>
      <c r="E2605" s="295">
        <v>8889.1990000000005</v>
      </c>
      <c r="F2605" s="294">
        <v>2831.6950000000002</v>
      </c>
      <c r="G2605" s="294">
        <v>6968.8090000000011</v>
      </c>
    </row>
    <row r="2606" spans="1:7">
      <c r="A2606" s="34" t="s">
        <v>1595</v>
      </c>
      <c r="B2606" s="293">
        <v>2008</v>
      </c>
      <c r="C2606" s="294">
        <v>9495.2459999999992</v>
      </c>
      <c r="D2606" s="294">
        <v>-12.816000000000001</v>
      </c>
      <c r="E2606" s="295">
        <v>8656.4310000000005</v>
      </c>
      <c r="F2606" s="294">
        <v>2703.873</v>
      </c>
      <c r="G2606" s="294">
        <v>6985.875</v>
      </c>
    </row>
    <row r="2607" spans="1:7">
      <c r="A2607" s="34" t="s">
        <v>1595</v>
      </c>
      <c r="B2607" s="293">
        <v>2007</v>
      </c>
      <c r="C2607" s="294">
        <v>9169.8220000000001</v>
      </c>
      <c r="D2607" s="294">
        <v>137.94300000000001</v>
      </c>
      <c r="E2607" s="295">
        <v>3040.5140000000001</v>
      </c>
      <c r="F2607" s="294">
        <v>1745.7470000000001</v>
      </c>
      <c r="G2607" s="294">
        <v>2015.7850000000001</v>
      </c>
    </row>
    <row r="2608" spans="1:7">
      <c r="A2608" s="34" t="s">
        <v>1595</v>
      </c>
      <c r="B2608" s="293">
        <v>2006</v>
      </c>
      <c r="C2608" s="294">
        <v>8582.2369999999992</v>
      </c>
      <c r="D2608" s="294">
        <v>350.15499999999997</v>
      </c>
      <c r="E2608" s="295">
        <v>2992.1869999999999</v>
      </c>
      <c r="F2608" s="294">
        <v>1720.7950000000001</v>
      </c>
      <c r="G2608" s="294">
        <v>1999.5420000000001</v>
      </c>
    </row>
    <row r="2609" spans="1:7">
      <c r="A2609" s="34" t="s">
        <v>1595</v>
      </c>
      <c r="B2609" s="293">
        <v>2005</v>
      </c>
      <c r="C2609" s="294">
        <v>7660.9269999999997</v>
      </c>
      <c r="D2609" s="294">
        <v>344.19</v>
      </c>
      <c r="E2609" s="295">
        <v>2841.0039999999999</v>
      </c>
      <c r="F2609" s="294">
        <v>1684.4649999999999</v>
      </c>
      <c r="G2609" s="294">
        <v>1955.7869999999998</v>
      </c>
    </row>
    <row r="2610" spans="1:7">
      <c r="A2610" s="34" t="s">
        <v>1595</v>
      </c>
      <c r="B2610" s="293">
        <v>2004</v>
      </c>
      <c r="C2610" s="294">
        <v>6871.9921999999997</v>
      </c>
      <c r="D2610" s="294">
        <v>299.00200000000001</v>
      </c>
      <c r="E2610" s="295">
        <v>2621.1169</v>
      </c>
      <c r="F2610" s="294">
        <v>1554.299</v>
      </c>
      <c r="G2610" s="294">
        <v>1836.306</v>
      </c>
    </row>
    <row r="2611" spans="1:7">
      <c r="A2611" s="34" t="s">
        <v>1595</v>
      </c>
      <c r="B2611" s="293">
        <v>2003</v>
      </c>
      <c r="C2611" s="294">
        <v>6100.4038</v>
      </c>
      <c r="D2611" s="294">
        <v>262.351</v>
      </c>
      <c r="E2611" s="295">
        <v>2333.1531</v>
      </c>
      <c r="F2611" s="294">
        <v>1288.068</v>
      </c>
      <c r="G2611" s="294">
        <v>1634.614</v>
      </c>
    </row>
    <row r="2612" spans="1:7">
      <c r="A2612" s="34" t="s">
        <v>1595</v>
      </c>
      <c r="B2612" s="293">
        <v>2002</v>
      </c>
      <c r="C2612" s="294">
        <v>5322.8950000000004</v>
      </c>
      <c r="D2612" s="294">
        <v>207.51300000000001</v>
      </c>
      <c r="E2612" s="295">
        <v>2552.3850000000002</v>
      </c>
      <c r="F2612" s="294">
        <v>1041.7180000000001</v>
      </c>
      <c r="G2612" s="294">
        <v>1776.8630000000001</v>
      </c>
    </row>
    <row r="2613" spans="1:7">
      <c r="A2613" s="34" t="s">
        <v>1595</v>
      </c>
      <c r="B2613" s="293">
        <v>2001</v>
      </c>
      <c r="C2613" s="294">
        <v>4550.5708000000004</v>
      </c>
      <c r="D2613" s="294">
        <v>70.641999999999996</v>
      </c>
      <c r="E2613" s="295">
        <v>2282.4618999999998</v>
      </c>
      <c r="F2613" s="294">
        <v>861.76300000000003</v>
      </c>
      <c r="G2613" s="294">
        <v>1591.5619999999999</v>
      </c>
    </row>
    <row r="2614" spans="1:7">
      <c r="A2614" s="34" t="s">
        <v>1595</v>
      </c>
      <c r="B2614" s="293">
        <v>2000</v>
      </c>
      <c r="C2614" s="294">
        <v>3887.9641000000001</v>
      </c>
      <c r="D2614" s="294">
        <v>185.495</v>
      </c>
      <c r="E2614" s="295">
        <v>1923.6280999999999</v>
      </c>
      <c r="F2614" s="294">
        <v>845.35299999999995</v>
      </c>
      <c r="G2614" s="294">
        <v>943.06499999999994</v>
      </c>
    </row>
    <row r="2615" spans="1:7">
      <c r="A2615" s="34" t="s">
        <v>1595</v>
      </c>
      <c r="B2615" s="293">
        <v>1999</v>
      </c>
      <c r="C2615" s="294">
        <v>3220.989</v>
      </c>
      <c r="D2615" s="294">
        <v>178.536</v>
      </c>
      <c r="E2615" s="295">
        <v>1211.7841000000001</v>
      </c>
      <c r="F2615" s="294">
        <v>725.76099999999997</v>
      </c>
      <c r="G2615" s="294">
        <v>727.27199999999993</v>
      </c>
    </row>
    <row r="2616" spans="1:7">
      <c r="A2616" s="34" t="s">
        <v>1595</v>
      </c>
      <c r="B2616" s="293">
        <v>1998</v>
      </c>
      <c r="C2616" s="294">
        <v>2627.3249999999998</v>
      </c>
      <c r="D2616" s="294">
        <v>141.35900000000001</v>
      </c>
      <c r="E2616" s="295">
        <v>914.83799999999997</v>
      </c>
      <c r="F2616" s="294">
        <v>583.89599999999996</v>
      </c>
      <c r="G2616" s="294">
        <v>608.57299999999998</v>
      </c>
    </row>
    <row r="2617" spans="1:7">
      <c r="A2617" s="34" t="s">
        <v>1595</v>
      </c>
      <c r="B2617" s="293">
        <v>1997</v>
      </c>
      <c r="C2617" s="294">
        <v>2134.3978999999999</v>
      </c>
      <c r="D2617" s="294">
        <v>112.687</v>
      </c>
      <c r="E2617" s="295">
        <v>718.14700000000005</v>
      </c>
      <c r="F2617" s="294">
        <v>485.529</v>
      </c>
      <c r="G2617" s="294">
        <v>528.61</v>
      </c>
    </row>
    <row r="2618" spans="1:7">
      <c r="A2618" s="34" t="s">
        <v>1595</v>
      </c>
      <c r="B2618" s="293">
        <v>1996</v>
      </c>
      <c r="C2618" s="294">
        <v>1764.1880000000001</v>
      </c>
      <c r="D2618" s="294">
        <v>87.817999999999998</v>
      </c>
      <c r="E2618" s="295">
        <v>679.99599999999998</v>
      </c>
      <c r="F2618" s="294">
        <v>420.01100000000002</v>
      </c>
      <c r="G2618" s="294">
        <v>496.971</v>
      </c>
    </row>
    <row r="2619" spans="1:7">
      <c r="A2619" s="34" t="s">
        <v>1595</v>
      </c>
      <c r="B2619" s="293">
        <v>1995</v>
      </c>
      <c r="C2619" s="294">
        <v>1448.6089999999999</v>
      </c>
      <c r="D2619" s="294">
        <v>73.634</v>
      </c>
      <c r="E2619" s="295">
        <v>540.86800000000005</v>
      </c>
      <c r="F2619" s="294">
        <v>323.75599999999997</v>
      </c>
      <c r="G2619" s="294">
        <v>359.56399999999996</v>
      </c>
    </row>
    <row r="2620" spans="1:7">
      <c r="A2620" s="34" t="s">
        <v>1595</v>
      </c>
      <c r="B2620" s="293">
        <v>1994</v>
      </c>
      <c r="C2620" s="294">
        <v>1132.9949999999999</v>
      </c>
      <c r="D2620" s="294">
        <v>48.557000000000002</v>
      </c>
      <c r="E2620" s="295">
        <v>397.23700000000002</v>
      </c>
      <c r="F2620" s="294">
        <v>240.71700000000001</v>
      </c>
      <c r="G2620" s="294">
        <v>265.73</v>
      </c>
    </row>
    <row r="2621" spans="1:7">
      <c r="A2621" s="34" t="s">
        <v>1595</v>
      </c>
      <c r="B2621" s="293">
        <v>1993</v>
      </c>
      <c r="C2621" s="294">
        <v>920.69799999999998</v>
      </c>
      <c r="D2621" s="294">
        <v>35.573999999999998</v>
      </c>
      <c r="E2621" s="295">
        <v>316.39400000000001</v>
      </c>
      <c r="F2621" s="294">
        <v>189.76499999999999</v>
      </c>
      <c r="G2621" s="294">
        <v>208.07799999999997</v>
      </c>
    </row>
    <row r="2622" spans="1:7">
      <c r="A2622" s="34" t="s">
        <v>1595</v>
      </c>
      <c r="B2622" s="293">
        <v>1992</v>
      </c>
      <c r="C2622" s="294">
        <v>754.42600000000004</v>
      </c>
      <c r="D2622" s="294">
        <v>21.501999999999999</v>
      </c>
      <c r="E2622" s="295">
        <v>237.346</v>
      </c>
      <c r="F2622" s="294">
        <v>150.98599999999999</v>
      </c>
      <c r="G2622" s="294">
        <v>173.45499999999998</v>
      </c>
    </row>
    <row r="2623" spans="1:7">
      <c r="A2623" s="34" t="s">
        <v>1595</v>
      </c>
      <c r="B2623" s="293">
        <v>1991</v>
      </c>
      <c r="C2623" s="294">
        <v>653.15099999999995</v>
      </c>
      <c r="D2623" s="294">
        <v>14.616</v>
      </c>
      <c r="E2623" s="295">
        <v>207.73699999999999</v>
      </c>
      <c r="F2623" s="294">
        <v>131.71700000000001</v>
      </c>
      <c r="G2623" s="294">
        <v>152.37900000000002</v>
      </c>
    </row>
    <row r="2624" spans="1:7">
      <c r="A2624" s="34" t="s">
        <v>1595</v>
      </c>
      <c r="B2624" s="293">
        <v>1990</v>
      </c>
      <c r="C2624" s="294">
        <v>615.14800000000002</v>
      </c>
      <c r="D2624" s="294">
        <v>12.377000000000001</v>
      </c>
      <c r="E2624" s="295">
        <v>193.79</v>
      </c>
      <c r="F2624" s="294">
        <v>120.64</v>
      </c>
      <c r="G2624" s="294">
        <v>155.291</v>
      </c>
    </row>
    <row r="2625" spans="1:7">
      <c r="A2625" s="34" t="s">
        <v>1595</v>
      </c>
      <c r="B2625" s="293">
        <v>1989</v>
      </c>
      <c r="C2625" s="294">
        <v>612.98500000000001</v>
      </c>
      <c r="D2625" s="294">
        <v>10.015000000000001</v>
      </c>
      <c r="E2625" s="295">
        <v>210.327</v>
      </c>
      <c r="F2625" s="294">
        <v>111.59399999999999</v>
      </c>
      <c r="G2625" s="294">
        <v>158.029</v>
      </c>
    </row>
    <row r="2626" spans="1:7">
      <c r="A2626" s="34" t="s">
        <v>1596</v>
      </c>
      <c r="B2626" s="293">
        <v>2019</v>
      </c>
      <c r="C2626" s="294">
        <v>7726</v>
      </c>
      <c r="D2626" s="294">
        <v>855</v>
      </c>
      <c r="E2626" s="295">
        <v>12843</v>
      </c>
      <c r="F2626" s="294">
        <v>5687</v>
      </c>
      <c r="G2626" s="294">
        <v>11015</v>
      </c>
    </row>
    <row r="2627" spans="1:7">
      <c r="A2627" s="34" t="s">
        <v>1596</v>
      </c>
      <c r="B2627" s="293">
        <v>2018</v>
      </c>
      <c r="C2627" s="294">
        <v>7531</v>
      </c>
      <c r="D2627" s="294">
        <v>733</v>
      </c>
      <c r="E2627" s="295">
        <v>11003</v>
      </c>
      <c r="F2627" s="294">
        <v>5267</v>
      </c>
      <c r="G2627" s="294">
        <v>9160</v>
      </c>
    </row>
    <row r="2628" spans="1:7">
      <c r="A2628" s="34" t="s">
        <v>1596</v>
      </c>
      <c r="B2628" s="293">
        <v>2017</v>
      </c>
      <c r="C2628" s="294">
        <v>7402</v>
      </c>
      <c r="D2628" s="294">
        <v>769</v>
      </c>
      <c r="E2628" s="295">
        <v>10503</v>
      </c>
      <c r="F2628" s="294">
        <v>4955</v>
      </c>
      <c r="G2628" s="294">
        <v>8739</v>
      </c>
    </row>
    <row r="2629" spans="1:7">
      <c r="A2629" s="34" t="s">
        <v>1596</v>
      </c>
      <c r="B2629" s="293">
        <v>2016</v>
      </c>
      <c r="C2629" s="294">
        <v>7515</v>
      </c>
      <c r="D2629" s="294">
        <v>642</v>
      </c>
      <c r="E2629" s="295">
        <v>10100</v>
      </c>
      <c r="F2629" s="294">
        <v>4660</v>
      </c>
      <c r="G2629" s="294">
        <v>8394</v>
      </c>
    </row>
    <row r="2630" spans="1:7">
      <c r="A2630" s="34" t="s">
        <v>1596</v>
      </c>
      <c r="B2630" s="293">
        <v>2015</v>
      </c>
      <c r="C2630" s="294">
        <v>7493</v>
      </c>
      <c r="D2630" s="294">
        <v>706</v>
      </c>
      <c r="E2630" s="295">
        <v>9962</v>
      </c>
      <c r="F2630" s="294">
        <v>4713</v>
      </c>
      <c r="G2630" s="294">
        <v>8364</v>
      </c>
    </row>
    <row r="2631" spans="1:7">
      <c r="A2631" s="34" t="s">
        <v>1596</v>
      </c>
      <c r="B2631" s="293">
        <v>2014</v>
      </c>
      <c r="C2631" s="294">
        <v>7435</v>
      </c>
      <c r="D2631" s="294">
        <v>554</v>
      </c>
      <c r="E2631" s="295">
        <v>9857</v>
      </c>
      <c r="F2631" s="294">
        <v>4330</v>
      </c>
      <c r="G2631" s="294">
        <v>8072</v>
      </c>
    </row>
    <row r="2632" spans="1:7">
      <c r="A2632" s="34" t="s">
        <v>1596</v>
      </c>
      <c r="B2632" s="293">
        <v>2013</v>
      </c>
      <c r="C2632" s="294">
        <v>7146</v>
      </c>
      <c r="D2632" s="294">
        <v>846</v>
      </c>
      <c r="E2632" s="295">
        <v>8948</v>
      </c>
      <c r="F2632" s="294">
        <v>3973</v>
      </c>
      <c r="G2632" s="294">
        <v>7305</v>
      </c>
    </row>
    <row r="2633" spans="1:7">
      <c r="A2633" s="34" t="s">
        <v>1596</v>
      </c>
      <c r="B2633" s="293">
        <v>2012</v>
      </c>
      <c r="C2633" s="294">
        <v>7382.5619999999999</v>
      </c>
      <c r="D2633" s="294">
        <v>553.21500000000003</v>
      </c>
      <c r="E2633" s="295">
        <v>9283.8629999999994</v>
      </c>
      <c r="F2633" s="294">
        <v>4185.7290000000003</v>
      </c>
      <c r="G2633" s="294">
        <v>7549.3060000000005</v>
      </c>
    </row>
    <row r="2634" spans="1:7">
      <c r="A2634" s="34" t="s">
        <v>1596</v>
      </c>
      <c r="B2634" s="293">
        <v>2011</v>
      </c>
      <c r="C2634" s="294">
        <v>7392</v>
      </c>
      <c r="D2634" s="294">
        <v>468</v>
      </c>
      <c r="E2634" s="295">
        <v>9313.3790000000008</v>
      </c>
      <c r="F2634" s="294">
        <v>3714.9989999999998</v>
      </c>
      <c r="G2634" s="294">
        <v>7739.9159999999993</v>
      </c>
    </row>
    <row r="2635" spans="1:7">
      <c r="A2635" s="34" t="s">
        <v>1596</v>
      </c>
      <c r="B2635" s="293">
        <v>2010</v>
      </c>
      <c r="C2635" s="294">
        <v>7260.12</v>
      </c>
      <c r="D2635" s="294">
        <v>717.60199999999998</v>
      </c>
      <c r="E2635" s="295">
        <v>8527.6299999999992</v>
      </c>
      <c r="F2635" s="294">
        <v>4054.125</v>
      </c>
      <c r="G2635" s="294">
        <v>7044.2809999999999</v>
      </c>
    </row>
    <row r="2636" spans="1:7">
      <c r="A2636" s="34" t="s">
        <v>1596</v>
      </c>
      <c r="B2636" s="293">
        <v>2009</v>
      </c>
      <c r="C2636" s="294">
        <v>7455.2430000000004</v>
      </c>
      <c r="D2636" s="294">
        <v>729.11099999999999</v>
      </c>
      <c r="E2636" s="295">
        <v>8563.643</v>
      </c>
      <c r="F2636" s="294">
        <v>4011.4639999999999</v>
      </c>
      <c r="G2636" s="294">
        <v>7118.7629999999999</v>
      </c>
    </row>
    <row r="2637" spans="1:7">
      <c r="A2637" s="34" t="s">
        <v>1596</v>
      </c>
      <c r="B2637" s="293">
        <v>2008</v>
      </c>
      <c r="C2637" s="294">
        <v>7249.4470000000001</v>
      </c>
      <c r="D2637" s="294">
        <v>581.49</v>
      </c>
      <c r="E2637" s="295">
        <v>8403.83</v>
      </c>
      <c r="F2637" s="294">
        <v>3604.8960000000002</v>
      </c>
      <c r="G2637" s="294">
        <v>6688.1270000000004</v>
      </c>
    </row>
    <row r="2638" spans="1:7">
      <c r="A2638" s="34" t="s">
        <v>1596</v>
      </c>
      <c r="B2638" s="293">
        <v>2007</v>
      </c>
      <c r="C2638" s="294">
        <v>6704.9070000000002</v>
      </c>
      <c r="D2638" s="294">
        <v>339.93900000000002</v>
      </c>
      <c r="E2638" s="295">
        <v>8565.6929999999993</v>
      </c>
      <c r="F2638" s="294">
        <v>3324.2420000000002</v>
      </c>
      <c r="G2638" s="294">
        <v>6865.0349999999999</v>
      </c>
    </row>
    <row r="2639" spans="1:7">
      <c r="A2639" s="34" t="s">
        <v>1596</v>
      </c>
      <c r="B2639" s="293">
        <v>2006</v>
      </c>
      <c r="C2639" s="294">
        <v>6268.6589999999997</v>
      </c>
      <c r="D2639" s="294">
        <v>586.42100000000005</v>
      </c>
      <c r="E2639" s="295">
        <v>5661.482</v>
      </c>
      <c r="F2639" s="294">
        <v>3019.1709999999998</v>
      </c>
      <c r="G2639" s="294">
        <v>4575.1499999999996</v>
      </c>
    </row>
    <row r="2640" spans="1:7">
      <c r="A2640" s="34" t="s">
        <v>1596</v>
      </c>
      <c r="B2640" s="293">
        <v>2005</v>
      </c>
      <c r="C2640" s="294">
        <v>5456.7259999999997</v>
      </c>
      <c r="D2640" s="294">
        <v>546.27700000000004</v>
      </c>
      <c r="E2640" s="295">
        <v>5306.1149999999998</v>
      </c>
      <c r="F2640" s="294">
        <v>2762.9839999999999</v>
      </c>
      <c r="G2640" s="294">
        <v>4355.2089999999998</v>
      </c>
    </row>
    <row r="2641" spans="1:7">
      <c r="A2641" s="34" t="s">
        <v>1596</v>
      </c>
      <c r="B2641" s="293">
        <v>2004</v>
      </c>
      <c r="C2641" s="294">
        <v>5126.6009999999997</v>
      </c>
      <c r="D2641" s="294">
        <v>499.19499999999999</v>
      </c>
      <c r="E2641" s="295">
        <v>4203.7879999999996</v>
      </c>
      <c r="F2641" s="294">
        <v>2288.6509999999998</v>
      </c>
      <c r="G2641" s="294">
        <v>3387.473</v>
      </c>
    </row>
    <row r="2642" spans="1:7">
      <c r="A2642" s="34" t="s">
        <v>1596</v>
      </c>
      <c r="B2642" s="293">
        <v>2003</v>
      </c>
      <c r="C2642" s="294">
        <v>4737.96</v>
      </c>
      <c r="D2642" s="294">
        <v>436.72300000000001</v>
      </c>
      <c r="E2642" s="295">
        <v>4301.4179999999997</v>
      </c>
      <c r="F2642" s="294">
        <v>2394.694</v>
      </c>
      <c r="G2642" s="294">
        <v>3497.3510000000001</v>
      </c>
    </row>
    <row r="2643" spans="1:7">
      <c r="A2643" s="34" t="s">
        <v>1596</v>
      </c>
      <c r="B2643" s="293">
        <v>2002</v>
      </c>
      <c r="C2643" s="294">
        <v>4108.0508</v>
      </c>
      <c r="D2643" s="294">
        <v>322.154</v>
      </c>
      <c r="E2643" s="295">
        <v>3324.1970000000001</v>
      </c>
      <c r="F2643" s="294">
        <v>1768.8630000000001</v>
      </c>
      <c r="G2643" s="294">
        <v>2591.402</v>
      </c>
    </row>
    <row r="2644" spans="1:7">
      <c r="A2644" s="34" t="s">
        <v>1596</v>
      </c>
      <c r="B2644" s="293">
        <v>2001</v>
      </c>
      <c r="C2644" s="294">
        <v>3627.7710000000002</v>
      </c>
      <c r="D2644" s="294">
        <v>162.185</v>
      </c>
      <c r="E2644" s="295">
        <v>2930.5549000000001</v>
      </c>
      <c r="F2644" s="294">
        <v>1335.9870000000001</v>
      </c>
      <c r="G2644" s="294">
        <v>2157.7280000000001</v>
      </c>
    </row>
    <row r="2645" spans="1:7">
      <c r="A2645" s="34" t="s">
        <v>1596</v>
      </c>
      <c r="B2645" s="293">
        <v>2000</v>
      </c>
      <c r="C2645" s="294">
        <v>3421.1621</v>
      </c>
      <c r="D2645" s="294">
        <v>101.934</v>
      </c>
      <c r="E2645" s="295">
        <v>2864.5358999999999</v>
      </c>
      <c r="F2645" s="294">
        <v>1031.7950000000001</v>
      </c>
      <c r="G2645" s="294">
        <v>2057.9080000000004</v>
      </c>
    </row>
    <row r="2646" spans="1:7">
      <c r="A2646" s="34" t="s">
        <v>1596</v>
      </c>
      <c r="B2646" s="293">
        <v>1999</v>
      </c>
      <c r="C2646" s="294">
        <v>2205.2429000000002</v>
      </c>
      <c r="D2646" s="294">
        <v>-3.5300000000000002</v>
      </c>
      <c r="E2646" s="295">
        <v>2878.4810000000002</v>
      </c>
      <c r="F2646" s="294">
        <v>863.06200000000001</v>
      </c>
      <c r="G2646" s="294">
        <v>2079.9389999999999</v>
      </c>
    </row>
    <row r="2647" spans="1:7">
      <c r="A2647" s="34" t="s">
        <v>1596</v>
      </c>
      <c r="B2647" s="293">
        <v>1998</v>
      </c>
      <c r="C2647" s="294">
        <v>1458.6070999999999</v>
      </c>
      <c r="D2647" s="294">
        <v>26.766999999999999</v>
      </c>
      <c r="E2647" s="295">
        <v>1360.24</v>
      </c>
      <c r="F2647" s="294">
        <v>567.92999999999995</v>
      </c>
      <c r="G2647" s="294">
        <v>1032.8</v>
      </c>
    </row>
    <row r="2648" spans="1:7">
      <c r="A2648" s="34" t="s">
        <v>1596</v>
      </c>
      <c r="B2648" s="293">
        <v>1997</v>
      </c>
      <c r="C2648" s="294">
        <v>1528.6949</v>
      </c>
      <c r="D2648" s="294">
        <v>-22.26</v>
      </c>
      <c r="E2648" s="295">
        <v>1400.9280000000001</v>
      </c>
      <c r="F2648" s="294">
        <v>541.66</v>
      </c>
      <c r="G2648" s="294">
        <v>1056.4690000000001</v>
      </c>
    </row>
    <row r="2649" spans="1:7">
      <c r="A2649" s="34" t="s">
        <v>1596</v>
      </c>
      <c r="B2649" s="293">
        <v>1996</v>
      </c>
      <c r="C2649" s="294">
        <v>1616.296</v>
      </c>
      <c r="D2649" s="294">
        <v>-625.96</v>
      </c>
      <c r="E2649" s="295">
        <v>1395.066</v>
      </c>
      <c r="F2649" s="294">
        <v>538.71889999999996</v>
      </c>
      <c r="G2649" s="294">
        <v>1074.5119</v>
      </c>
    </row>
    <row r="2650" spans="1:7">
      <c r="A2650" s="34" t="s">
        <v>1597</v>
      </c>
      <c r="B2650" s="293">
        <v>2019</v>
      </c>
      <c r="C2650" s="294">
        <v>17592.900000000001</v>
      </c>
      <c r="D2650" s="294">
        <v>1618.5</v>
      </c>
      <c r="E2650" s="295">
        <v>15606.6</v>
      </c>
      <c r="F2650" s="294">
        <v>10295.1</v>
      </c>
      <c r="G2650" s="294">
        <v>13694.5</v>
      </c>
    </row>
    <row r="2651" spans="1:7">
      <c r="A2651" s="34" t="s">
        <v>1597</v>
      </c>
      <c r="B2651" s="293">
        <v>2018</v>
      </c>
      <c r="C2651" s="294">
        <v>16068</v>
      </c>
      <c r="D2651" s="294">
        <v>1460.3</v>
      </c>
      <c r="E2651" s="295">
        <v>14114.6</v>
      </c>
      <c r="F2651" s="294">
        <v>9158.9</v>
      </c>
      <c r="G2651" s="294">
        <v>12362.4</v>
      </c>
    </row>
    <row r="2652" spans="1:7">
      <c r="A2652" s="34" t="s">
        <v>1597</v>
      </c>
      <c r="B2652" s="293">
        <v>2017</v>
      </c>
      <c r="C2652" s="294">
        <v>14091</v>
      </c>
      <c r="D2652" s="294">
        <v>1038.4000000000001</v>
      </c>
      <c r="E2652" s="295">
        <v>12184.6</v>
      </c>
      <c r="F2652" s="294">
        <v>7747.6</v>
      </c>
      <c r="G2652" s="294">
        <v>10619.2</v>
      </c>
    </row>
    <row r="2653" spans="1:7">
      <c r="A2653" s="34" t="s">
        <v>1597</v>
      </c>
      <c r="B2653" s="293">
        <v>2016</v>
      </c>
      <c r="C2653" s="294">
        <v>12157.4</v>
      </c>
      <c r="D2653" s="294">
        <v>886.3</v>
      </c>
      <c r="E2653" s="295">
        <v>11558.9</v>
      </c>
      <c r="F2653" s="294">
        <v>6793</v>
      </c>
      <c r="G2653" s="294">
        <v>9591.2999999999993</v>
      </c>
    </row>
    <row r="2654" spans="1:7">
      <c r="A2654" s="34" t="s">
        <v>1597</v>
      </c>
      <c r="B2654" s="293">
        <v>2015</v>
      </c>
      <c r="C2654" s="294">
        <v>10824</v>
      </c>
      <c r="D2654" s="294">
        <v>750.7</v>
      </c>
      <c r="E2654" s="295">
        <v>11151</v>
      </c>
      <c r="F2654" s="294">
        <v>5895.4</v>
      </c>
      <c r="G2654" s="294">
        <v>9229</v>
      </c>
    </row>
    <row r="2655" spans="1:7">
      <c r="A2655" s="34" t="s">
        <v>1597</v>
      </c>
      <c r="B2655" s="293">
        <v>2014</v>
      </c>
      <c r="C2655" s="294">
        <v>8024.9</v>
      </c>
      <c r="D2655" s="294">
        <v>533.5</v>
      </c>
      <c r="E2655" s="295">
        <v>10185.4</v>
      </c>
      <c r="F2655" s="294">
        <v>5119.7</v>
      </c>
      <c r="G2655" s="294">
        <v>8426.2000000000007</v>
      </c>
    </row>
    <row r="2656" spans="1:7">
      <c r="A2656" s="34" t="s">
        <v>1597</v>
      </c>
      <c r="B2656" s="293">
        <v>2013</v>
      </c>
      <c r="C2656" s="294">
        <v>6259.3</v>
      </c>
      <c r="D2656" s="294">
        <v>462.7</v>
      </c>
      <c r="E2656" s="295">
        <v>8856.4</v>
      </c>
      <c r="F2656" s="294">
        <v>4061.4</v>
      </c>
      <c r="G2656" s="294">
        <v>7331.8</v>
      </c>
    </row>
    <row r="2657" spans="1:7">
      <c r="A2657" s="34" t="s">
        <v>1597</v>
      </c>
      <c r="B2657" s="293">
        <v>2012</v>
      </c>
      <c r="C2657" s="294">
        <v>4354</v>
      </c>
      <c r="D2657" s="294">
        <v>956.3</v>
      </c>
      <c r="E2657" s="295">
        <v>7248.2</v>
      </c>
      <c r="F2657" s="294">
        <v>3594.7</v>
      </c>
      <c r="G2657" s="294">
        <v>5900</v>
      </c>
    </row>
    <row r="2658" spans="1:7">
      <c r="A2658" s="34" t="s">
        <v>1597</v>
      </c>
      <c r="B2658" s="293">
        <v>2011</v>
      </c>
      <c r="C2658" s="294">
        <v>3636.8</v>
      </c>
      <c r="D2658" s="294">
        <v>71.8</v>
      </c>
      <c r="E2658" s="295">
        <v>5358.4</v>
      </c>
      <c r="F2658" s="294">
        <v>2623.5</v>
      </c>
      <c r="G2658" s="294">
        <v>4211.6000000000004</v>
      </c>
    </row>
    <row r="2659" spans="1:7">
      <c r="A2659" s="34" t="s">
        <v>1597</v>
      </c>
      <c r="B2659" s="293">
        <v>2010</v>
      </c>
      <c r="C2659" s="294">
        <v>4400.2</v>
      </c>
      <c r="D2659" s="294">
        <v>245.1</v>
      </c>
      <c r="E2659" s="295">
        <v>5938.6</v>
      </c>
      <c r="F2659" s="294">
        <v>2622.9</v>
      </c>
      <c r="G2659" s="294">
        <v>4708.2000000000007</v>
      </c>
    </row>
    <row r="2660" spans="1:7">
      <c r="A2660" s="34" t="s">
        <v>1597</v>
      </c>
      <c r="B2660" s="293">
        <v>2009</v>
      </c>
      <c r="C2660" s="294">
        <v>3657.6</v>
      </c>
      <c r="D2660" s="294">
        <v>-549.79999999999995</v>
      </c>
      <c r="E2660" s="295">
        <v>6756.8</v>
      </c>
      <c r="F2660" s="294">
        <v>2400.6</v>
      </c>
      <c r="G2660" s="294">
        <v>5477.2</v>
      </c>
    </row>
    <row r="2661" spans="1:7">
      <c r="A2661" s="34" t="s">
        <v>1597</v>
      </c>
      <c r="B2661" s="293">
        <v>2008</v>
      </c>
      <c r="C2661" s="294">
        <v>6646.1</v>
      </c>
      <c r="D2661" s="294">
        <v>-2633.6</v>
      </c>
      <c r="E2661" s="295">
        <v>7950.6</v>
      </c>
      <c r="F2661" s="294">
        <v>2864.8</v>
      </c>
      <c r="G2661" s="294">
        <v>6409.7000000000007</v>
      </c>
    </row>
    <row r="2662" spans="1:7">
      <c r="A2662" s="34" t="s">
        <v>1597</v>
      </c>
      <c r="B2662" s="293">
        <v>2007</v>
      </c>
      <c r="C2662" s="294">
        <v>11296.5</v>
      </c>
      <c r="D2662" s="294">
        <v>-712.5</v>
      </c>
      <c r="E2662" s="295">
        <v>11556.3</v>
      </c>
      <c r="F2662" s="294">
        <v>5655.3</v>
      </c>
      <c r="G2662" s="294">
        <v>10032.1</v>
      </c>
    </row>
    <row r="2663" spans="1:7">
      <c r="A2663" s="34" t="s">
        <v>1597</v>
      </c>
      <c r="B2663" s="293">
        <v>2006</v>
      </c>
      <c r="C2663" s="294">
        <v>15051.3</v>
      </c>
      <c r="D2663" s="294">
        <v>1233.3</v>
      </c>
      <c r="E2663" s="295">
        <v>14820.7</v>
      </c>
      <c r="F2663" s="294">
        <v>6558</v>
      </c>
      <c r="G2663" s="294">
        <v>12636.6</v>
      </c>
    </row>
    <row r="2664" spans="1:7">
      <c r="A2664" s="34" t="s">
        <v>1597</v>
      </c>
      <c r="B2664" s="293">
        <v>2005</v>
      </c>
      <c r="C2664" s="294">
        <v>13863.7</v>
      </c>
      <c r="D2664" s="294">
        <v>1470.5</v>
      </c>
      <c r="E2664" s="295">
        <v>12514.8</v>
      </c>
      <c r="F2664" s="294">
        <v>5563.6</v>
      </c>
      <c r="G2664" s="294">
        <v>10473.200000000001</v>
      </c>
    </row>
    <row r="2665" spans="1:7">
      <c r="A2665" s="34" t="s">
        <v>1597</v>
      </c>
      <c r="B2665" s="293">
        <v>2004</v>
      </c>
      <c r="C2665" s="294">
        <v>10840.8</v>
      </c>
      <c r="D2665" s="294">
        <v>975.1</v>
      </c>
      <c r="E2665" s="295">
        <v>8985.2000000000007</v>
      </c>
      <c r="F2665" s="294">
        <v>4127.1000000000004</v>
      </c>
      <c r="G2665" s="294">
        <v>7626.3</v>
      </c>
    </row>
    <row r="2666" spans="1:7">
      <c r="A2666" s="34" t="s">
        <v>1597</v>
      </c>
      <c r="B2666" s="293">
        <v>2003</v>
      </c>
      <c r="C2666" s="294">
        <v>8728.1</v>
      </c>
      <c r="D2666" s="294">
        <v>625.95500000000004</v>
      </c>
      <c r="E2666" s="295">
        <v>7279.3770000000004</v>
      </c>
      <c r="F2666" s="294">
        <v>3167.1610000000001</v>
      </c>
      <c r="G2666" s="294">
        <v>6130.2839999999997</v>
      </c>
    </row>
    <row r="2667" spans="1:7">
      <c r="A2667" s="34" t="s">
        <v>1597</v>
      </c>
      <c r="B2667" s="293">
        <v>2002</v>
      </c>
      <c r="C2667" s="294">
        <v>6738.8280000000004</v>
      </c>
      <c r="D2667" s="294">
        <v>404.69200000000001</v>
      </c>
      <c r="E2667" s="295">
        <v>6017.527</v>
      </c>
      <c r="F2667" s="294">
        <v>2290.808</v>
      </c>
      <c r="G2667" s="294">
        <v>5169.1390000000001</v>
      </c>
    </row>
    <row r="2668" spans="1:7">
      <c r="A2668" s="34" t="s">
        <v>1597</v>
      </c>
      <c r="B2668" s="293">
        <v>2001</v>
      </c>
      <c r="C2668" s="294">
        <v>4455.5140000000001</v>
      </c>
      <c r="D2668" s="294">
        <v>257.00900000000001</v>
      </c>
      <c r="E2668" s="295">
        <v>3652.19</v>
      </c>
      <c r="F2668" s="294">
        <v>1259.1110000000001</v>
      </c>
      <c r="G2668" s="294">
        <v>3143.4409999999998</v>
      </c>
    </row>
    <row r="2669" spans="1:7">
      <c r="A2669" s="34" t="s">
        <v>1597</v>
      </c>
      <c r="B2669" s="293">
        <v>2000</v>
      </c>
      <c r="C2669" s="294">
        <v>3653.6950000000002</v>
      </c>
      <c r="D2669" s="294">
        <v>191.71899999999999</v>
      </c>
      <c r="E2669" s="295">
        <v>2694.5770000000002</v>
      </c>
      <c r="F2669" s="294">
        <v>974.827</v>
      </c>
      <c r="G2669" s="294">
        <v>2319.23</v>
      </c>
    </row>
    <row r="2670" spans="1:7">
      <c r="A2670" s="34" t="s">
        <v>1597</v>
      </c>
      <c r="B2670" s="293">
        <v>1999</v>
      </c>
      <c r="C2670" s="294">
        <v>3156.2109999999998</v>
      </c>
      <c r="D2670" s="294">
        <v>159.827</v>
      </c>
      <c r="E2670" s="295">
        <v>2361.808</v>
      </c>
      <c r="F2670" s="294">
        <v>802.41099999999994</v>
      </c>
      <c r="G2670" s="294">
        <v>1993.0340000000001</v>
      </c>
    </row>
    <row r="2671" spans="1:7">
      <c r="A2671" s="34" t="s">
        <v>1597</v>
      </c>
      <c r="B2671" s="293">
        <v>1998</v>
      </c>
      <c r="C2671" s="294">
        <v>2176.9409000000001</v>
      </c>
      <c r="D2671" s="294">
        <v>93.38</v>
      </c>
      <c r="E2671" s="295">
        <v>1667.835</v>
      </c>
      <c r="F2671" s="294">
        <v>552.88199999999995</v>
      </c>
      <c r="G2671" s="294">
        <v>1407.386</v>
      </c>
    </row>
    <row r="2672" spans="1:7">
      <c r="A2672" s="34" t="s">
        <v>1597</v>
      </c>
      <c r="B2672" s="293">
        <v>1997</v>
      </c>
      <c r="C2672" s="294">
        <v>837.28</v>
      </c>
      <c r="D2672" s="294">
        <v>36.204000000000001</v>
      </c>
      <c r="E2672" s="295">
        <v>719.79399999999998</v>
      </c>
      <c r="F2672" s="294">
        <v>262.77999999999997</v>
      </c>
      <c r="G2672" s="294">
        <v>618.09500000000003</v>
      </c>
    </row>
    <row r="2673" spans="1:7">
      <c r="A2673" s="34" t="s">
        <v>1597</v>
      </c>
      <c r="B2673" s="293">
        <v>1996</v>
      </c>
      <c r="C2673" s="294">
        <v>547.33600000000001</v>
      </c>
      <c r="D2673" s="294">
        <v>27.379000000000001</v>
      </c>
      <c r="E2673" s="295">
        <v>402.91300000000001</v>
      </c>
      <c r="F2673" s="294">
        <v>177.63800000000001</v>
      </c>
      <c r="G2673" s="294">
        <v>347.51099999999997</v>
      </c>
    </row>
    <row r="2674" spans="1:7">
      <c r="A2674" s="34" t="s">
        <v>1597</v>
      </c>
      <c r="B2674" s="293">
        <v>1995</v>
      </c>
      <c r="C2674" s="294">
        <v>437.38799999999998</v>
      </c>
      <c r="D2674" s="294">
        <v>20.539000000000001</v>
      </c>
      <c r="E2674" s="295">
        <v>318.78699999999998</v>
      </c>
      <c r="F2674" s="294">
        <v>106.07299999999999</v>
      </c>
      <c r="G2674" s="294">
        <v>275.952</v>
      </c>
    </row>
    <row r="2675" spans="1:7">
      <c r="A2675" s="34" t="s">
        <v>1597</v>
      </c>
      <c r="B2675" s="293">
        <v>1994</v>
      </c>
      <c r="C2675" s="294">
        <v>393.31700000000001</v>
      </c>
      <c r="D2675" s="294">
        <v>17.663</v>
      </c>
      <c r="E2675" s="295">
        <v>230.898</v>
      </c>
      <c r="F2675" s="294">
        <v>84.552999999999997</v>
      </c>
      <c r="G2675" s="294">
        <v>193.131</v>
      </c>
    </row>
    <row r="2676" spans="1:7">
      <c r="A2676" s="34" t="s">
        <v>1598</v>
      </c>
      <c r="B2676" s="293">
        <v>2019</v>
      </c>
      <c r="C2676" s="294">
        <v>17911.099999999999</v>
      </c>
      <c r="D2676" s="294">
        <v>2938.2</v>
      </c>
      <c r="E2676" s="295">
        <v>62081.599999999999</v>
      </c>
      <c r="F2676" s="294">
        <v>30281.9</v>
      </c>
      <c r="G2676" s="294">
        <v>52807.9</v>
      </c>
    </row>
    <row r="2677" spans="1:7">
      <c r="A2677" s="34" t="s">
        <v>1598</v>
      </c>
      <c r="B2677" s="293">
        <v>2018</v>
      </c>
      <c r="C2677" s="294">
        <v>17048.5</v>
      </c>
      <c r="D2677" s="294">
        <v>2648.7</v>
      </c>
      <c r="E2677" s="295">
        <v>47832.5</v>
      </c>
      <c r="F2677" s="294">
        <v>28226.7</v>
      </c>
      <c r="G2677" s="294">
        <v>37967</v>
      </c>
    </row>
    <row r="2678" spans="1:7">
      <c r="A2678" s="34" t="s">
        <v>1598</v>
      </c>
      <c r="B2678" s="293">
        <v>2017</v>
      </c>
      <c r="C2678" s="294">
        <v>15518.8</v>
      </c>
      <c r="D2678" s="294">
        <v>2490</v>
      </c>
      <c r="E2678" s="295">
        <v>46648.6</v>
      </c>
      <c r="F2678" s="294">
        <v>26367.8</v>
      </c>
      <c r="G2678" s="294">
        <v>36889.9</v>
      </c>
    </row>
    <row r="2679" spans="1:7">
      <c r="A2679" s="34" t="s">
        <v>1598</v>
      </c>
      <c r="B2679" s="293">
        <v>2016</v>
      </c>
      <c r="C2679" s="294">
        <v>16882.400000000001</v>
      </c>
      <c r="D2679" s="294">
        <v>2551.9</v>
      </c>
      <c r="E2679" s="295">
        <v>45295.3</v>
      </c>
      <c r="F2679" s="294">
        <v>23076.799999999999</v>
      </c>
      <c r="G2679" s="294">
        <v>35345.800000000003</v>
      </c>
    </row>
    <row r="2680" spans="1:7">
      <c r="A2680" s="34" t="s">
        <v>1598</v>
      </c>
      <c r="B2680" s="293">
        <v>2015</v>
      </c>
      <c r="C2680" s="294">
        <v>14433.7</v>
      </c>
      <c r="D2680" s="294">
        <v>3355.2</v>
      </c>
      <c r="E2680" s="295">
        <v>48222.2</v>
      </c>
      <c r="F2680" s="294">
        <v>23764</v>
      </c>
      <c r="G2680" s="294">
        <v>36634.400000000001</v>
      </c>
    </row>
    <row r="2681" spans="1:7">
      <c r="A2681" s="34" t="s">
        <v>1598</v>
      </c>
      <c r="B2681" s="293">
        <v>2014</v>
      </c>
      <c r="C2681" s="294">
        <v>12866.9</v>
      </c>
      <c r="D2681" s="294">
        <v>2598.4</v>
      </c>
      <c r="E2681" s="295">
        <v>36991.699999999997</v>
      </c>
      <c r="F2681" s="294">
        <v>23449.8</v>
      </c>
      <c r="G2681" s="294">
        <v>26923.200000000001</v>
      </c>
    </row>
    <row r="2682" spans="1:7">
      <c r="A2682" s="34" t="s">
        <v>1598</v>
      </c>
      <c r="B2682" s="293">
        <v>2013</v>
      </c>
      <c r="C2682" s="294">
        <v>18283.099999999999</v>
      </c>
      <c r="D2682" s="294">
        <v>2695</v>
      </c>
      <c r="E2682" s="295">
        <v>34672.199999999997</v>
      </c>
      <c r="F2682" s="294">
        <v>22451.4</v>
      </c>
      <c r="G2682" s="294">
        <v>25950.400000000001</v>
      </c>
    </row>
    <row r="2683" spans="1:7">
      <c r="A2683" s="34" t="s">
        <v>1598</v>
      </c>
      <c r="B2683" s="293">
        <v>2012</v>
      </c>
      <c r="C2683" s="294">
        <v>18260.400000000001</v>
      </c>
      <c r="D2683" s="294">
        <v>2392.1999999999998</v>
      </c>
      <c r="E2683" s="295">
        <v>32941</v>
      </c>
      <c r="F2683" s="294">
        <v>19083.900000000001</v>
      </c>
      <c r="G2683" s="294">
        <v>24427</v>
      </c>
    </row>
    <row r="2684" spans="1:7">
      <c r="A2684" s="34" t="s">
        <v>1598</v>
      </c>
      <c r="B2684" s="293">
        <v>2011</v>
      </c>
      <c r="C2684" s="294">
        <v>16090.54</v>
      </c>
      <c r="D2684" s="294">
        <v>2172.2640000000001</v>
      </c>
      <c r="E2684" s="295">
        <v>29949.447</v>
      </c>
      <c r="F2684" s="294">
        <v>16971.768</v>
      </c>
      <c r="G2684" s="294">
        <v>22276.959999999999</v>
      </c>
    </row>
    <row r="2685" spans="1:7">
      <c r="A2685" s="34" t="s">
        <v>1598</v>
      </c>
      <c r="B2685" s="293">
        <v>2010</v>
      </c>
      <c r="C2685" s="294">
        <v>12550</v>
      </c>
      <c r="D2685" s="294">
        <v>1793</v>
      </c>
      <c r="E2685" s="295">
        <v>22217.13</v>
      </c>
      <c r="F2685" s="294">
        <v>13772.766</v>
      </c>
      <c r="G2685" s="294">
        <v>16597.434000000001</v>
      </c>
    </row>
    <row r="2686" spans="1:7">
      <c r="A2686" s="34" t="s">
        <v>1598</v>
      </c>
      <c r="B2686" s="293">
        <v>2009</v>
      </c>
      <c r="C2686" s="294">
        <v>11184.938</v>
      </c>
      <c r="D2686" s="294">
        <v>1151.704</v>
      </c>
      <c r="E2686" s="295">
        <v>19595.419999999998</v>
      </c>
      <c r="F2686" s="294">
        <v>11630.175999999999</v>
      </c>
      <c r="G2686" s="294">
        <v>14563.385</v>
      </c>
    </row>
    <row r="2687" spans="1:7">
      <c r="A2687" s="34" t="s">
        <v>1598</v>
      </c>
      <c r="B2687" s="293">
        <v>2008</v>
      </c>
      <c r="C2687" s="294">
        <v>12697.456</v>
      </c>
      <c r="D2687" s="294">
        <v>1317.6310000000001</v>
      </c>
      <c r="E2687" s="295">
        <v>17490.128000000001</v>
      </c>
      <c r="F2687" s="294">
        <v>9808.5619999999999</v>
      </c>
      <c r="G2687" s="294">
        <v>12427.891</v>
      </c>
    </row>
    <row r="2688" spans="1:7">
      <c r="A2688" s="34" t="s">
        <v>1598</v>
      </c>
      <c r="B2688" s="293">
        <v>2007</v>
      </c>
      <c r="C2688" s="294">
        <v>11025.916999999999</v>
      </c>
      <c r="D2688" s="294">
        <v>1369.904</v>
      </c>
      <c r="E2688" s="295">
        <v>17471.935000000001</v>
      </c>
      <c r="F2688" s="294">
        <v>9085.6880000000001</v>
      </c>
      <c r="G2688" s="294">
        <v>12811.932000000001</v>
      </c>
    </row>
    <row r="2689" spans="1:7">
      <c r="A2689" s="34" t="s">
        <v>1598</v>
      </c>
      <c r="B2689" s="293">
        <v>2006</v>
      </c>
      <c r="C2689" s="294">
        <v>9466.0560000000005</v>
      </c>
      <c r="D2689" s="294">
        <v>1122.029</v>
      </c>
      <c r="E2689" s="295">
        <v>12864.151</v>
      </c>
      <c r="F2689" s="294">
        <v>6644.66</v>
      </c>
      <c r="G2689" s="294">
        <v>9078.3760000000002</v>
      </c>
    </row>
    <row r="2690" spans="1:7">
      <c r="A2690" s="34" t="s">
        <v>1598</v>
      </c>
      <c r="B2690" s="293">
        <v>2005</v>
      </c>
      <c r="C2690" s="294">
        <v>7984.7039999999997</v>
      </c>
      <c r="D2690" s="294">
        <v>897.8</v>
      </c>
      <c r="E2690" s="295">
        <v>9163.1090000000004</v>
      </c>
      <c r="F2690" s="294">
        <v>5080.3500000000004</v>
      </c>
      <c r="G2690" s="294">
        <v>6122.0720000000001</v>
      </c>
    </row>
    <row r="2691" spans="1:7">
      <c r="A2691" s="34" t="s">
        <v>1598</v>
      </c>
      <c r="B2691" s="293">
        <v>2004</v>
      </c>
      <c r="C2691" s="294">
        <v>6889.3010000000004</v>
      </c>
      <c r="D2691" s="294">
        <v>746</v>
      </c>
      <c r="E2691" s="295">
        <v>8493.893</v>
      </c>
      <c r="F2691" s="294">
        <v>4619.6819999999998</v>
      </c>
      <c r="G2691" s="294">
        <v>5969.98</v>
      </c>
    </row>
    <row r="2692" spans="1:7">
      <c r="A2692" s="34" t="s">
        <v>1598</v>
      </c>
      <c r="B2692" s="293">
        <v>2003</v>
      </c>
      <c r="C2692" s="294">
        <v>5293.8760000000002</v>
      </c>
      <c r="D2692" s="294">
        <v>536.83399999999995</v>
      </c>
      <c r="E2692" s="295">
        <v>6890.05</v>
      </c>
      <c r="F2692" s="294">
        <v>3646.7089999999998</v>
      </c>
      <c r="G2692" s="294">
        <v>4945.5919999999996</v>
      </c>
    </row>
    <row r="2693" spans="1:7">
      <c r="A2693" s="34" t="s">
        <v>1598</v>
      </c>
      <c r="B2693" s="293">
        <v>2002</v>
      </c>
      <c r="C2693" s="294">
        <v>4577.232</v>
      </c>
      <c r="D2693" s="294">
        <v>290.39100000000002</v>
      </c>
      <c r="E2693" s="295">
        <v>6029.1450000000004</v>
      </c>
      <c r="F2693" s="294">
        <v>3009.5990000000002</v>
      </c>
      <c r="G2693" s="294">
        <v>4319.5630000000001</v>
      </c>
    </row>
    <row r="2694" spans="1:7">
      <c r="A2694" s="34" t="s">
        <v>1598</v>
      </c>
      <c r="B2694" s="293">
        <v>2001</v>
      </c>
      <c r="C2694" s="294">
        <v>3782.444</v>
      </c>
      <c r="D2694" s="294">
        <v>297.66500000000002</v>
      </c>
      <c r="E2694" s="295">
        <v>4820.4830000000002</v>
      </c>
      <c r="F2694" s="294">
        <v>2228.5859999999998</v>
      </c>
      <c r="G2694" s="294">
        <v>3420.2749999999996</v>
      </c>
    </row>
    <row r="2695" spans="1:7">
      <c r="A2695" s="34" t="s">
        <v>1598</v>
      </c>
      <c r="B2695" s="293">
        <v>2000</v>
      </c>
      <c r="C2695" s="294">
        <v>3777.777</v>
      </c>
      <c r="D2695" s="294">
        <v>324.21300000000002</v>
      </c>
      <c r="E2695" s="295">
        <v>4031.6790000000001</v>
      </c>
      <c r="F2695" s="294">
        <v>1942.3330000000001</v>
      </c>
      <c r="G2695" s="294">
        <v>2737.5230000000001</v>
      </c>
    </row>
    <row r="2696" spans="1:7">
      <c r="A2696" s="34" t="s">
        <v>1598</v>
      </c>
      <c r="B2696" s="293">
        <v>1999</v>
      </c>
      <c r="C2696" s="294">
        <v>3197.2379999999998</v>
      </c>
      <c r="D2696" s="294">
        <v>261.62400000000002</v>
      </c>
      <c r="E2696" s="295">
        <v>3047.0709999999999</v>
      </c>
      <c r="F2696" s="294">
        <v>1708.7539999999999</v>
      </c>
      <c r="G2696" s="294">
        <v>2083.3879999999999</v>
      </c>
    </row>
    <row r="2697" spans="1:7">
      <c r="A2697" s="34" t="s">
        <v>1598</v>
      </c>
      <c r="B2697" s="293">
        <v>1998</v>
      </c>
      <c r="C2697" s="294">
        <v>3047.0610000000001</v>
      </c>
      <c r="D2697" s="294">
        <v>192.18600000000001</v>
      </c>
      <c r="E2697" s="295">
        <v>2840.8589999999999</v>
      </c>
      <c r="F2697" s="294">
        <v>1400.788</v>
      </c>
      <c r="G2697" s="294">
        <v>1904.4270000000001</v>
      </c>
    </row>
    <row r="2698" spans="1:7">
      <c r="A2698" s="34" t="s">
        <v>1598</v>
      </c>
      <c r="B2698" s="293">
        <v>1997</v>
      </c>
      <c r="C2698" s="294">
        <v>2492.002</v>
      </c>
      <c r="D2698" s="294">
        <v>176.60599999999999</v>
      </c>
      <c r="E2698" s="295">
        <v>2183.875</v>
      </c>
      <c r="F2698" s="294">
        <v>1139.2190000000001</v>
      </c>
      <c r="G2698" s="294">
        <v>1338.2380000000001</v>
      </c>
    </row>
    <row r="2699" spans="1:7">
      <c r="A2699" s="34" t="s">
        <v>1598</v>
      </c>
      <c r="B2699" s="293">
        <v>1996</v>
      </c>
      <c r="C2699" s="294">
        <v>1811.8780999999999</v>
      </c>
      <c r="D2699" s="294">
        <v>207.77</v>
      </c>
      <c r="E2699" s="295">
        <v>1765.0740000000001</v>
      </c>
      <c r="F2699" s="294">
        <v>800.26099999999997</v>
      </c>
      <c r="G2699" s="294">
        <v>1036.588</v>
      </c>
    </row>
    <row r="2700" spans="1:7">
      <c r="A2700" s="34" t="s">
        <v>1598</v>
      </c>
      <c r="B2700" s="293">
        <v>1995</v>
      </c>
      <c r="C2700" s="294">
        <v>1486.769</v>
      </c>
      <c r="D2700" s="294">
        <v>108.316</v>
      </c>
      <c r="E2700" s="295">
        <v>1485.991</v>
      </c>
      <c r="F2700" s="294">
        <v>586.31100000000004</v>
      </c>
      <c r="G2700" s="294">
        <v>869.89800000000014</v>
      </c>
    </row>
    <row r="2701" spans="1:7">
      <c r="A2701" s="34" t="s">
        <v>1598</v>
      </c>
      <c r="B2701" s="293">
        <v>1994</v>
      </c>
      <c r="C2701" s="294">
        <v>1113.973</v>
      </c>
      <c r="D2701" s="294">
        <v>81.650000000000006</v>
      </c>
      <c r="E2701" s="295">
        <v>1105.645</v>
      </c>
      <c r="F2701" s="294">
        <v>476.1</v>
      </c>
      <c r="G2701" s="294">
        <v>661.38599999999997</v>
      </c>
    </row>
    <row r="2702" spans="1:7">
      <c r="A2702" s="34" t="s">
        <v>1598</v>
      </c>
      <c r="B2702" s="293">
        <v>1993</v>
      </c>
      <c r="C2702" s="294">
        <v>1075.5291</v>
      </c>
      <c r="D2702" s="294">
        <v>17.748999999999999</v>
      </c>
      <c r="E2702" s="295">
        <v>872.47199999999998</v>
      </c>
      <c r="F2702" s="294">
        <v>363.666</v>
      </c>
      <c r="G2702" s="294">
        <v>497.25099999999998</v>
      </c>
    </row>
    <row r="2703" spans="1:7">
      <c r="A2703" s="34" t="s">
        <v>1598</v>
      </c>
      <c r="B2703" s="293">
        <v>1992</v>
      </c>
      <c r="C2703" s="294">
        <v>955.51800000000003</v>
      </c>
      <c r="D2703" s="294">
        <v>31.600999999999999</v>
      </c>
      <c r="E2703" s="295">
        <v>769.81500000000005</v>
      </c>
      <c r="F2703" s="294">
        <v>348.37900000000002</v>
      </c>
      <c r="G2703" s="294">
        <v>517.14700000000005</v>
      </c>
    </row>
    <row r="2704" spans="1:7">
      <c r="A2704" s="34" t="s">
        <v>1598</v>
      </c>
      <c r="B2704" s="293">
        <v>1991</v>
      </c>
      <c r="C2704" s="294">
        <v>837.38599999999997</v>
      </c>
      <c r="D2704" s="294">
        <v>13.321</v>
      </c>
      <c r="E2704" s="295">
        <v>734.95500000000004</v>
      </c>
      <c r="F2704" s="294">
        <v>319.25200000000001</v>
      </c>
      <c r="G2704" s="294">
        <v>503.75800000000004</v>
      </c>
    </row>
    <row r="2705" spans="1:7">
      <c r="A2705" s="34" t="s">
        <v>1598</v>
      </c>
      <c r="B2705" s="293">
        <v>1990</v>
      </c>
      <c r="C2705" s="294">
        <v>845.31600000000003</v>
      </c>
      <c r="D2705" s="294">
        <v>35.709000000000003</v>
      </c>
      <c r="E2705" s="295">
        <v>744.50199999999995</v>
      </c>
      <c r="F2705" s="294">
        <v>304.99900000000002</v>
      </c>
      <c r="G2705" s="294">
        <v>492.05</v>
      </c>
    </row>
    <row r="2706" spans="1:7">
      <c r="A2706" s="34" t="s">
        <v>1598</v>
      </c>
      <c r="B2706" s="293">
        <v>1989</v>
      </c>
      <c r="C2706" s="294">
        <v>756.37</v>
      </c>
      <c r="D2706" s="294">
        <v>61.116999999999997</v>
      </c>
      <c r="E2706" s="295">
        <v>507.15</v>
      </c>
      <c r="F2706" s="294">
        <v>191.721</v>
      </c>
      <c r="G2706" s="294">
        <v>335.43700000000001</v>
      </c>
    </row>
    <row r="2707" spans="1:7">
      <c r="A2707" s="34" t="s">
        <v>130</v>
      </c>
      <c r="B2707" s="293">
        <v>2019</v>
      </c>
      <c r="C2707" s="294">
        <v>69570</v>
      </c>
      <c r="D2707" s="294">
        <v>11054</v>
      </c>
      <c r="E2707" s="295">
        <v>193984</v>
      </c>
      <c r="F2707" s="294">
        <v>102852</v>
      </c>
      <c r="G2707" s="294">
        <v>149989</v>
      </c>
    </row>
    <row r="2708" spans="1:7">
      <c r="A2708" s="34" t="s">
        <v>130</v>
      </c>
      <c r="B2708" s="293">
        <v>2018</v>
      </c>
      <c r="C2708" s="294">
        <v>59434</v>
      </c>
      <c r="D2708" s="294">
        <v>12598</v>
      </c>
      <c r="E2708" s="295">
        <v>98598</v>
      </c>
      <c r="F2708" s="294">
        <v>53955</v>
      </c>
      <c r="G2708" s="294">
        <v>74983</v>
      </c>
    </row>
    <row r="2709" spans="1:7">
      <c r="A2709" s="34" t="s">
        <v>130</v>
      </c>
      <c r="B2709" s="293">
        <v>2017</v>
      </c>
      <c r="C2709" s="294">
        <v>55137</v>
      </c>
      <c r="D2709" s="294">
        <v>8980</v>
      </c>
      <c r="E2709" s="295">
        <v>95789</v>
      </c>
      <c r="F2709" s="294">
        <v>46152</v>
      </c>
      <c r="G2709" s="294">
        <v>71584</v>
      </c>
    </row>
    <row r="2710" spans="1:7">
      <c r="A2710" s="34" t="s">
        <v>130</v>
      </c>
      <c r="B2710" s="293">
        <v>2016</v>
      </c>
      <c r="C2710" s="294">
        <v>55632</v>
      </c>
      <c r="D2710" s="294">
        <v>9391</v>
      </c>
      <c r="E2710" s="295">
        <v>92033</v>
      </c>
      <c r="F2710" s="294">
        <v>47323</v>
      </c>
      <c r="G2710" s="294">
        <v>67687</v>
      </c>
    </row>
    <row r="2711" spans="1:7">
      <c r="A2711" s="34" t="s">
        <v>130</v>
      </c>
      <c r="B2711" s="293">
        <v>2015</v>
      </c>
      <c r="C2711" s="294">
        <v>52465</v>
      </c>
      <c r="D2711" s="294">
        <v>8382</v>
      </c>
      <c r="E2711" s="295">
        <v>88182</v>
      </c>
      <c r="F2711" s="294">
        <v>48655</v>
      </c>
      <c r="G2711" s="294">
        <v>66213</v>
      </c>
    </row>
    <row r="2712" spans="1:7">
      <c r="A2712" s="34" t="s">
        <v>130</v>
      </c>
      <c r="B2712" s="293">
        <v>2014</v>
      </c>
      <c r="C2712" s="294">
        <v>48813</v>
      </c>
      <c r="D2712" s="294">
        <v>7501</v>
      </c>
      <c r="E2712" s="295">
        <v>84141</v>
      </c>
      <c r="F2712" s="294">
        <v>48178</v>
      </c>
      <c r="G2712" s="294">
        <v>63235</v>
      </c>
    </row>
    <row r="2713" spans="1:7">
      <c r="A2713" s="34" t="s">
        <v>130</v>
      </c>
      <c r="B2713" s="293">
        <v>2013</v>
      </c>
      <c r="C2713" s="294">
        <v>45041</v>
      </c>
      <c r="D2713" s="294">
        <v>6136</v>
      </c>
      <c r="E2713" s="295">
        <v>81241</v>
      </c>
      <c r="F2713" s="294">
        <v>48150</v>
      </c>
      <c r="G2713" s="294">
        <v>62730</v>
      </c>
    </row>
    <row r="2714" spans="1:7">
      <c r="A2714" s="34" t="s">
        <v>130</v>
      </c>
      <c r="B2714" s="293">
        <v>2012</v>
      </c>
      <c r="C2714" s="294">
        <v>42278</v>
      </c>
      <c r="D2714" s="294">
        <v>5682</v>
      </c>
      <c r="E2714" s="295">
        <v>74898</v>
      </c>
      <c r="F2714" s="294">
        <v>41958</v>
      </c>
      <c r="G2714" s="294">
        <v>56570</v>
      </c>
    </row>
    <row r="2715" spans="1:7">
      <c r="A2715" s="34" t="s">
        <v>130</v>
      </c>
      <c r="B2715" s="293">
        <v>2011</v>
      </c>
      <c r="C2715" s="294">
        <v>40893</v>
      </c>
      <c r="D2715" s="294">
        <v>4807</v>
      </c>
      <c r="E2715" s="295">
        <v>72124</v>
      </c>
      <c r="F2715" s="294">
        <v>39453</v>
      </c>
      <c r="G2715" s="294">
        <v>53736</v>
      </c>
    </row>
    <row r="2716" spans="1:7">
      <c r="A2716" s="34" t="s">
        <v>130</v>
      </c>
      <c r="B2716" s="293">
        <v>2010</v>
      </c>
      <c r="C2716" s="294">
        <v>38063</v>
      </c>
      <c r="D2716" s="294">
        <v>3963</v>
      </c>
      <c r="E2716" s="295">
        <v>69206</v>
      </c>
      <c r="F2716" s="294">
        <v>39342</v>
      </c>
      <c r="G2716" s="294">
        <v>52063</v>
      </c>
    </row>
    <row r="2717" spans="1:7">
      <c r="A2717" s="34" t="s">
        <v>130</v>
      </c>
      <c r="B2717" s="293">
        <v>2009</v>
      </c>
      <c r="C2717" s="294">
        <v>36149</v>
      </c>
      <c r="D2717" s="294">
        <v>3307</v>
      </c>
      <c r="E2717" s="295">
        <v>63117</v>
      </c>
      <c r="F2717" s="294">
        <v>35425</v>
      </c>
      <c r="G2717" s="294">
        <v>48368</v>
      </c>
    </row>
    <row r="2718" spans="1:7">
      <c r="A2718" s="34" t="s">
        <v>130</v>
      </c>
      <c r="B2718" s="293">
        <v>2008</v>
      </c>
      <c r="C2718" s="294">
        <v>37843</v>
      </c>
      <c r="D2718" s="294">
        <v>4427</v>
      </c>
      <c r="E2718" s="295">
        <v>62497</v>
      </c>
      <c r="F2718" s="294">
        <v>33667</v>
      </c>
      <c r="G2718" s="294">
        <v>48306</v>
      </c>
    </row>
    <row r="2719" spans="1:7">
      <c r="A2719" s="34" t="s">
        <v>130</v>
      </c>
      <c r="B2719" s="293">
        <v>2007</v>
      </c>
      <c r="C2719" s="294">
        <v>35510</v>
      </c>
      <c r="D2719" s="294">
        <v>4687</v>
      </c>
      <c r="E2719" s="295">
        <v>60928</v>
      </c>
      <c r="F2719" s="294">
        <v>32048</v>
      </c>
      <c r="G2719" s="294">
        <v>47220</v>
      </c>
    </row>
    <row r="2720" spans="1:7">
      <c r="A2720" s="34" t="s">
        <v>130</v>
      </c>
      <c r="B2720" s="293">
        <v>2006</v>
      </c>
      <c r="C2720" s="294">
        <v>33747</v>
      </c>
      <c r="D2720" s="294">
        <v>3374</v>
      </c>
      <c r="E2720" s="295">
        <v>59998</v>
      </c>
      <c r="F2720" s="294">
        <v>33163</v>
      </c>
      <c r="G2720" s="294">
        <v>46746</v>
      </c>
    </row>
    <row r="2721" spans="1:7">
      <c r="A2721" s="34" t="s">
        <v>130</v>
      </c>
      <c r="B2721" s="293">
        <v>2005</v>
      </c>
      <c r="C2721" s="294">
        <v>31944</v>
      </c>
      <c r="D2721" s="294">
        <v>2533</v>
      </c>
      <c r="E2721" s="295">
        <v>53158</v>
      </c>
      <c r="F2721" s="294">
        <v>27458</v>
      </c>
      <c r="G2721" s="294">
        <v>39943</v>
      </c>
    </row>
    <row r="2722" spans="1:7">
      <c r="A2722" s="34" t="s">
        <v>130</v>
      </c>
      <c r="B2722" s="293">
        <v>2004</v>
      </c>
      <c r="C2722" s="294">
        <v>30752</v>
      </c>
      <c r="D2722" s="294">
        <v>2345</v>
      </c>
      <c r="E2722" s="295">
        <v>53902</v>
      </c>
      <c r="F2722" s="294">
        <v>26879</v>
      </c>
      <c r="G2722" s="294">
        <v>40383</v>
      </c>
    </row>
    <row r="2723" spans="1:7">
      <c r="A2723" s="34" t="s">
        <v>130</v>
      </c>
      <c r="B2723" s="293">
        <v>2003</v>
      </c>
      <c r="C2723" s="294">
        <v>27061</v>
      </c>
      <c r="D2723" s="294">
        <v>1267</v>
      </c>
      <c r="E2723" s="295">
        <v>49988</v>
      </c>
      <c r="F2723" s="294">
        <v>24219</v>
      </c>
      <c r="G2723" s="294">
        <v>37319</v>
      </c>
    </row>
    <row r="2724" spans="1:7">
      <c r="A2724" s="34" t="s">
        <v>130</v>
      </c>
      <c r="B2724" s="293">
        <v>2002</v>
      </c>
      <c r="C2724" s="294">
        <v>25329</v>
      </c>
      <c r="D2724" s="294">
        <v>1236</v>
      </c>
      <c r="E2724" s="295">
        <v>50045</v>
      </c>
      <c r="F2724" s="294">
        <v>23879</v>
      </c>
      <c r="G2724" s="294">
        <v>38021</v>
      </c>
    </row>
    <row r="2725" spans="1:7">
      <c r="A2725" s="34" t="s">
        <v>130</v>
      </c>
      <c r="B2725" s="293">
        <v>2001</v>
      </c>
      <c r="C2725" s="294">
        <v>25172</v>
      </c>
      <c r="D2725" s="294">
        <v>-158</v>
      </c>
      <c r="E2725" s="295">
        <v>43810</v>
      </c>
      <c r="F2725" s="294">
        <v>23054</v>
      </c>
      <c r="G2725" s="294">
        <v>32823</v>
      </c>
    </row>
    <row r="2726" spans="1:7">
      <c r="A2726" s="34" t="s">
        <v>130</v>
      </c>
      <c r="B2726" s="293">
        <v>2000</v>
      </c>
      <c r="C2726" s="294">
        <v>25402</v>
      </c>
      <c r="D2726" s="294">
        <v>920</v>
      </c>
      <c r="E2726" s="295">
        <v>45027</v>
      </c>
      <c r="F2726" s="294">
        <v>24456</v>
      </c>
      <c r="G2726" s="294">
        <v>33917</v>
      </c>
    </row>
    <row r="2727" spans="1:7">
      <c r="A2727" s="34" t="s">
        <v>130</v>
      </c>
      <c r="B2727" s="293">
        <v>1999</v>
      </c>
      <c r="C2727" s="294">
        <v>23435</v>
      </c>
      <c r="D2727" s="294">
        <v>1300</v>
      </c>
      <c r="E2727" s="295">
        <v>43679</v>
      </c>
      <c r="F2727" s="294">
        <v>21323</v>
      </c>
      <c r="G2727" s="294">
        <v>33016</v>
      </c>
    </row>
    <row r="2728" spans="1:7">
      <c r="A2728" s="34" t="s">
        <v>130</v>
      </c>
      <c r="B2728" s="293">
        <v>1998</v>
      </c>
      <c r="C2728" s="294">
        <v>22976</v>
      </c>
      <c r="D2728" s="294">
        <v>1850</v>
      </c>
      <c r="E2728" s="295">
        <v>41378</v>
      </c>
      <c r="F2728" s="294">
        <v>19388</v>
      </c>
      <c r="G2728" s="294">
        <v>31073</v>
      </c>
    </row>
    <row r="2729" spans="1:7">
      <c r="A2729" s="34" t="s">
        <v>130</v>
      </c>
      <c r="B2729" s="293">
        <v>1997</v>
      </c>
      <c r="C2729" s="294">
        <v>22473</v>
      </c>
      <c r="D2729" s="294">
        <v>1966</v>
      </c>
      <c r="E2729" s="295">
        <v>38497</v>
      </c>
      <c r="F2729" s="294">
        <v>17285</v>
      </c>
      <c r="G2729" s="294">
        <v>28353</v>
      </c>
    </row>
    <row r="2730" spans="1:7">
      <c r="A2730" s="34" t="s">
        <v>130</v>
      </c>
      <c r="B2730" s="293">
        <v>1996</v>
      </c>
      <c r="C2730" s="294">
        <v>18739</v>
      </c>
      <c r="D2730" s="294">
        <v>1214</v>
      </c>
      <c r="E2730" s="295">
        <v>36626</v>
      </c>
      <c r="F2730" s="294">
        <v>16086</v>
      </c>
      <c r="G2730" s="294">
        <v>28428</v>
      </c>
    </row>
    <row r="2731" spans="1:7">
      <c r="A2731" s="34" t="s">
        <v>130</v>
      </c>
      <c r="B2731" s="293">
        <v>1995</v>
      </c>
      <c r="C2731" s="294">
        <v>12112.0996</v>
      </c>
      <c r="D2731" s="294">
        <v>1380.1</v>
      </c>
      <c r="E2731" s="295">
        <v>14605.799800000001</v>
      </c>
      <c r="F2731" s="294">
        <v>6650.8</v>
      </c>
      <c r="G2731" s="294">
        <v>9635.1</v>
      </c>
    </row>
    <row r="2732" spans="1:7">
      <c r="A2732" s="34" t="s">
        <v>130</v>
      </c>
      <c r="B2732" s="293">
        <v>1994</v>
      </c>
      <c r="C2732" s="294">
        <v>10055.0996</v>
      </c>
      <c r="D2732" s="294">
        <v>1110.4000000000001</v>
      </c>
      <c r="E2732" s="295">
        <v>12826.299800000001</v>
      </c>
      <c r="F2732" s="294">
        <v>5508.3</v>
      </c>
      <c r="G2732" s="294">
        <v>8445.2000000000007</v>
      </c>
    </row>
    <row r="2733" spans="1:7">
      <c r="A2733" s="34" t="s">
        <v>130</v>
      </c>
      <c r="B2733" s="293">
        <v>1993</v>
      </c>
      <c r="C2733" s="294">
        <v>8529.2001999999993</v>
      </c>
      <c r="D2733" s="294">
        <v>299.8</v>
      </c>
      <c r="E2733" s="295">
        <v>11751.0996</v>
      </c>
      <c r="F2733" s="294">
        <v>5030.5001000000002</v>
      </c>
      <c r="G2733" s="294">
        <v>7416.3001000000004</v>
      </c>
    </row>
    <row r="2734" spans="1:7">
      <c r="A2734" s="34" t="s">
        <v>130</v>
      </c>
      <c r="B2734" s="293">
        <v>1992</v>
      </c>
      <c r="C2734" s="294">
        <v>7504</v>
      </c>
      <c r="D2734" s="294">
        <v>816.7</v>
      </c>
      <c r="E2734" s="295">
        <v>10861.700199999999</v>
      </c>
      <c r="F2734" s="294">
        <v>4704.6000000000004</v>
      </c>
      <c r="G2734" s="294">
        <v>6927</v>
      </c>
    </row>
    <row r="2735" spans="1:7">
      <c r="A2735" s="34" t="s">
        <v>130</v>
      </c>
      <c r="B2735" s="293">
        <v>1991</v>
      </c>
      <c r="C2735" s="294">
        <v>6182.3999000000003</v>
      </c>
      <c r="D2735" s="294">
        <v>636.6</v>
      </c>
      <c r="E2735" s="295">
        <v>9428.5</v>
      </c>
      <c r="F2735" s="294">
        <v>3871.3000999999999</v>
      </c>
      <c r="G2735" s="294">
        <v>6085.1000999999997</v>
      </c>
    </row>
    <row r="2736" spans="1:7">
      <c r="A2736" s="34" t="s">
        <v>130</v>
      </c>
      <c r="B2736" s="293">
        <v>1990</v>
      </c>
      <c r="C2736" s="294">
        <v>5843.7002000000002</v>
      </c>
      <c r="D2736" s="294">
        <v>824</v>
      </c>
      <c r="E2736" s="295">
        <v>8022.2997999999998</v>
      </c>
      <c r="F2736" s="294">
        <v>3488.6</v>
      </c>
      <c r="G2736" s="294">
        <v>5073.2</v>
      </c>
    </row>
    <row r="2737" spans="1:7">
      <c r="A2737" s="34" t="s">
        <v>130</v>
      </c>
      <c r="B2737" s="293">
        <v>1989</v>
      </c>
      <c r="C2737" s="294">
        <v>4594.2997999999998</v>
      </c>
      <c r="D2737" s="294">
        <v>703.3</v>
      </c>
      <c r="E2737" s="295">
        <v>6657.2002000000002</v>
      </c>
      <c r="F2737" s="294">
        <v>3043.9998999999998</v>
      </c>
      <c r="G2737" s="294">
        <v>3904.5998999999997</v>
      </c>
    </row>
    <row r="2738" spans="1:7">
      <c r="A2738" s="34" t="s">
        <v>1599</v>
      </c>
      <c r="B2738" s="293">
        <v>2019</v>
      </c>
      <c r="C2738" s="294">
        <v>11144</v>
      </c>
      <c r="D2738" s="294">
        <v>1531</v>
      </c>
      <c r="E2738" s="295">
        <v>33735</v>
      </c>
      <c r="F2738" s="294">
        <v>11966</v>
      </c>
      <c r="G2738" s="294">
        <v>28338</v>
      </c>
    </row>
    <row r="2739" spans="1:7">
      <c r="A2739" s="34" t="s">
        <v>1599</v>
      </c>
      <c r="B2739" s="293">
        <v>2018</v>
      </c>
      <c r="C2739" s="294">
        <v>10553</v>
      </c>
      <c r="D2739" s="294">
        <v>429</v>
      </c>
      <c r="E2739" s="295">
        <v>32550</v>
      </c>
      <c r="F2739" s="294">
        <v>10517</v>
      </c>
      <c r="G2739" s="294">
        <v>27310</v>
      </c>
    </row>
    <row r="2740" spans="1:7">
      <c r="A2740" s="34" t="s">
        <v>1599</v>
      </c>
      <c r="B2740" s="293">
        <v>2017</v>
      </c>
      <c r="C2740" s="294">
        <v>6873</v>
      </c>
      <c r="D2740" s="294">
        <v>-449</v>
      </c>
      <c r="E2740" s="295">
        <v>22555</v>
      </c>
      <c r="F2740" s="294">
        <v>5023</v>
      </c>
      <c r="G2740" s="294">
        <v>19846</v>
      </c>
    </row>
    <row r="2741" spans="1:7">
      <c r="A2741" s="34" t="s">
        <v>1599</v>
      </c>
      <c r="B2741" s="293">
        <v>2016</v>
      </c>
      <c r="C2741" s="294">
        <v>6497</v>
      </c>
      <c r="D2741" s="294">
        <v>789</v>
      </c>
      <c r="E2741" s="295">
        <v>15672</v>
      </c>
      <c r="F2741" s="294">
        <v>5410</v>
      </c>
      <c r="G2741" s="294">
        <v>13333</v>
      </c>
    </row>
    <row r="2742" spans="1:7">
      <c r="A2742" s="34" t="s">
        <v>1599</v>
      </c>
      <c r="B2742" s="293">
        <v>2015</v>
      </c>
      <c r="C2742" s="294">
        <v>6394</v>
      </c>
      <c r="D2742" s="294">
        <v>686</v>
      </c>
      <c r="E2742" s="295">
        <v>15864</v>
      </c>
      <c r="F2742" s="294">
        <v>5692</v>
      </c>
      <c r="G2742" s="294">
        <v>13427</v>
      </c>
    </row>
    <row r="2743" spans="1:7">
      <c r="A2743" s="34" t="s">
        <v>1599</v>
      </c>
      <c r="B2743" s="293">
        <v>2014</v>
      </c>
      <c r="C2743" s="294">
        <v>6265</v>
      </c>
      <c r="D2743" s="294">
        <v>759</v>
      </c>
      <c r="E2743" s="295">
        <v>15970</v>
      </c>
      <c r="F2743" s="294">
        <v>6351</v>
      </c>
      <c r="G2743" s="294">
        <v>13460</v>
      </c>
    </row>
    <row r="2744" spans="1:7">
      <c r="A2744" s="34" t="s">
        <v>1599</v>
      </c>
      <c r="B2744" s="293">
        <v>2013</v>
      </c>
      <c r="C2744" s="294">
        <v>5535</v>
      </c>
      <c r="D2744" s="294">
        <v>729</v>
      </c>
      <c r="E2744" s="295">
        <v>14979</v>
      </c>
      <c r="F2744" s="294">
        <v>6233</v>
      </c>
      <c r="G2744" s="294">
        <v>12732</v>
      </c>
    </row>
    <row r="2745" spans="1:7">
      <c r="A2745" s="34" t="s">
        <v>1599</v>
      </c>
      <c r="B2745" s="293">
        <v>2012</v>
      </c>
      <c r="C2745" s="294">
        <v>4487</v>
      </c>
      <c r="D2745" s="294">
        <v>943</v>
      </c>
      <c r="E2745" s="295">
        <v>12930</v>
      </c>
      <c r="F2745" s="294">
        <v>6293</v>
      </c>
      <c r="G2745" s="294">
        <v>11536</v>
      </c>
    </row>
    <row r="2746" spans="1:7">
      <c r="A2746" s="34" t="s">
        <v>1599</v>
      </c>
      <c r="B2746" s="293">
        <v>2011</v>
      </c>
      <c r="C2746" s="294">
        <v>4168</v>
      </c>
      <c r="D2746" s="294">
        <v>1132</v>
      </c>
      <c r="E2746" s="295">
        <v>11913</v>
      </c>
      <c r="F2746" s="294">
        <v>6519</v>
      </c>
      <c r="G2746" s="294">
        <v>10764</v>
      </c>
    </row>
    <row r="2747" spans="1:7">
      <c r="A2747" s="34" t="s">
        <v>1599</v>
      </c>
      <c r="B2747" s="293">
        <v>2010</v>
      </c>
      <c r="C2747" s="294">
        <v>3773</v>
      </c>
      <c r="D2747" s="294">
        <v>652</v>
      </c>
      <c r="E2747" s="295">
        <v>11019</v>
      </c>
      <c r="F2747" s="294">
        <v>6233</v>
      </c>
      <c r="G2747" s="294">
        <v>9851</v>
      </c>
    </row>
    <row r="2748" spans="1:7">
      <c r="A2748" s="34" t="s">
        <v>1599</v>
      </c>
      <c r="B2748" s="293">
        <v>2009</v>
      </c>
      <c r="C2748" s="294">
        <v>3458</v>
      </c>
      <c r="D2748" s="294">
        <v>541</v>
      </c>
      <c r="E2748" s="295">
        <v>10952</v>
      </c>
      <c r="F2748" s="294">
        <v>6269</v>
      </c>
      <c r="G2748" s="294">
        <v>9764</v>
      </c>
    </row>
    <row r="2749" spans="1:7">
      <c r="A2749" s="34" t="s">
        <v>1599</v>
      </c>
      <c r="B2749" s="293">
        <v>2008</v>
      </c>
      <c r="C2749" s="294">
        <v>3443</v>
      </c>
      <c r="D2749" s="294">
        <v>317</v>
      </c>
      <c r="E2749" s="295">
        <v>10484</v>
      </c>
      <c r="F2749" s="294">
        <v>5585</v>
      </c>
      <c r="G2749" s="294">
        <v>9397</v>
      </c>
    </row>
    <row r="2750" spans="1:7">
      <c r="A2750" s="34" t="s">
        <v>1599</v>
      </c>
      <c r="B2750" s="293">
        <v>2007</v>
      </c>
      <c r="C2750" s="294">
        <v>76</v>
      </c>
      <c r="D2750" s="294">
        <v>-68</v>
      </c>
      <c r="E2750" s="295">
        <v>5866</v>
      </c>
      <c r="F2750" s="294">
        <v>4495</v>
      </c>
      <c r="G2750" s="294">
        <v>4495</v>
      </c>
    </row>
    <row r="2751" spans="1:7">
      <c r="A2751" s="34" t="s">
        <v>1599</v>
      </c>
      <c r="B2751" s="293">
        <v>2006</v>
      </c>
      <c r="C2751" s="294">
        <v>688.08699999999999</v>
      </c>
      <c r="D2751" s="294">
        <v>-46.01</v>
      </c>
      <c r="E2751" s="295">
        <v>5870.982</v>
      </c>
      <c r="F2751" s="294">
        <v>4549.2640000000001</v>
      </c>
      <c r="G2751" s="294">
        <v>4549.2640000000001</v>
      </c>
    </row>
    <row r="2752" spans="1:7">
      <c r="A2752" s="34" t="s">
        <v>1599</v>
      </c>
      <c r="B2752" s="293">
        <v>2005</v>
      </c>
      <c r="C2752" s="294">
        <v>694.50900000000001</v>
      </c>
      <c r="D2752" s="294">
        <v>33.276000000000003</v>
      </c>
      <c r="E2752" s="295">
        <v>5819.2359999999999</v>
      </c>
      <c r="F2752" s="294">
        <v>4575.4250000000002</v>
      </c>
      <c r="G2752" s="294">
        <v>4575.4250000000002</v>
      </c>
    </row>
    <row r="2753" spans="1:7">
      <c r="A2753" s="34" t="s">
        <v>1600</v>
      </c>
      <c r="B2753" s="293">
        <v>2019</v>
      </c>
      <c r="C2753" s="294">
        <v>11144</v>
      </c>
      <c r="D2753" s="294">
        <v>1531</v>
      </c>
      <c r="E2753" s="295">
        <v>33735</v>
      </c>
      <c r="F2753" s="294">
        <v>11966</v>
      </c>
      <c r="G2753" s="294">
        <v>28338</v>
      </c>
    </row>
    <row r="2754" spans="1:7">
      <c r="A2754" s="34" t="s">
        <v>1600</v>
      </c>
      <c r="B2754" s="293">
        <v>2018</v>
      </c>
      <c r="C2754" s="294">
        <v>10553</v>
      </c>
      <c r="D2754" s="294">
        <v>429</v>
      </c>
      <c r="E2754" s="295">
        <v>32550</v>
      </c>
      <c r="F2754" s="294">
        <v>10517</v>
      </c>
      <c r="G2754" s="294">
        <v>27310</v>
      </c>
    </row>
    <row r="2755" spans="1:7">
      <c r="A2755" s="34" t="s">
        <v>1600</v>
      </c>
      <c r="B2755" s="293">
        <v>2017</v>
      </c>
      <c r="C2755" s="294">
        <v>6873</v>
      </c>
      <c r="D2755" s="294">
        <v>-449</v>
      </c>
      <c r="E2755" s="295">
        <v>22555</v>
      </c>
      <c r="F2755" s="294">
        <v>5023</v>
      </c>
      <c r="G2755" s="294">
        <v>19846</v>
      </c>
    </row>
    <row r="2756" spans="1:7">
      <c r="A2756" s="34" t="s">
        <v>1600</v>
      </c>
      <c r="B2756" s="293">
        <v>2016</v>
      </c>
      <c r="C2756" s="294">
        <v>6497</v>
      </c>
      <c r="D2756" s="294">
        <v>789</v>
      </c>
      <c r="E2756" s="295">
        <v>15672</v>
      </c>
      <c r="F2756" s="294">
        <v>5410</v>
      </c>
      <c r="G2756" s="294">
        <v>13333</v>
      </c>
    </row>
    <row r="2757" spans="1:7">
      <c r="A2757" s="34" t="s">
        <v>1600</v>
      </c>
      <c r="B2757" s="293">
        <v>2015</v>
      </c>
      <c r="C2757" s="294">
        <v>6394</v>
      </c>
      <c r="D2757" s="294">
        <v>686</v>
      </c>
      <c r="E2757" s="295">
        <v>15864</v>
      </c>
      <c r="F2757" s="294">
        <v>5692</v>
      </c>
      <c r="G2757" s="294">
        <v>13427</v>
      </c>
    </row>
    <row r="2758" spans="1:7">
      <c r="A2758" s="34" t="s">
        <v>1600</v>
      </c>
      <c r="B2758" s="293">
        <v>2014</v>
      </c>
      <c r="C2758" s="294">
        <v>6265</v>
      </c>
      <c r="D2758" s="294">
        <v>759</v>
      </c>
      <c r="E2758" s="295">
        <v>15970</v>
      </c>
      <c r="F2758" s="294">
        <v>6351</v>
      </c>
      <c r="G2758" s="294">
        <v>13460</v>
      </c>
    </row>
    <row r="2759" spans="1:7">
      <c r="A2759" s="34" t="s">
        <v>1600</v>
      </c>
      <c r="B2759" s="293">
        <v>2013</v>
      </c>
      <c r="C2759" s="294">
        <v>5535</v>
      </c>
      <c r="D2759" s="294">
        <v>729</v>
      </c>
      <c r="E2759" s="295">
        <v>14979</v>
      </c>
      <c r="F2759" s="294">
        <v>6233</v>
      </c>
      <c r="G2759" s="294">
        <v>12732</v>
      </c>
    </row>
    <row r="2760" spans="1:7">
      <c r="A2760" s="34" t="s">
        <v>1600</v>
      </c>
      <c r="B2760" s="293">
        <v>2012</v>
      </c>
      <c r="C2760" s="294">
        <v>4487</v>
      </c>
      <c r="D2760" s="294">
        <v>943</v>
      </c>
      <c r="E2760" s="295">
        <v>12930</v>
      </c>
      <c r="F2760" s="294">
        <v>6293</v>
      </c>
      <c r="G2760" s="294">
        <v>11536</v>
      </c>
    </row>
    <row r="2761" spans="1:7">
      <c r="A2761" s="34" t="s">
        <v>1600</v>
      </c>
      <c r="B2761" s="293">
        <v>2011</v>
      </c>
      <c r="C2761" s="294">
        <v>4168</v>
      </c>
      <c r="D2761" s="294">
        <v>1132</v>
      </c>
      <c r="E2761" s="295">
        <v>11913</v>
      </c>
      <c r="F2761" s="294">
        <v>6519</v>
      </c>
      <c r="G2761" s="294">
        <v>10764</v>
      </c>
    </row>
    <row r="2762" spans="1:7">
      <c r="A2762" s="34" t="s">
        <v>1600</v>
      </c>
      <c r="B2762" s="293">
        <v>2010</v>
      </c>
      <c r="C2762" s="294">
        <v>3773</v>
      </c>
      <c r="D2762" s="294">
        <v>652</v>
      </c>
      <c r="E2762" s="295">
        <v>11019</v>
      </c>
      <c r="F2762" s="294">
        <v>6233</v>
      </c>
      <c r="G2762" s="294">
        <v>9851</v>
      </c>
    </row>
    <row r="2763" spans="1:7">
      <c r="A2763" s="34" t="s">
        <v>1600</v>
      </c>
      <c r="B2763" s="293">
        <v>2009</v>
      </c>
      <c r="C2763" s="294">
        <v>3458</v>
      </c>
      <c r="D2763" s="294">
        <v>541</v>
      </c>
      <c r="E2763" s="295">
        <v>10952</v>
      </c>
      <c r="F2763" s="294">
        <v>6269</v>
      </c>
      <c r="G2763" s="294">
        <v>9764</v>
      </c>
    </row>
    <row r="2764" spans="1:7">
      <c r="A2764" s="34" t="s">
        <v>1600</v>
      </c>
      <c r="B2764" s="293">
        <v>2008</v>
      </c>
      <c r="C2764" s="294">
        <v>3443</v>
      </c>
      <c r="D2764" s="294">
        <v>317</v>
      </c>
      <c r="E2764" s="295">
        <v>10484</v>
      </c>
      <c r="F2764" s="294">
        <v>5585</v>
      </c>
      <c r="G2764" s="294">
        <v>9397</v>
      </c>
    </row>
    <row r="2765" spans="1:7">
      <c r="A2765" s="34" t="s">
        <v>1600</v>
      </c>
      <c r="B2765" s="293">
        <v>2007</v>
      </c>
      <c r="C2765" s="294">
        <v>76</v>
      </c>
      <c r="D2765" s="294">
        <v>-68</v>
      </c>
      <c r="E2765" s="295">
        <v>5866</v>
      </c>
      <c r="F2765" s="294">
        <v>4495</v>
      </c>
      <c r="G2765" s="294">
        <v>4495</v>
      </c>
    </row>
    <row r="2766" spans="1:7">
      <c r="A2766" s="34" t="s">
        <v>1600</v>
      </c>
      <c r="B2766" s="293">
        <v>2006</v>
      </c>
      <c r="C2766" s="294">
        <v>688.08699999999999</v>
      </c>
      <c r="D2766" s="294">
        <v>-46.01</v>
      </c>
      <c r="E2766" s="295">
        <v>5870.982</v>
      </c>
      <c r="F2766" s="294">
        <v>4549.2640000000001</v>
      </c>
      <c r="G2766" s="294">
        <v>4549.2640000000001</v>
      </c>
    </row>
    <row r="2767" spans="1:7">
      <c r="A2767" s="34" t="s">
        <v>1600</v>
      </c>
      <c r="B2767" s="293">
        <v>2005</v>
      </c>
      <c r="C2767" s="294">
        <v>694.50900000000001</v>
      </c>
      <c r="D2767" s="294">
        <v>33.276000000000003</v>
      </c>
      <c r="E2767" s="295">
        <v>5819.2359999999999</v>
      </c>
      <c r="F2767" s="294">
        <v>4575.4250000000002</v>
      </c>
      <c r="G2767" s="294">
        <v>4575.4250000000002</v>
      </c>
    </row>
    <row r="2768" spans="1:7">
      <c r="A2768" s="34" t="s">
        <v>1601</v>
      </c>
      <c r="B2768" s="293">
        <v>2019</v>
      </c>
      <c r="C2768" s="294">
        <v>12807.683999999999</v>
      </c>
      <c r="D2768" s="294">
        <v>1399.5119999999999</v>
      </c>
      <c r="E2768" s="295">
        <v>33230.934999999998</v>
      </c>
      <c r="F2768" s="294">
        <v>12116.147000000001</v>
      </c>
      <c r="G2768" s="294">
        <v>26570.152999999998</v>
      </c>
    </row>
    <row r="2769" spans="1:7">
      <c r="A2769" s="34" t="s">
        <v>1601</v>
      </c>
      <c r="B2769" s="293">
        <v>2018</v>
      </c>
      <c r="C2769" s="294">
        <v>13621.302</v>
      </c>
      <c r="D2769" s="294">
        <v>1575.0909999999999</v>
      </c>
      <c r="E2769" s="295">
        <v>30587.011999999999</v>
      </c>
      <c r="F2769" s="294">
        <v>9054.2569999999996</v>
      </c>
      <c r="G2769" s="294">
        <v>24207.034</v>
      </c>
    </row>
    <row r="2770" spans="1:7">
      <c r="A2770" s="34" t="s">
        <v>1601</v>
      </c>
      <c r="B2770" s="293">
        <v>2017</v>
      </c>
      <c r="C2770" s="294">
        <v>14391.375</v>
      </c>
      <c r="D2770" s="294">
        <v>2098.6889999999999</v>
      </c>
      <c r="E2770" s="295">
        <v>29773.766</v>
      </c>
      <c r="F2770" s="294">
        <v>7321.2960000000003</v>
      </c>
      <c r="G2770" s="294">
        <v>23524.260999999999</v>
      </c>
    </row>
    <row r="2771" spans="1:7">
      <c r="A2771" s="34" t="s">
        <v>1601</v>
      </c>
      <c r="B2771" s="293">
        <v>2016</v>
      </c>
      <c r="C2771" s="294">
        <v>15212.302</v>
      </c>
      <c r="D2771" s="294">
        <v>1497.9390000000001</v>
      </c>
      <c r="E2771" s="295">
        <v>27914.292000000001</v>
      </c>
      <c r="F2771" s="294">
        <v>4930.9570000000003</v>
      </c>
      <c r="G2771" s="294">
        <v>21414.595999999998</v>
      </c>
    </row>
    <row r="2772" spans="1:7">
      <c r="A2772" s="34" t="s">
        <v>1601</v>
      </c>
      <c r="B2772" s="293">
        <v>2015</v>
      </c>
      <c r="C2772" s="294">
        <v>15225.493</v>
      </c>
      <c r="D2772" s="294">
        <v>802.37400000000002</v>
      </c>
      <c r="E2772" s="295">
        <v>22886.71</v>
      </c>
      <c r="F2772" s="294">
        <v>3032.03</v>
      </c>
      <c r="G2772" s="294">
        <v>16787.954999999998</v>
      </c>
    </row>
    <row r="2773" spans="1:7">
      <c r="A2773" s="34" t="s">
        <v>1601</v>
      </c>
      <c r="B2773" s="293">
        <v>2014</v>
      </c>
      <c r="C2773" s="294">
        <v>14643.387000000001</v>
      </c>
      <c r="D2773" s="294">
        <v>944.69299999999998</v>
      </c>
      <c r="E2773" s="295">
        <v>22045.541000000001</v>
      </c>
      <c r="F2773" s="294">
        <v>2053.6320000000001</v>
      </c>
      <c r="G2773" s="294">
        <v>16481.157999999999</v>
      </c>
    </row>
    <row r="2774" spans="1:7">
      <c r="A2774" s="34" t="s">
        <v>1601</v>
      </c>
      <c r="B2774" s="293">
        <v>2013</v>
      </c>
      <c r="C2774" s="294">
        <v>13904.865</v>
      </c>
      <c r="D2774" s="294">
        <v>807.49199999999996</v>
      </c>
      <c r="E2774" s="295">
        <v>20356.43</v>
      </c>
      <c r="F2774" s="294">
        <v>997.005</v>
      </c>
      <c r="G2774" s="294">
        <v>14628.690999999999</v>
      </c>
    </row>
    <row r="2775" spans="1:7">
      <c r="A2775" s="34" t="s">
        <v>1601</v>
      </c>
      <c r="B2775" s="293">
        <v>2012</v>
      </c>
      <c r="C2775" s="294">
        <v>13181.334000000001</v>
      </c>
      <c r="D2775" s="294">
        <v>636.68700000000001</v>
      </c>
      <c r="E2775" s="295">
        <v>17379.608</v>
      </c>
      <c r="F2775" s="294">
        <v>71.628</v>
      </c>
      <c r="G2775" s="294">
        <v>11959.312</v>
      </c>
    </row>
    <row r="2776" spans="1:7">
      <c r="A2776" s="34" t="s">
        <v>1601</v>
      </c>
      <c r="B2776" s="293">
        <v>2011</v>
      </c>
      <c r="C2776" s="294">
        <v>14048.393</v>
      </c>
      <c r="D2776" s="294">
        <v>1515.9069999999999</v>
      </c>
      <c r="E2776" s="295">
        <v>11470.231</v>
      </c>
      <c r="F2776" s="294">
        <v>-419.00299999999999</v>
      </c>
      <c r="G2776" s="294">
        <v>7074.7760000000007</v>
      </c>
    </row>
    <row r="2777" spans="1:7">
      <c r="A2777" s="34" t="s">
        <v>1601</v>
      </c>
      <c r="B2777" s="293">
        <v>2010</v>
      </c>
      <c r="C2777" s="294">
        <v>12640.744000000001</v>
      </c>
      <c r="D2777" s="294">
        <v>984.72900000000004</v>
      </c>
      <c r="E2777" s="295">
        <v>9632.1530000000002</v>
      </c>
      <c r="F2777" s="294">
        <v>-1133.443</v>
      </c>
      <c r="G2777" s="294">
        <v>5381.4929999999995</v>
      </c>
    </row>
    <row r="2778" spans="1:7">
      <c r="A2778" s="34" t="s">
        <v>1601</v>
      </c>
      <c r="B2778" s="293">
        <v>2009</v>
      </c>
      <c r="C2778" s="294">
        <v>11664.151</v>
      </c>
      <c r="D2778" s="294">
        <v>635.54499999999996</v>
      </c>
      <c r="E2778" s="295">
        <v>8295.3430000000008</v>
      </c>
      <c r="F2778" s="294">
        <v>-2091.6880000000001</v>
      </c>
      <c r="G2778" s="294">
        <v>4404.8760000000002</v>
      </c>
    </row>
    <row r="2779" spans="1:7">
      <c r="A2779" s="34" t="s">
        <v>1601</v>
      </c>
      <c r="B2779" s="293">
        <v>2008</v>
      </c>
      <c r="C2779" s="294">
        <v>11617.187</v>
      </c>
      <c r="D2779" s="294">
        <v>902.947</v>
      </c>
      <c r="E2779" s="295">
        <v>6460.0469999999996</v>
      </c>
      <c r="F2779" s="294">
        <v>-1949.106</v>
      </c>
      <c r="G2779" s="294">
        <v>3058.6499999999996</v>
      </c>
    </row>
    <row r="2780" spans="1:7">
      <c r="A2780" s="34" t="s">
        <v>1601</v>
      </c>
      <c r="B2780" s="293">
        <v>2007</v>
      </c>
      <c r="C2780" s="294">
        <v>11090.375</v>
      </c>
      <c r="D2780" s="294">
        <v>756.05399999999997</v>
      </c>
      <c r="E2780" s="295">
        <v>10086.529</v>
      </c>
      <c r="F2780" s="294">
        <v>639.98900000000003</v>
      </c>
      <c r="G2780" s="294">
        <v>6765.6929999999993</v>
      </c>
    </row>
    <row r="2781" spans="1:7">
      <c r="A2781" s="34" t="s">
        <v>1601</v>
      </c>
      <c r="B2781" s="293">
        <v>2006</v>
      </c>
      <c r="C2781" s="294">
        <v>9818.4860000000008</v>
      </c>
      <c r="D2781" s="294">
        <v>608.27200000000005</v>
      </c>
      <c r="E2781" s="295">
        <v>9768.6959999999999</v>
      </c>
      <c r="F2781" s="294">
        <v>-219.38300000000001</v>
      </c>
      <c r="G2781" s="294">
        <v>6747.9380000000001</v>
      </c>
    </row>
    <row r="2782" spans="1:7">
      <c r="A2782" s="34" t="s">
        <v>1601</v>
      </c>
      <c r="B2782" s="293">
        <v>2005</v>
      </c>
      <c r="C2782" s="294">
        <v>8425.5010000000002</v>
      </c>
      <c r="D2782" s="294">
        <v>1514.54</v>
      </c>
      <c r="E2782" s="295">
        <v>7410.21</v>
      </c>
      <c r="F2782" s="294">
        <v>-866.62400000000002</v>
      </c>
      <c r="G2782" s="294">
        <v>5068.6770000000006</v>
      </c>
    </row>
    <row r="2783" spans="1:7">
      <c r="A2783" s="34" t="s">
        <v>1601</v>
      </c>
      <c r="B2783" s="293">
        <v>2004</v>
      </c>
      <c r="C2783" s="294">
        <v>7151.2160000000003</v>
      </c>
      <c r="D2783" s="294">
        <v>214.76900000000001</v>
      </c>
      <c r="E2783" s="295">
        <v>6029.277</v>
      </c>
      <c r="F2783" s="294">
        <v>-2078.212</v>
      </c>
      <c r="G2783" s="294">
        <v>3724.6759999999999</v>
      </c>
    </row>
    <row r="2784" spans="1:7">
      <c r="A2784" s="34" t="s">
        <v>1601</v>
      </c>
      <c r="B2784" s="293">
        <v>2003</v>
      </c>
      <c r="C2784" s="294">
        <v>5739.2959000000001</v>
      </c>
      <c r="D2784" s="294">
        <v>224.506</v>
      </c>
      <c r="E2784" s="295">
        <v>7585.0181000000002</v>
      </c>
      <c r="F2784" s="294">
        <v>-1032.5239999999999</v>
      </c>
      <c r="G2784" s="294">
        <v>4481.7981</v>
      </c>
    </row>
    <row r="2785" spans="1:7">
      <c r="A2785" s="34" t="s">
        <v>1601</v>
      </c>
      <c r="B2785" s="293">
        <v>2002</v>
      </c>
      <c r="C2785" s="294">
        <v>4820.8252000000002</v>
      </c>
      <c r="D2785" s="294">
        <v>-852.03399999999999</v>
      </c>
      <c r="E2785" s="295">
        <v>6260.585</v>
      </c>
      <c r="F2785" s="294">
        <v>-1205.6378999999999</v>
      </c>
      <c r="G2785" s="294">
        <v>4541.4152000000004</v>
      </c>
    </row>
    <row r="2786" spans="1:7">
      <c r="A2786" s="34" t="s">
        <v>1601</v>
      </c>
      <c r="B2786" s="293">
        <v>2001</v>
      </c>
      <c r="C2786" s="294">
        <v>4001.1379000000002</v>
      </c>
      <c r="D2786" s="294">
        <v>-215.83500000000001</v>
      </c>
      <c r="E2786" s="295">
        <v>6519.6859999999997</v>
      </c>
      <c r="F2786" s="294">
        <v>-777.77210000000002</v>
      </c>
      <c r="G2786" s="294">
        <v>4943.4898999999996</v>
      </c>
    </row>
    <row r="2787" spans="1:7">
      <c r="A2787" s="34" t="s">
        <v>1601</v>
      </c>
      <c r="B2787" s="293">
        <v>2000</v>
      </c>
      <c r="C2787" s="294">
        <v>2715.22</v>
      </c>
      <c r="D2787" s="294">
        <v>-622.35699999999997</v>
      </c>
      <c r="E2787" s="295">
        <v>4665.9502000000002</v>
      </c>
      <c r="F2787" s="294">
        <v>-628.26790000000005</v>
      </c>
      <c r="G2787" s="294">
        <v>3407.6760999999997</v>
      </c>
    </row>
    <row r="2788" spans="1:7">
      <c r="A2788" s="34" t="s">
        <v>1601</v>
      </c>
      <c r="B2788" s="293">
        <v>1999</v>
      </c>
      <c r="C2788" s="294">
        <v>1602.8408999999999</v>
      </c>
      <c r="D2788" s="294">
        <v>-800.1</v>
      </c>
      <c r="E2788" s="295">
        <v>3898.1889999999999</v>
      </c>
      <c r="F2788" s="294">
        <v>-48.418100000000003</v>
      </c>
      <c r="G2788" s="294">
        <v>3004.2539000000002</v>
      </c>
    </row>
    <row r="2789" spans="1:7">
      <c r="A2789" s="34" t="s">
        <v>1601</v>
      </c>
      <c r="B2789" s="293">
        <v>1998</v>
      </c>
      <c r="C2789" s="294">
        <v>982.66600000000005</v>
      </c>
      <c r="D2789" s="294">
        <v>-296.11599999999999</v>
      </c>
      <c r="E2789" s="295">
        <v>1806.8521000000001</v>
      </c>
      <c r="F2789" s="294">
        <v>-145.50200000000001</v>
      </c>
      <c r="G2789" s="294">
        <v>1365.2560000000001</v>
      </c>
    </row>
    <row r="2790" spans="1:7">
      <c r="A2790" s="34" t="s">
        <v>1601</v>
      </c>
      <c r="B2790" s="293">
        <v>1997</v>
      </c>
      <c r="C2790" s="294">
        <v>477.41800000000001</v>
      </c>
      <c r="D2790" s="294">
        <v>-321.267</v>
      </c>
      <c r="E2790" s="295">
        <v>1805.646</v>
      </c>
      <c r="F2790" s="294">
        <v>110.206</v>
      </c>
      <c r="G2790" s="294">
        <v>1512.954</v>
      </c>
    </row>
    <row r="2791" spans="1:7">
      <c r="A2791" s="34" t="s">
        <v>1601</v>
      </c>
      <c r="B2791" s="293">
        <v>1996</v>
      </c>
      <c r="C2791" s="294">
        <v>198.90100000000001</v>
      </c>
      <c r="D2791" s="294">
        <v>-102.19</v>
      </c>
      <c r="E2791" s="295">
        <v>1141.3800000000001</v>
      </c>
      <c r="F2791" s="294">
        <v>61.197000000000003</v>
      </c>
      <c r="G2791" s="294">
        <v>947.25099999999998</v>
      </c>
    </row>
    <row r="2792" spans="1:7">
      <c r="A2792" s="34" t="s">
        <v>1601</v>
      </c>
      <c r="B2792" s="293">
        <v>1995</v>
      </c>
      <c r="C2792" s="294">
        <v>163.89</v>
      </c>
      <c r="D2792" s="294">
        <v>-12.691000000000001</v>
      </c>
      <c r="E2792" s="295">
        <v>623.09100000000001</v>
      </c>
      <c r="F2792" s="294">
        <v>156.68600000000001</v>
      </c>
      <c r="G2792" s="294">
        <v>577.13</v>
      </c>
    </row>
    <row r="2793" spans="1:7">
      <c r="A2793" s="34" t="s">
        <v>1601</v>
      </c>
      <c r="B2793" s="293">
        <v>1994</v>
      </c>
      <c r="C2793" s="294">
        <v>190.983</v>
      </c>
      <c r="D2793" s="294">
        <v>-0.84799999999999998</v>
      </c>
      <c r="E2793" s="295">
        <v>472.49200000000002</v>
      </c>
      <c r="F2793" s="294">
        <v>103.80800000000001</v>
      </c>
      <c r="G2793" s="294">
        <v>443.64499999999998</v>
      </c>
    </row>
    <row r="2794" spans="1:7">
      <c r="A2794" s="34" t="s">
        <v>1601</v>
      </c>
      <c r="B2794" s="293">
        <v>1993</v>
      </c>
      <c r="C2794" s="294">
        <v>220.941</v>
      </c>
      <c r="D2794" s="294">
        <v>20.117999999999999</v>
      </c>
      <c r="E2794" s="295">
        <v>106.476</v>
      </c>
      <c r="F2794" s="294">
        <v>52.204000000000001</v>
      </c>
      <c r="G2794" s="294">
        <v>71.87</v>
      </c>
    </row>
    <row r="2795" spans="1:7">
      <c r="A2795" s="34" t="s">
        <v>1602</v>
      </c>
      <c r="B2795" s="293">
        <v>2019</v>
      </c>
      <c r="C2795" s="294">
        <v>22823.3</v>
      </c>
      <c r="D2795" s="294">
        <v>-1590.8</v>
      </c>
      <c r="E2795" s="295">
        <v>13501.2</v>
      </c>
      <c r="F2795" s="294">
        <v>5642.9</v>
      </c>
      <c r="G2795" s="294">
        <v>9908.2000000000007</v>
      </c>
    </row>
    <row r="2796" spans="1:7">
      <c r="A2796" s="34" t="s">
        <v>1602</v>
      </c>
      <c r="B2796" s="293">
        <v>2018</v>
      </c>
      <c r="C2796" s="294">
        <v>22245.5</v>
      </c>
      <c r="D2796" s="294">
        <v>1714.3</v>
      </c>
      <c r="E2796" s="295">
        <v>16332.8</v>
      </c>
      <c r="F2796" s="294">
        <v>7182.3</v>
      </c>
      <c r="G2796" s="294">
        <v>12860.3</v>
      </c>
    </row>
    <row r="2797" spans="1:7">
      <c r="A2797" s="34" t="s">
        <v>1602</v>
      </c>
      <c r="B2797" s="293">
        <v>2017</v>
      </c>
      <c r="C2797" s="294">
        <v>20719.2</v>
      </c>
      <c r="D2797" s="294">
        <v>896.2</v>
      </c>
      <c r="E2797" s="295">
        <v>15701.6</v>
      </c>
      <c r="F2797" s="294">
        <v>5389.5</v>
      </c>
      <c r="G2797" s="294">
        <v>11711.3</v>
      </c>
    </row>
    <row r="2798" spans="1:7">
      <c r="A2798" s="34" t="s">
        <v>1602</v>
      </c>
      <c r="B2798" s="293">
        <v>2016</v>
      </c>
      <c r="C2798" s="294">
        <v>15498.4</v>
      </c>
      <c r="D2798" s="294">
        <v>282.39999999999998</v>
      </c>
      <c r="E2798" s="295">
        <v>15901.2</v>
      </c>
      <c r="F2798" s="294">
        <v>4406.8999999999996</v>
      </c>
      <c r="G2798" s="294">
        <v>11753.3</v>
      </c>
    </row>
    <row r="2799" spans="1:7">
      <c r="A2799" s="34" t="s">
        <v>1602</v>
      </c>
      <c r="B2799" s="293">
        <v>2015</v>
      </c>
      <c r="C2799" s="294">
        <v>8602.2000000000007</v>
      </c>
      <c r="D2799" s="294">
        <v>599.20000000000005</v>
      </c>
      <c r="E2799" s="295">
        <v>3492.7</v>
      </c>
      <c r="F2799" s="294">
        <v>1785</v>
      </c>
      <c r="G2799" s="294">
        <v>2467.6999999999998</v>
      </c>
    </row>
    <row r="2800" spans="1:7">
      <c r="A2800" s="34" t="s">
        <v>1602</v>
      </c>
      <c r="B2800" s="293">
        <v>2014</v>
      </c>
      <c r="C2800" s="294">
        <v>7840.3</v>
      </c>
      <c r="D2800" s="294">
        <v>596.70000000000005</v>
      </c>
      <c r="E2800" s="295">
        <v>2771.9</v>
      </c>
      <c r="F2800" s="294">
        <v>1170.7</v>
      </c>
      <c r="G2800" s="294">
        <v>1940.5</v>
      </c>
    </row>
    <row r="2801" spans="1:7">
      <c r="A2801" s="34" t="s">
        <v>1602</v>
      </c>
      <c r="B2801" s="293">
        <v>2013</v>
      </c>
      <c r="C2801" s="294">
        <v>7394.5</v>
      </c>
      <c r="D2801" s="294">
        <v>619.29999999999995</v>
      </c>
      <c r="E2801" s="295">
        <v>2752</v>
      </c>
      <c r="F2801" s="294">
        <v>1667.3</v>
      </c>
      <c r="G2801" s="294">
        <v>1938.6</v>
      </c>
    </row>
    <row r="2802" spans="1:7">
      <c r="A2802" s="34" t="s">
        <v>1602</v>
      </c>
      <c r="B2802" s="293">
        <v>2012</v>
      </c>
      <c r="C2802" s="294">
        <v>6630.5</v>
      </c>
      <c r="D2802" s="294">
        <v>488.3</v>
      </c>
      <c r="E2802" s="295">
        <v>2328.6</v>
      </c>
      <c r="F2802" s="294">
        <v>1344.6</v>
      </c>
      <c r="G2802" s="294">
        <v>1610.1</v>
      </c>
    </row>
    <row r="2803" spans="1:7">
      <c r="A2803" s="34" t="s">
        <v>1602</v>
      </c>
      <c r="B2803" s="293">
        <v>2011</v>
      </c>
      <c r="C2803" s="294">
        <v>5882.4</v>
      </c>
      <c r="D2803" s="294">
        <v>397.3</v>
      </c>
      <c r="E2803" s="295">
        <v>2380.5</v>
      </c>
      <c r="F2803" s="294">
        <v>1459</v>
      </c>
      <c r="G2803" s="294">
        <v>1725.5</v>
      </c>
    </row>
    <row r="2804" spans="1:7">
      <c r="A2804" s="34" t="s">
        <v>1602</v>
      </c>
      <c r="B2804" s="293">
        <v>2010</v>
      </c>
      <c r="C2804" s="294">
        <v>5231.2</v>
      </c>
      <c r="D2804" s="294">
        <v>320.5</v>
      </c>
      <c r="E2804" s="295">
        <v>2289.6999999999998</v>
      </c>
      <c r="F2804" s="294">
        <v>1429.2</v>
      </c>
      <c r="G2804" s="294">
        <v>1696.7</v>
      </c>
    </row>
    <row r="2805" spans="1:7">
      <c r="A2805" s="34" t="s">
        <v>1602</v>
      </c>
      <c r="B2805" s="293">
        <v>2009</v>
      </c>
      <c r="C2805" s="294">
        <v>4644.8999999999996</v>
      </c>
      <c r="D2805" s="294">
        <v>229.5</v>
      </c>
      <c r="E2805" s="295">
        <v>2035.7</v>
      </c>
      <c r="F2805" s="294">
        <v>1253.2</v>
      </c>
      <c r="G2805" s="294">
        <v>1520.8000000000002</v>
      </c>
    </row>
    <row r="2806" spans="1:7">
      <c r="A2806" s="34" t="s">
        <v>1602</v>
      </c>
      <c r="B2806" s="293">
        <v>2008</v>
      </c>
      <c r="C2806" s="294">
        <v>4242.6000000000004</v>
      </c>
      <c r="D2806" s="294">
        <v>201.3</v>
      </c>
      <c r="E2806" s="295">
        <v>1787.7</v>
      </c>
      <c r="F2806" s="294">
        <v>988.4</v>
      </c>
      <c r="G2806" s="294">
        <v>1256.9000000000001</v>
      </c>
    </row>
    <row r="2807" spans="1:7">
      <c r="A2807" s="34" t="s">
        <v>1602</v>
      </c>
      <c r="B2807" s="293">
        <v>2007</v>
      </c>
      <c r="C2807" s="294">
        <v>3969.4</v>
      </c>
      <c r="D2807" s="294">
        <v>192</v>
      </c>
      <c r="E2807" s="295">
        <v>1882.2</v>
      </c>
      <c r="F2807" s="294">
        <v>1167.7</v>
      </c>
      <c r="G2807" s="294">
        <v>1436.5</v>
      </c>
    </row>
    <row r="2808" spans="1:7">
      <c r="A2808" s="34" t="s">
        <v>1602</v>
      </c>
      <c r="B2808" s="293">
        <v>2006</v>
      </c>
      <c r="C2808" s="294">
        <v>3393.924</v>
      </c>
      <c r="D2808" s="294">
        <v>173.91800000000001</v>
      </c>
      <c r="E2808" s="295">
        <v>1798.4</v>
      </c>
      <c r="F2808" s="294">
        <v>1172.2750000000001</v>
      </c>
      <c r="G2808" s="294">
        <v>1442.223</v>
      </c>
    </row>
    <row r="2809" spans="1:7">
      <c r="A2809" s="34" t="s">
        <v>1602</v>
      </c>
      <c r="B2809" s="293">
        <v>2005</v>
      </c>
      <c r="C2809" s="294">
        <v>3126.009</v>
      </c>
      <c r="D2809" s="294">
        <v>180.25</v>
      </c>
      <c r="E2809" s="295">
        <v>1792.672</v>
      </c>
      <c r="F2809" s="294">
        <v>1164.212</v>
      </c>
      <c r="G2809" s="294">
        <v>1445.9580000000001</v>
      </c>
    </row>
    <row r="2810" spans="1:7">
      <c r="A2810" s="34" t="s">
        <v>1602</v>
      </c>
      <c r="B2810" s="293">
        <v>2004</v>
      </c>
      <c r="C2810" s="294">
        <v>2799.8719999999998</v>
      </c>
      <c r="D2810" s="294">
        <v>177.583</v>
      </c>
      <c r="E2810" s="295">
        <v>1480.306</v>
      </c>
      <c r="F2810" s="294">
        <v>1014.522</v>
      </c>
      <c r="G2810" s="294">
        <v>1199.673</v>
      </c>
    </row>
    <row r="2811" spans="1:7">
      <c r="A2811" s="34" t="s">
        <v>1602</v>
      </c>
      <c r="B2811" s="293">
        <v>2002</v>
      </c>
      <c r="C2811" s="294">
        <v>2329.1880000000001</v>
      </c>
      <c r="D2811" s="294">
        <v>154.64699999999999</v>
      </c>
      <c r="E2811" s="295">
        <v>1116.377</v>
      </c>
      <c r="F2811" s="294">
        <v>855.404</v>
      </c>
      <c r="G2811" s="294">
        <v>909.83299999999997</v>
      </c>
    </row>
    <row r="2812" spans="1:7">
      <c r="A2812" s="34" t="s">
        <v>1602</v>
      </c>
      <c r="B2812" s="293">
        <v>2001</v>
      </c>
      <c r="C2812" s="294">
        <v>1987.271</v>
      </c>
      <c r="D2812" s="294">
        <v>123.081</v>
      </c>
      <c r="E2812" s="295">
        <v>902.048</v>
      </c>
      <c r="F2812" s="294">
        <v>651.73599999999999</v>
      </c>
      <c r="G2812" s="294">
        <v>714.10699999999997</v>
      </c>
    </row>
    <row r="2813" spans="1:7">
      <c r="A2813" s="34" t="s">
        <v>1602</v>
      </c>
      <c r="B2813" s="293">
        <v>2000</v>
      </c>
      <c r="C2813" s="294">
        <v>1688.105</v>
      </c>
      <c r="D2813" s="294">
        <v>120.209</v>
      </c>
      <c r="E2813" s="295">
        <v>746.85900000000004</v>
      </c>
      <c r="F2813" s="294">
        <v>518.65800000000002</v>
      </c>
      <c r="G2813" s="294">
        <v>590.38800000000003</v>
      </c>
    </row>
    <row r="2814" spans="1:7">
      <c r="A2814" s="34" t="s">
        <v>1602</v>
      </c>
      <c r="B2814" s="293">
        <v>1999</v>
      </c>
      <c r="C2814" s="294">
        <v>1351.82</v>
      </c>
      <c r="D2814" s="294">
        <v>99.55</v>
      </c>
      <c r="E2814" s="295">
        <v>611.23299999999995</v>
      </c>
      <c r="F2814" s="294">
        <v>351.40899999999999</v>
      </c>
      <c r="G2814" s="294">
        <v>460.18200000000002</v>
      </c>
    </row>
    <row r="2815" spans="1:7">
      <c r="A2815" s="34" t="s">
        <v>1602</v>
      </c>
      <c r="B2815" s="293">
        <v>1998</v>
      </c>
      <c r="C2815" s="294">
        <v>944.12199999999996</v>
      </c>
      <c r="D2815" s="294">
        <v>71.552999999999997</v>
      </c>
      <c r="E2815" s="295">
        <v>405.18700000000001</v>
      </c>
      <c r="F2815" s="294">
        <v>248.816</v>
      </c>
      <c r="G2815" s="294">
        <v>298.24200000000002</v>
      </c>
    </row>
    <row r="2816" spans="1:7">
      <c r="A2816" s="34" t="s">
        <v>1602</v>
      </c>
      <c r="B2816" s="293">
        <v>1997</v>
      </c>
      <c r="C2816" s="294">
        <v>723.202</v>
      </c>
      <c r="D2816" s="294">
        <v>49.927999999999997</v>
      </c>
      <c r="E2816" s="295">
        <v>302.58800000000002</v>
      </c>
      <c r="F2816" s="294">
        <v>161.053</v>
      </c>
      <c r="G2816" s="294">
        <v>201.09800000000001</v>
      </c>
    </row>
    <row r="2817" spans="1:7">
      <c r="A2817" s="34" t="s">
        <v>1602</v>
      </c>
      <c r="B2817" s="293">
        <v>1996</v>
      </c>
      <c r="C2817" s="294">
        <v>493.03699999999998</v>
      </c>
      <c r="D2817" s="294">
        <v>33.835000000000001</v>
      </c>
      <c r="E2817" s="295">
        <v>171.09899999999999</v>
      </c>
      <c r="F2817" s="294">
        <v>101.59</v>
      </c>
      <c r="G2817" s="294">
        <v>105.943</v>
      </c>
    </row>
    <row r="2818" spans="1:7">
      <c r="A2818" s="34" t="s">
        <v>1602</v>
      </c>
      <c r="B2818" s="293">
        <v>1995</v>
      </c>
      <c r="C2818" s="294">
        <v>300.22899999999998</v>
      </c>
      <c r="D2818" s="294">
        <v>20.963000000000001</v>
      </c>
      <c r="E2818" s="295">
        <v>91.620999999999995</v>
      </c>
      <c r="F2818" s="294">
        <v>39.087000000000003</v>
      </c>
      <c r="G2818" s="294">
        <v>53.605000000000004</v>
      </c>
    </row>
    <row r="2819" spans="1:7">
      <c r="A2819" s="34" t="s">
        <v>1602</v>
      </c>
      <c r="B2819" s="293">
        <v>1994</v>
      </c>
      <c r="C2819" s="294">
        <v>231.601</v>
      </c>
      <c r="D2819" s="294">
        <v>12.114000000000001</v>
      </c>
      <c r="E2819" s="295">
        <v>60.688000000000002</v>
      </c>
      <c r="F2819" s="294">
        <v>17.274000000000001</v>
      </c>
      <c r="G2819" s="294">
        <v>31.478999999999999</v>
      </c>
    </row>
    <row r="2820" spans="1:7">
      <c r="A2820" s="34" t="s">
        <v>1602</v>
      </c>
      <c r="B2820" s="293">
        <v>1993</v>
      </c>
      <c r="C2820" s="294">
        <v>167.75299999999999</v>
      </c>
      <c r="D2820" s="294">
        <v>9.4459999999999997</v>
      </c>
      <c r="E2820" s="295">
        <v>42.188000000000002</v>
      </c>
      <c r="F2820" s="294">
        <v>3.66</v>
      </c>
      <c r="G2820" s="294">
        <v>21.428000000000001</v>
      </c>
    </row>
    <row r="2821" spans="1:7">
      <c r="A2821" s="34" t="s">
        <v>1603</v>
      </c>
      <c r="B2821" s="293">
        <v>2019</v>
      </c>
      <c r="C2821" s="294">
        <v>7136.3969999999999</v>
      </c>
      <c r="D2821" s="294">
        <v>677.91800000000001</v>
      </c>
      <c r="E2821" s="295">
        <v>8669.4770000000008</v>
      </c>
      <c r="F2821" s="294">
        <v>3032.66</v>
      </c>
      <c r="G2821" s="294">
        <v>6276.0810000000001</v>
      </c>
    </row>
    <row r="2822" spans="1:7">
      <c r="A2822" s="34" t="s">
        <v>1603</v>
      </c>
      <c r="B2822" s="293">
        <v>2018</v>
      </c>
      <c r="C2822" s="294">
        <v>6992.1180000000004</v>
      </c>
      <c r="D2822" s="294">
        <v>570.26700000000005</v>
      </c>
      <c r="E2822" s="295">
        <v>8365.7710000000006</v>
      </c>
      <c r="F2822" s="294">
        <v>2768.6660000000002</v>
      </c>
      <c r="G2822" s="294">
        <v>5932.6440000000002</v>
      </c>
    </row>
    <row r="2823" spans="1:7">
      <c r="A2823" s="34" t="s">
        <v>1603</v>
      </c>
      <c r="B2823" s="293">
        <v>2017</v>
      </c>
      <c r="C2823" s="294">
        <v>6820.8860000000004</v>
      </c>
      <c r="D2823" s="294">
        <v>811.66499999999996</v>
      </c>
      <c r="E2823" s="295">
        <v>10658.359</v>
      </c>
      <c r="F2823" s="294">
        <v>4383.18</v>
      </c>
      <c r="G2823" s="294">
        <v>7950.9840000000004</v>
      </c>
    </row>
    <row r="2824" spans="1:7">
      <c r="A2824" s="34" t="s">
        <v>1603</v>
      </c>
      <c r="B2824" s="293">
        <v>2016</v>
      </c>
      <c r="C2824" s="294">
        <v>6794.3419999999996</v>
      </c>
      <c r="D2824" s="294">
        <v>508.892</v>
      </c>
      <c r="E2824" s="295">
        <v>10115.991</v>
      </c>
      <c r="F2824" s="294">
        <v>3799.7460000000001</v>
      </c>
      <c r="G2824" s="294">
        <v>7420.9330000000009</v>
      </c>
    </row>
    <row r="2825" spans="1:7">
      <c r="A2825" s="34" t="s">
        <v>1603</v>
      </c>
      <c r="B2825" s="293">
        <v>2015</v>
      </c>
      <c r="C2825" s="294">
        <v>6956.3109999999997</v>
      </c>
      <c r="D2825" s="294">
        <v>869.82899999999995</v>
      </c>
      <c r="E2825" s="295">
        <v>8606.0759999999991</v>
      </c>
      <c r="F2825" s="294">
        <v>3644.5749999999998</v>
      </c>
      <c r="G2825" s="294">
        <v>6399.3519999999999</v>
      </c>
    </row>
    <row r="2826" spans="1:7">
      <c r="A2826" s="34" t="s">
        <v>1603</v>
      </c>
      <c r="B2826" s="293">
        <v>2014</v>
      </c>
      <c r="C2826" s="294">
        <v>7752.7280000000001</v>
      </c>
      <c r="D2826" s="294">
        <v>775.23500000000001</v>
      </c>
      <c r="E2826" s="295">
        <v>9030.2909999999993</v>
      </c>
      <c r="F2826" s="294">
        <v>3700.7249999999999</v>
      </c>
      <c r="G2826" s="294">
        <v>6731.7219999999998</v>
      </c>
    </row>
    <row r="2827" spans="1:7">
      <c r="A2827" s="34" t="s">
        <v>1603</v>
      </c>
      <c r="B2827" s="293">
        <v>2013</v>
      </c>
      <c r="C2827" s="294">
        <v>7155.0959999999995</v>
      </c>
      <c r="D2827" s="294">
        <v>1003.129</v>
      </c>
      <c r="E2827" s="295">
        <v>10855.181</v>
      </c>
      <c r="F2827" s="294">
        <v>5377.3959999999997</v>
      </c>
      <c r="G2827" s="294">
        <v>8205.875</v>
      </c>
    </row>
    <row r="2828" spans="1:7">
      <c r="A2828" s="34" t="s">
        <v>1603</v>
      </c>
      <c r="B2828" s="293">
        <v>2012</v>
      </c>
      <c r="C2828" s="294">
        <v>8104.3389999999999</v>
      </c>
      <c r="D2828" s="294">
        <v>811.07</v>
      </c>
      <c r="E2828" s="295">
        <v>10443.942999999999</v>
      </c>
      <c r="F2828" s="294">
        <v>4919.2299999999996</v>
      </c>
      <c r="G2828" s="294">
        <v>7719.3459999999995</v>
      </c>
    </row>
    <row r="2829" spans="1:7">
      <c r="A2829" s="34" t="s">
        <v>1603</v>
      </c>
      <c r="B2829" s="293">
        <v>2011</v>
      </c>
      <c r="C2829" s="294">
        <v>7369.1540000000005</v>
      </c>
      <c r="D2829" s="294">
        <v>895.24300000000005</v>
      </c>
      <c r="E2829" s="295">
        <v>9500.5519999999997</v>
      </c>
      <c r="F2829" s="294">
        <v>4930.5550000000003</v>
      </c>
      <c r="G2829" s="294">
        <v>7117.8070000000007</v>
      </c>
    </row>
    <row r="2830" spans="1:7">
      <c r="A2830" s="34" t="s">
        <v>1603</v>
      </c>
      <c r="B2830" s="293">
        <v>2010</v>
      </c>
      <c r="C2830" s="294">
        <v>6109.5069999999996</v>
      </c>
      <c r="D2830" s="294">
        <v>700.10400000000004</v>
      </c>
      <c r="E2830" s="295">
        <v>8562.8940000000002</v>
      </c>
      <c r="F2830" s="294">
        <v>4526.5619999999999</v>
      </c>
      <c r="G2830" s="294">
        <v>6334.3729999999996</v>
      </c>
    </row>
    <row r="2831" spans="1:7">
      <c r="A2831" s="34" t="s">
        <v>1603</v>
      </c>
      <c r="B2831" s="293">
        <v>2009</v>
      </c>
      <c r="C2831" s="294">
        <v>5775.6890000000003</v>
      </c>
      <c r="D2831" s="294">
        <v>356.43799999999999</v>
      </c>
      <c r="E2831" s="295">
        <v>7882.4030000000002</v>
      </c>
      <c r="F2831" s="294">
        <v>4083.6080000000002</v>
      </c>
      <c r="G2831" s="294">
        <v>5944.4920000000002</v>
      </c>
    </row>
    <row r="2832" spans="1:7">
      <c r="A2832" s="34" t="s">
        <v>1603</v>
      </c>
      <c r="B2832" s="293">
        <v>2008</v>
      </c>
      <c r="C2832" s="294">
        <v>7568.8879999999999</v>
      </c>
      <c r="D2832" s="294">
        <v>590.83100000000002</v>
      </c>
      <c r="E2832" s="295">
        <v>7883.2380000000003</v>
      </c>
      <c r="F2832" s="294">
        <v>3792.866</v>
      </c>
      <c r="G2832" s="294">
        <v>5878.5390000000007</v>
      </c>
    </row>
    <row r="2833" spans="1:7">
      <c r="A2833" s="34" t="s">
        <v>1603</v>
      </c>
      <c r="B2833" s="293">
        <v>2007</v>
      </c>
      <c r="C2833" s="294">
        <v>7317.27</v>
      </c>
      <c r="D2833" s="294">
        <v>661.08</v>
      </c>
      <c r="E2833" s="295">
        <v>8068.4070000000002</v>
      </c>
      <c r="F2833" s="294">
        <v>3946.1729999999998</v>
      </c>
      <c r="G2833" s="294">
        <v>6036.8249999999998</v>
      </c>
    </row>
    <row r="2834" spans="1:7">
      <c r="A2834" s="34" t="s">
        <v>1603</v>
      </c>
      <c r="B2834" s="293">
        <v>2006</v>
      </c>
      <c r="C2834" s="294">
        <v>6329.2790000000005</v>
      </c>
      <c r="D2834" s="294">
        <v>561.78200000000004</v>
      </c>
      <c r="E2834" s="295">
        <v>7626.6580000000004</v>
      </c>
      <c r="F2834" s="294">
        <v>3811.0219999999999</v>
      </c>
      <c r="G2834" s="294">
        <v>5582.0619999999999</v>
      </c>
    </row>
    <row r="2835" spans="1:7">
      <c r="A2835" s="34" t="s">
        <v>1603</v>
      </c>
      <c r="B2835" s="293">
        <v>2005</v>
      </c>
      <c r="C2835" s="294">
        <v>5333.3379999999997</v>
      </c>
      <c r="D2835" s="294">
        <v>510.142</v>
      </c>
      <c r="E2835" s="295">
        <v>6580.4920000000002</v>
      </c>
      <c r="F2835" s="294">
        <v>3329.5230000000001</v>
      </c>
      <c r="G2835" s="294">
        <v>4867.8580000000002</v>
      </c>
    </row>
    <row r="2836" spans="1:7">
      <c r="A2836" s="34" t="s">
        <v>1603</v>
      </c>
      <c r="B2836" s="293">
        <v>2004</v>
      </c>
      <c r="C2836" s="294">
        <v>5217.1090000000004</v>
      </c>
      <c r="D2836" s="294">
        <v>412.755</v>
      </c>
      <c r="E2836" s="295">
        <v>5762.8469999999998</v>
      </c>
      <c r="F2836" s="294">
        <v>3118.6819999999998</v>
      </c>
      <c r="G2836" s="294">
        <v>4211.01</v>
      </c>
    </row>
    <row r="2837" spans="1:7">
      <c r="A2837" s="34" t="s">
        <v>1603</v>
      </c>
      <c r="B2837" s="293">
        <v>2003</v>
      </c>
      <c r="C2837" s="294">
        <v>4413.2960000000003</v>
      </c>
      <c r="D2837" s="294">
        <v>292.92700000000002</v>
      </c>
      <c r="E2837" s="295">
        <v>5133.7520000000004</v>
      </c>
      <c r="F2837" s="294">
        <v>2742.6709999999998</v>
      </c>
      <c r="G2837" s="294">
        <v>3810.2550000000001</v>
      </c>
    </row>
    <row r="2838" spans="1:7">
      <c r="A2838" s="34" t="s">
        <v>1603</v>
      </c>
      <c r="B2838" s="293">
        <v>2002</v>
      </c>
      <c r="C2838" s="294">
        <v>4053.5929999999998</v>
      </c>
      <c r="D2838" s="294">
        <v>-121.261</v>
      </c>
      <c r="E2838" s="295">
        <v>4437.116</v>
      </c>
      <c r="F2838" s="294">
        <v>2394.8339999999998</v>
      </c>
      <c r="G2838" s="294">
        <v>3448.8939999999998</v>
      </c>
    </row>
    <row r="2839" spans="1:7">
      <c r="A2839" s="34" t="s">
        <v>1603</v>
      </c>
      <c r="B2839" s="293">
        <v>2001</v>
      </c>
      <c r="C2839" s="294">
        <v>4368.415</v>
      </c>
      <c r="D2839" s="294">
        <v>248.53700000000001</v>
      </c>
      <c r="E2839" s="295">
        <v>4623.9319999999998</v>
      </c>
      <c r="F2839" s="294">
        <v>2519.2809999999999</v>
      </c>
      <c r="G2839" s="294">
        <v>3594.5379999999996</v>
      </c>
    </row>
    <row r="2840" spans="1:7">
      <c r="A2840" s="34" t="s">
        <v>1603</v>
      </c>
      <c r="B2840" s="293">
        <v>2000</v>
      </c>
      <c r="C2840" s="294">
        <v>5400.7169999999996</v>
      </c>
      <c r="D2840" s="294">
        <v>519.61199999999997</v>
      </c>
      <c r="E2840" s="295">
        <v>4892.116</v>
      </c>
      <c r="F2840" s="294">
        <v>2441.5749999999998</v>
      </c>
      <c r="G2840" s="294">
        <v>3915.9579999999996</v>
      </c>
    </row>
    <row r="2841" spans="1:7">
      <c r="A2841" s="34" t="s">
        <v>1603</v>
      </c>
      <c r="B2841" s="293">
        <v>1999</v>
      </c>
      <c r="C2841" s="294">
        <v>4446.4198999999999</v>
      </c>
      <c r="D2841" s="294">
        <v>928.99199999999996</v>
      </c>
      <c r="E2841" s="295">
        <v>4131.9399000000003</v>
      </c>
      <c r="F2841" s="294">
        <v>2038.7560000000001</v>
      </c>
      <c r="G2841" s="294">
        <v>2944.681</v>
      </c>
    </row>
    <row r="2842" spans="1:7">
      <c r="A2842" s="34" t="s">
        <v>1603</v>
      </c>
      <c r="B2842" s="293">
        <v>1998</v>
      </c>
      <c r="C2842" s="294">
        <v>3977.6660000000002</v>
      </c>
      <c r="D2842" s="294">
        <v>378.84500000000003</v>
      </c>
      <c r="E2842" s="295">
        <v>3627.2759000000001</v>
      </c>
      <c r="F2842" s="294">
        <v>1910.884</v>
      </c>
      <c r="G2842" s="294">
        <v>2954.5630000000001</v>
      </c>
    </row>
    <row r="2843" spans="1:7">
      <c r="A2843" s="34" t="s">
        <v>1603</v>
      </c>
      <c r="B2843" s="293">
        <v>1997</v>
      </c>
      <c r="C2843" s="294">
        <v>3669.5681</v>
      </c>
      <c r="D2843" s="294">
        <v>405.43099999999998</v>
      </c>
      <c r="E2843" s="295">
        <v>3080.2339000000002</v>
      </c>
      <c r="F2843" s="294">
        <v>1703.5839000000001</v>
      </c>
      <c r="G2843" s="294">
        <v>2402.3308999999999</v>
      </c>
    </row>
    <row r="2844" spans="1:7">
      <c r="A2844" s="34" t="s">
        <v>1603</v>
      </c>
      <c r="B2844" s="293">
        <v>1996</v>
      </c>
      <c r="C2844" s="294">
        <v>4076.2838999999999</v>
      </c>
      <c r="D2844" s="294">
        <v>390.22300000000001</v>
      </c>
      <c r="E2844" s="295">
        <v>2993.3789000000002</v>
      </c>
      <c r="F2844" s="294">
        <v>1489.703</v>
      </c>
      <c r="G2844" s="294">
        <v>2235.0630000000001</v>
      </c>
    </row>
    <row r="2845" spans="1:7">
      <c r="A2845" s="34" t="s">
        <v>1603</v>
      </c>
      <c r="B2845" s="293">
        <v>1995</v>
      </c>
      <c r="C2845" s="294">
        <v>3745.877</v>
      </c>
      <c r="D2845" s="294">
        <v>278.31099999999998</v>
      </c>
      <c r="E2845" s="295">
        <v>2666.6509000000001</v>
      </c>
      <c r="F2845" s="294">
        <v>1227.7059999999999</v>
      </c>
      <c r="G2845" s="294">
        <v>1903.2860000000001</v>
      </c>
    </row>
    <row r="2846" spans="1:7">
      <c r="A2846" s="34" t="s">
        <v>1603</v>
      </c>
      <c r="B2846" s="293">
        <v>1994</v>
      </c>
      <c r="C2846" s="294">
        <v>3085.2759000000001</v>
      </c>
      <c r="D2846" s="294">
        <v>202.37299999999999</v>
      </c>
      <c r="E2846" s="295">
        <v>2070.6370000000002</v>
      </c>
      <c r="F2846" s="294">
        <v>995.85900000000004</v>
      </c>
      <c r="G2846" s="294">
        <v>1513.5059999999999</v>
      </c>
    </row>
    <row r="2847" spans="1:7">
      <c r="A2847" s="34" t="s">
        <v>1603</v>
      </c>
      <c r="B2847" s="293">
        <v>1993</v>
      </c>
      <c r="C2847" s="294">
        <v>2271.5801000000001</v>
      </c>
      <c r="D2847" s="294">
        <v>129.70699999999999</v>
      </c>
      <c r="E2847" s="295">
        <v>1426.124</v>
      </c>
      <c r="F2847" s="294">
        <v>804.93700000000001</v>
      </c>
      <c r="G2847" s="294">
        <v>1030.893</v>
      </c>
    </row>
    <row r="2848" spans="1:7">
      <c r="A2848" s="34" t="s">
        <v>1603</v>
      </c>
      <c r="B2848" s="293">
        <v>1993</v>
      </c>
      <c r="C2848" s="294">
        <v>2483.9279999999999</v>
      </c>
      <c r="D2848" s="294">
        <v>158.25399999999999</v>
      </c>
      <c r="E2848" s="295">
        <v>1773.6890000000001</v>
      </c>
      <c r="F2848" s="294">
        <v>870.00199999999995</v>
      </c>
      <c r="G2848" s="294">
        <v>1297.3589999999999</v>
      </c>
    </row>
    <row r="2849" spans="1:7">
      <c r="A2849" s="34" t="s">
        <v>1603</v>
      </c>
      <c r="B2849" s="293">
        <v>1991</v>
      </c>
      <c r="C2849" s="294">
        <v>2195.7858999999999</v>
      </c>
      <c r="D2849" s="294">
        <v>128.208</v>
      </c>
      <c r="E2849" s="295">
        <v>1356.62</v>
      </c>
      <c r="F2849" s="294">
        <v>828.37300000000005</v>
      </c>
      <c r="G2849" s="294">
        <v>969.44100000000003</v>
      </c>
    </row>
    <row r="2850" spans="1:7">
      <c r="A2850" s="34" t="s">
        <v>1603</v>
      </c>
      <c r="B2850" s="293">
        <v>1990</v>
      </c>
      <c r="C2850" s="294">
        <v>2210.3449999999998</v>
      </c>
      <c r="D2850" s="294">
        <v>155.679</v>
      </c>
      <c r="E2850" s="295">
        <v>1468.366</v>
      </c>
      <c r="F2850" s="294">
        <v>787.66</v>
      </c>
      <c r="G2850" s="294">
        <v>1093.944</v>
      </c>
    </row>
    <row r="2851" spans="1:7">
      <c r="A2851" s="34" t="s">
        <v>1603</v>
      </c>
      <c r="B2851" s="293">
        <v>1989</v>
      </c>
      <c r="C2851" s="294">
        <v>2120.4340999999999</v>
      </c>
      <c r="D2851" s="294">
        <v>143.97999999999999</v>
      </c>
      <c r="E2851" s="295">
        <v>1406.376</v>
      </c>
      <c r="F2851" s="294">
        <v>746.80899999999997</v>
      </c>
      <c r="G2851" s="294">
        <v>1028.749</v>
      </c>
    </row>
    <row r="2852" spans="1:7">
      <c r="A2852" s="34" t="s">
        <v>1604</v>
      </c>
      <c r="B2852" s="293">
        <v>2019</v>
      </c>
      <c r="C2852" s="294">
        <v>42951</v>
      </c>
      <c r="D2852" s="294">
        <v>-1359</v>
      </c>
      <c r="E2852" s="295">
        <v>62596</v>
      </c>
      <c r="F2852" s="294">
        <v>14094</v>
      </c>
      <c r="G2852" s="294">
        <v>33250</v>
      </c>
    </row>
    <row r="2853" spans="1:7">
      <c r="A2853" s="34" t="s">
        <v>1604</v>
      </c>
      <c r="B2853" s="293">
        <v>2018</v>
      </c>
      <c r="C2853" s="294">
        <v>49604</v>
      </c>
      <c r="D2853" s="294">
        <v>4641</v>
      </c>
      <c r="E2853" s="295">
        <v>83699</v>
      </c>
      <c r="F2853" s="294">
        <v>33621</v>
      </c>
      <c r="G2853" s="294">
        <v>53510</v>
      </c>
    </row>
    <row r="2854" spans="1:7">
      <c r="A2854" s="34" t="s">
        <v>1605</v>
      </c>
      <c r="B2854" s="293">
        <v>2019</v>
      </c>
      <c r="C2854" s="294">
        <v>8510.4</v>
      </c>
      <c r="D2854" s="294">
        <v>713.4</v>
      </c>
      <c r="E2854" s="295">
        <v>5892.8</v>
      </c>
      <c r="F2854" s="294">
        <v>2392.6</v>
      </c>
      <c r="G2854" s="294">
        <v>3495.6</v>
      </c>
    </row>
    <row r="2855" spans="1:7">
      <c r="A2855" s="34" t="s">
        <v>1605</v>
      </c>
      <c r="B2855" s="293">
        <v>2018</v>
      </c>
      <c r="C2855" s="294">
        <v>8080.1</v>
      </c>
      <c r="D2855" s="294">
        <v>596</v>
      </c>
      <c r="E2855" s="295">
        <v>5469.6</v>
      </c>
      <c r="F2855" s="294">
        <v>2194.8000000000002</v>
      </c>
      <c r="G2855" s="294">
        <v>3294.8</v>
      </c>
    </row>
    <row r="2856" spans="1:7">
      <c r="A2856" s="34" t="s">
        <v>1605</v>
      </c>
      <c r="B2856" s="293">
        <v>2017</v>
      </c>
      <c r="C2856" s="294">
        <v>7170.2</v>
      </c>
      <c r="D2856" s="294">
        <v>479.1</v>
      </c>
      <c r="E2856" s="295">
        <v>5292.3</v>
      </c>
      <c r="F2856" s="294">
        <v>2101.6999999999998</v>
      </c>
      <c r="G2856" s="294">
        <v>3197.8999999999996</v>
      </c>
    </row>
    <row r="2857" spans="1:7">
      <c r="A2857" s="34" t="s">
        <v>1605</v>
      </c>
      <c r="B2857" s="293">
        <v>2016</v>
      </c>
      <c r="C2857" s="294">
        <v>6933.5</v>
      </c>
      <c r="D2857" s="294">
        <v>375</v>
      </c>
      <c r="E2857" s="295">
        <v>4582.6000000000004</v>
      </c>
      <c r="F2857" s="294">
        <v>1952</v>
      </c>
      <c r="G2857" s="294">
        <v>2520</v>
      </c>
    </row>
    <row r="2858" spans="1:7">
      <c r="A2858" s="34" t="s">
        <v>1605</v>
      </c>
      <c r="B2858" s="293">
        <v>2015</v>
      </c>
      <c r="C2858" s="294">
        <v>6764</v>
      </c>
      <c r="D2858" s="294">
        <v>709.5</v>
      </c>
      <c r="E2858" s="295">
        <v>5994.7</v>
      </c>
      <c r="F2858" s="294">
        <v>2333.5</v>
      </c>
      <c r="G2858" s="294">
        <v>3930.6</v>
      </c>
    </row>
    <row r="2859" spans="1:7">
      <c r="A2859" s="34" t="s">
        <v>1605</v>
      </c>
      <c r="B2859" s="293">
        <v>2014</v>
      </c>
      <c r="C2859" s="294">
        <v>6285.6</v>
      </c>
      <c r="D2859" s="294">
        <v>286.2</v>
      </c>
      <c r="E2859" s="295">
        <v>7082.7</v>
      </c>
      <c r="F2859" s="294">
        <v>2156.9</v>
      </c>
      <c r="G2859" s="294">
        <v>4842.8999999999996</v>
      </c>
    </row>
    <row r="2860" spans="1:7">
      <c r="A2860" s="34" t="s">
        <v>1605</v>
      </c>
      <c r="B2860" s="293">
        <v>2013</v>
      </c>
      <c r="C2860" s="294">
        <v>5921</v>
      </c>
      <c r="D2860" s="294">
        <v>411.9</v>
      </c>
      <c r="E2860" s="295">
        <v>6936.9</v>
      </c>
      <c r="F2860" s="294">
        <v>2059.5</v>
      </c>
      <c r="G2860" s="294">
        <v>4772.7</v>
      </c>
    </row>
    <row r="2861" spans="1:7">
      <c r="A2861" s="34" t="s">
        <v>1605</v>
      </c>
      <c r="B2861" s="293">
        <v>2012</v>
      </c>
      <c r="C2861" s="294">
        <v>7998.7</v>
      </c>
      <c r="D2861" s="294">
        <v>475.5</v>
      </c>
      <c r="E2861" s="295">
        <v>5944.2</v>
      </c>
      <c r="F2861" s="294">
        <v>1842</v>
      </c>
      <c r="G2861" s="294">
        <v>3962.7</v>
      </c>
    </row>
    <row r="2862" spans="1:7">
      <c r="A2862" s="34" t="s">
        <v>1605</v>
      </c>
      <c r="B2862" s="293">
        <v>2011</v>
      </c>
      <c r="C2862" s="294">
        <v>7500.2</v>
      </c>
      <c r="D2862" s="294">
        <v>476.3</v>
      </c>
      <c r="E2862" s="295">
        <v>5466.6</v>
      </c>
      <c r="F2862" s="294">
        <v>1936.2</v>
      </c>
      <c r="G2862" s="294">
        <v>3586.3</v>
      </c>
    </row>
    <row r="2863" spans="1:7">
      <c r="A2863" s="34" t="s">
        <v>1605</v>
      </c>
      <c r="B2863" s="293">
        <v>2010</v>
      </c>
      <c r="C2863" s="294">
        <v>7113.1</v>
      </c>
      <c r="D2863" s="294">
        <v>404.5</v>
      </c>
      <c r="E2863" s="295">
        <v>5276.1</v>
      </c>
      <c r="F2863" s="294">
        <v>1894</v>
      </c>
      <c r="G2863" s="294">
        <v>3586.6</v>
      </c>
    </row>
    <row r="2864" spans="1:7">
      <c r="A2864" s="34" t="s">
        <v>1605</v>
      </c>
      <c r="B2864" s="293">
        <v>2009</v>
      </c>
      <c r="C2864" s="294">
        <v>7217.5</v>
      </c>
      <c r="D2864" s="294">
        <v>372.2</v>
      </c>
      <c r="E2864" s="295">
        <v>5025.2</v>
      </c>
      <c r="F2864" s="294">
        <v>1606</v>
      </c>
      <c r="G2864" s="294">
        <v>3447.2</v>
      </c>
    </row>
    <row r="2865" spans="1:7">
      <c r="A2865" s="34" t="s">
        <v>1605</v>
      </c>
      <c r="B2865" s="293">
        <v>2008</v>
      </c>
      <c r="C2865" s="294">
        <v>6626.5</v>
      </c>
      <c r="D2865" s="294">
        <v>377.2</v>
      </c>
      <c r="E2865" s="295">
        <v>4730.6000000000004</v>
      </c>
      <c r="F2865" s="294">
        <v>1409.1</v>
      </c>
      <c r="G2865" s="294">
        <v>3281.7</v>
      </c>
    </row>
    <row r="2866" spans="1:7">
      <c r="A2866" s="34" t="s">
        <v>1605</v>
      </c>
      <c r="B2866" s="293">
        <v>2007</v>
      </c>
      <c r="C2866" s="294">
        <v>5567.1</v>
      </c>
      <c r="D2866" s="294">
        <v>201.4</v>
      </c>
      <c r="E2866" s="295">
        <v>2880.8</v>
      </c>
      <c r="F2866" s="294">
        <v>1094.5</v>
      </c>
      <c r="G2866" s="294">
        <v>1797.5</v>
      </c>
    </row>
    <row r="2867" spans="1:7">
      <c r="A2867" s="34" t="s">
        <v>1605</v>
      </c>
      <c r="B2867" s="293">
        <v>2006</v>
      </c>
      <c r="C2867" s="294">
        <v>5720.64</v>
      </c>
      <c r="D2867" s="294">
        <v>338.19400000000002</v>
      </c>
      <c r="E2867" s="295">
        <v>3010.17</v>
      </c>
      <c r="F2867" s="294">
        <v>1229.7629999999999</v>
      </c>
      <c r="G2867" s="294">
        <v>1918.364</v>
      </c>
    </row>
    <row r="2868" spans="1:7">
      <c r="A2868" s="34" t="s">
        <v>1605</v>
      </c>
      <c r="B2868" s="293">
        <v>2005</v>
      </c>
      <c r="C2868" s="294">
        <v>5278.11</v>
      </c>
      <c r="D2868" s="294">
        <v>290.60599999999999</v>
      </c>
      <c r="E2868" s="295">
        <v>2937.7710000000002</v>
      </c>
      <c r="F2868" s="294">
        <v>1273.019</v>
      </c>
      <c r="G2868" s="294">
        <v>1923.2660000000001</v>
      </c>
    </row>
    <row r="2869" spans="1:7">
      <c r="A2869" s="34" t="s">
        <v>1605</v>
      </c>
      <c r="B2869" s="293">
        <v>2004</v>
      </c>
      <c r="C2869" s="294">
        <v>5003.3549999999996</v>
      </c>
      <c r="D2869" s="294">
        <v>231.46199999999999</v>
      </c>
      <c r="E2869" s="295">
        <v>2780.348</v>
      </c>
      <c r="F2869" s="294">
        <v>1245.77</v>
      </c>
      <c r="G2869" s="294">
        <v>1913.6190000000001</v>
      </c>
    </row>
    <row r="2870" spans="1:7">
      <c r="A2870" s="34" t="s">
        <v>1605</v>
      </c>
      <c r="B2870" s="293">
        <v>2003</v>
      </c>
      <c r="C2870" s="294">
        <v>4654.9709999999995</v>
      </c>
      <c r="D2870" s="294">
        <v>232.26</v>
      </c>
      <c r="E2870" s="295">
        <v>2664.6329999999998</v>
      </c>
      <c r="F2870" s="294">
        <v>1130.0550000000001</v>
      </c>
      <c r="G2870" s="294">
        <v>1788.1410000000001</v>
      </c>
    </row>
    <row r="2871" spans="1:7">
      <c r="A2871" s="34" t="s">
        <v>1605</v>
      </c>
      <c r="B2871" s="293">
        <v>2002</v>
      </c>
      <c r="C2871" s="294">
        <v>4366.9111000000003</v>
      </c>
      <c r="D2871" s="294">
        <v>232.77099999999999</v>
      </c>
      <c r="E2871" s="295">
        <v>2529.7361000000001</v>
      </c>
      <c r="F2871" s="294">
        <v>1128.877</v>
      </c>
      <c r="G2871" s="294">
        <v>1791.3829999999998</v>
      </c>
    </row>
    <row r="2872" spans="1:7">
      <c r="A2872" s="34" t="s">
        <v>1605</v>
      </c>
      <c r="B2872" s="293">
        <v>2001</v>
      </c>
      <c r="C2872" s="294">
        <v>3992.4189000000001</v>
      </c>
      <c r="D2872" s="294">
        <v>197</v>
      </c>
      <c r="E2872" s="295">
        <v>2216.5338999999999</v>
      </c>
      <c r="F2872" s="294">
        <v>1033.318</v>
      </c>
      <c r="G2872" s="294">
        <v>1565.8920000000001</v>
      </c>
    </row>
    <row r="2873" spans="1:7">
      <c r="A2873" s="34" t="s">
        <v>1605</v>
      </c>
      <c r="B2873" s="293">
        <v>2000</v>
      </c>
      <c r="C2873" s="294">
        <v>3675.4609</v>
      </c>
      <c r="D2873" s="294">
        <v>176.70500000000001</v>
      </c>
      <c r="E2873" s="295">
        <v>1971.423</v>
      </c>
      <c r="F2873" s="294">
        <v>960.47</v>
      </c>
      <c r="G2873" s="294">
        <v>1382.056</v>
      </c>
    </row>
    <row r="2874" spans="1:7">
      <c r="A2874" s="34" t="s">
        <v>1605</v>
      </c>
      <c r="B2874" s="293">
        <v>1999</v>
      </c>
      <c r="C2874" s="294">
        <v>3458.1069000000002</v>
      </c>
      <c r="D2874" s="294">
        <v>140.53800000000001</v>
      </c>
      <c r="E2874" s="295">
        <v>1905.66</v>
      </c>
      <c r="F2874" s="294">
        <v>964.03599999999994</v>
      </c>
      <c r="G2874" s="294">
        <v>1303.9870000000001</v>
      </c>
    </row>
    <row r="2875" spans="1:7">
      <c r="A2875" s="34" t="s">
        <v>1605</v>
      </c>
      <c r="B2875" s="293">
        <v>1998</v>
      </c>
      <c r="C2875" s="294">
        <v>3287.0171</v>
      </c>
      <c r="D2875" s="294">
        <v>101.714</v>
      </c>
      <c r="E2875" s="295">
        <v>1984.7419</v>
      </c>
      <c r="F2875" s="294">
        <v>1019.845</v>
      </c>
      <c r="G2875" s="294">
        <v>1405.5530000000001</v>
      </c>
    </row>
    <row r="2876" spans="1:7">
      <c r="A2876" s="34" t="s">
        <v>1605</v>
      </c>
      <c r="B2876" s="293">
        <v>1997</v>
      </c>
      <c r="C2876" s="294">
        <v>3171.8</v>
      </c>
      <c r="D2876" s="294">
        <v>-91.039000000000001</v>
      </c>
      <c r="E2876" s="295">
        <v>1963.722</v>
      </c>
      <c r="F2876" s="294">
        <v>1081.213</v>
      </c>
      <c r="G2876" s="294">
        <v>1437.8049999999998</v>
      </c>
    </row>
    <row r="2877" spans="1:7">
      <c r="A2877" s="34" t="s">
        <v>1605</v>
      </c>
      <c r="B2877" s="293">
        <v>1996</v>
      </c>
      <c r="C2877" s="294">
        <v>3191.7791000000002</v>
      </c>
      <c r="D2877" s="294">
        <v>74.355000000000004</v>
      </c>
      <c r="E2877" s="295">
        <v>2088.5039000000002</v>
      </c>
      <c r="F2877" s="294">
        <v>1222.6369999999999</v>
      </c>
      <c r="G2877" s="294">
        <v>1596.442</v>
      </c>
    </row>
    <row r="2878" spans="1:7">
      <c r="A2878" s="34" t="s">
        <v>1605</v>
      </c>
      <c r="B2878" s="293">
        <v>1995</v>
      </c>
      <c r="C2878" s="294">
        <v>3163.2891</v>
      </c>
      <c r="D2878" s="294">
        <v>52.405999999999999</v>
      </c>
      <c r="E2878" s="295">
        <v>2113.3811000000001</v>
      </c>
      <c r="F2878" s="294">
        <v>1173.962</v>
      </c>
      <c r="G2878" s="294">
        <v>1575.8220000000001</v>
      </c>
    </row>
    <row r="2879" spans="1:7">
      <c r="A2879" s="34" t="s">
        <v>1605</v>
      </c>
      <c r="B2879" s="293">
        <v>1994</v>
      </c>
      <c r="C2879" s="294">
        <v>2962.98</v>
      </c>
      <c r="D2879" s="294">
        <v>126.767</v>
      </c>
      <c r="E2879" s="295">
        <v>1859.124</v>
      </c>
      <c r="F2879" s="294">
        <v>1407.319</v>
      </c>
      <c r="G2879" s="294">
        <v>1411.29</v>
      </c>
    </row>
    <row r="2880" spans="1:7">
      <c r="A2880" s="34" t="s">
        <v>1606</v>
      </c>
      <c r="B2880" s="293">
        <v>2019</v>
      </c>
      <c r="C2880" s="294">
        <v>12669</v>
      </c>
      <c r="D2880" s="294">
        <v>1169</v>
      </c>
      <c r="E2880" s="295">
        <v>41882</v>
      </c>
      <c r="F2880" s="294">
        <v>11836</v>
      </c>
      <c r="G2880" s="294">
        <v>29446</v>
      </c>
    </row>
    <row r="2881" spans="1:7">
      <c r="A2881" s="34" t="s">
        <v>1606</v>
      </c>
      <c r="B2881" s="293">
        <v>2018</v>
      </c>
      <c r="C2881" s="294">
        <v>14212</v>
      </c>
      <c r="D2881" s="294">
        <v>1120</v>
      </c>
      <c r="E2881" s="295">
        <v>36288</v>
      </c>
      <c r="F2881" s="294">
        <v>10717</v>
      </c>
      <c r="G2881" s="294">
        <v>24959</v>
      </c>
    </row>
    <row r="2882" spans="1:7">
      <c r="A2882" s="34" t="s">
        <v>1606</v>
      </c>
      <c r="B2882" s="293">
        <v>2017</v>
      </c>
      <c r="C2882" s="294">
        <v>12607</v>
      </c>
      <c r="D2882" s="294">
        <v>1134</v>
      </c>
      <c r="E2882" s="295">
        <v>33767</v>
      </c>
      <c r="F2882" s="294">
        <v>9990</v>
      </c>
      <c r="G2882" s="294">
        <v>22905</v>
      </c>
    </row>
    <row r="2883" spans="1:7">
      <c r="A2883" s="34" t="s">
        <v>1606</v>
      </c>
      <c r="B2883" s="293">
        <v>2016</v>
      </c>
      <c r="C2883" s="294">
        <v>10630</v>
      </c>
      <c r="D2883" s="294">
        <v>868</v>
      </c>
      <c r="E2883" s="295">
        <v>32041</v>
      </c>
      <c r="F2883" s="294">
        <v>9499</v>
      </c>
      <c r="G2883" s="294">
        <v>21281</v>
      </c>
    </row>
    <row r="2884" spans="1:7">
      <c r="A2884" s="34" t="s">
        <v>1606</v>
      </c>
      <c r="B2884" s="293">
        <v>2015</v>
      </c>
      <c r="C2884" s="294">
        <v>10337</v>
      </c>
      <c r="D2884" s="294">
        <v>727</v>
      </c>
      <c r="E2884" s="295">
        <v>28662</v>
      </c>
      <c r="F2884" s="294">
        <v>8795</v>
      </c>
      <c r="G2884" s="294">
        <v>18527</v>
      </c>
    </row>
    <row r="2885" spans="1:7">
      <c r="A2885" s="34" t="s">
        <v>1606</v>
      </c>
      <c r="B2885" s="293">
        <v>2014</v>
      </c>
      <c r="C2885" s="294">
        <v>12301</v>
      </c>
      <c r="D2885" s="294">
        <v>905</v>
      </c>
      <c r="E2885" s="295">
        <v>27899</v>
      </c>
      <c r="F2885" s="294">
        <v>8342</v>
      </c>
      <c r="G2885" s="294">
        <v>17357</v>
      </c>
    </row>
    <row r="2886" spans="1:7">
      <c r="A2886" s="34" t="s">
        <v>1606</v>
      </c>
      <c r="B2886" s="293">
        <v>2013</v>
      </c>
      <c r="C2886" s="294">
        <v>9661</v>
      </c>
      <c r="D2886" s="294">
        <v>661</v>
      </c>
      <c r="E2886" s="295">
        <v>25935</v>
      </c>
      <c r="F2886" s="294">
        <v>7954</v>
      </c>
      <c r="G2886" s="294">
        <v>16197</v>
      </c>
    </row>
    <row r="2887" spans="1:7">
      <c r="A2887" s="34" t="s">
        <v>1606</v>
      </c>
      <c r="B2887" s="293">
        <v>2012</v>
      </c>
      <c r="C2887" s="294">
        <v>8791</v>
      </c>
      <c r="D2887" s="294">
        <v>610</v>
      </c>
      <c r="E2887" s="295">
        <v>26339</v>
      </c>
      <c r="F2887" s="294">
        <v>7411</v>
      </c>
      <c r="G2887" s="294">
        <v>15482</v>
      </c>
    </row>
    <row r="2888" spans="1:7">
      <c r="A2888" s="34" t="s">
        <v>1606</v>
      </c>
      <c r="B2888" s="293">
        <v>2011</v>
      </c>
      <c r="C2888" s="294">
        <v>8858</v>
      </c>
      <c r="D2888" s="294">
        <v>711</v>
      </c>
      <c r="E2888" s="295">
        <v>26009</v>
      </c>
      <c r="F2888" s="294">
        <v>7053</v>
      </c>
      <c r="G2888" s="294">
        <v>15185</v>
      </c>
    </row>
    <row r="2889" spans="1:7">
      <c r="A2889" s="34" t="s">
        <v>1606</v>
      </c>
      <c r="B2889" s="293">
        <v>2010</v>
      </c>
      <c r="C2889" s="294">
        <v>8557</v>
      </c>
      <c r="D2889" s="294">
        <v>630</v>
      </c>
      <c r="E2889" s="295">
        <v>24896</v>
      </c>
      <c r="F2889" s="294">
        <v>6767</v>
      </c>
      <c r="G2889" s="294">
        <v>14931</v>
      </c>
    </row>
    <row r="2890" spans="1:7">
      <c r="A2890" s="34" t="s">
        <v>1606</v>
      </c>
      <c r="B2890" s="293">
        <v>2009</v>
      </c>
      <c r="C2890" s="294">
        <v>8014</v>
      </c>
      <c r="D2890" s="294">
        <v>532</v>
      </c>
      <c r="E2890" s="295">
        <v>24195</v>
      </c>
      <c r="F2890" s="294">
        <v>6316</v>
      </c>
      <c r="G2890" s="294">
        <v>14684</v>
      </c>
    </row>
    <row r="2891" spans="1:7">
      <c r="A2891" s="34" t="s">
        <v>1606</v>
      </c>
      <c r="B2891" s="293">
        <v>2008</v>
      </c>
      <c r="C2891" s="294">
        <v>9329</v>
      </c>
      <c r="D2891" s="294">
        <v>546</v>
      </c>
      <c r="E2891" s="295">
        <v>24590</v>
      </c>
      <c r="F2891" s="294">
        <v>6038</v>
      </c>
      <c r="G2891" s="294">
        <v>14885</v>
      </c>
    </row>
    <row r="2892" spans="1:7">
      <c r="A2892" s="34" t="s">
        <v>1606</v>
      </c>
      <c r="B2892" s="293">
        <v>2007</v>
      </c>
      <c r="C2892" s="294">
        <v>8475</v>
      </c>
      <c r="D2892" s="294">
        <v>971</v>
      </c>
      <c r="E2892" s="295">
        <v>23742</v>
      </c>
      <c r="F2892" s="294">
        <v>5901</v>
      </c>
      <c r="G2892" s="294">
        <v>14410</v>
      </c>
    </row>
    <row r="2893" spans="1:7">
      <c r="A2893" s="34" t="s">
        <v>1606</v>
      </c>
      <c r="B2893" s="293">
        <v>2006</v>
      </c>
      <c r="C2893" s="294">
        <v>8159</v>
      </c>
      <c r="D2893" s="294">
        <v>433</v>
      </c>
      <c r="E2893" s="295">
        <v>23785</v>
      </c>
      <c r="F2893" s="294">
        <v>5891</v>
      </c>
      <c r="G2893" s="294">
        <v>14850</v>
      </c>
    </row>
    <row r="2894" spans="1:7">
      <c r="A2894" s="34" t="s">
        <v>1606</v>
      </c>
      <c r="B2894" s="293">
        <v>2005</v>
      </c>
      <c r="C2894" s="294">
        <v>9022</v>
      </c>
      <c r="D2894" s="294">
        <v>537</v>
      </c>
      <c r="E2894" s="295">
        <v>23335</v>
      </c>
      <c r="F2894" s="294">
        <v>5861</v>
      </c>
      <c r="G2894" s="294">
        <v>14575</v>
      </c>
    </row>
    <row r="2895" spans="1:7">
      <c r="A2895" s="34" t="s">
        <v>1606</v>
      </c>
      <c r="B2895" s="293">
        <v>2004</v>
      </c>
      <c r="C2895" s="294">
        <v>7071</v>
      </c>
      <c r="D2895" s="294">
        <v>431</v>
      </c>
      <c r="E2895" s="295">
        <v>21297</v>
      </c>
      <c r="F2895" s="294">
        <v>5680</v>
      </c>
      <c r="G2895" s="294">
        <v>14203</v>
      </c>
    </row>
    <row r="2896" spans="1:7">
      <c r="A2896" s="34" t="s">
        <v>1606</v>
      </c>
      <c r="B2896" s="293">
        <v>2003</v>
      </c>
      <c r="C2896" s="294">
        <v>7005</v>
      </c>
      <c r="D2896" s="294">
        <v>521</v>
      </c>
      <c r="E2896" s="295">
        <v>20753</v>
      </c>
      <c r="F2896" s="294">
        <v>5443</v>
      </c>
      <c r="G2896" s="294">
        <v>13959</v>
      </c>
    </row>
    <row r="2897" spans="1:7">
      <c r="A2897" s="34" t="s">
        <v>1606</v>
      </c>
      <c r="B2897" s="293">
        <v>2002</v>
      </c>
      <c r="C2897" s="294">
        <v>6729</v>
      </c>
      <c r="D2897" s="294">
        <v>632</v>
      </c>
      <c r="E2897" s="295">
        <v>19985</v>
      </c>
      <c r="F2897" s="294">
        <v>4693</v>
      </c>
      <c r="G2897" s="294">
        <v>13928</v>
      </c>
    </row>
    <row r="2898" spans="1:7">
      <c r="A2898" s="34" t="s">
        <v>1606</v>
      </c>
      <c r="B2898" s="293">
        <v>2001</v>
      </c>
      <c r="C2898" s="294">
        <v>5787</v>
      </c>
      <c r="D2898" s="294">
        <v>317</v>
      </c>
      <c r="E2898" s="295">
        <v>18881</v>
      </c>
      <c r="F2898" s="294">
        <v>4863</v>
      </c>
      <c r="G2898" s="294">
        <v>13715</v>
      </c>
    </row>
    <row r="2899" spans="1:7">
      <c r="A2899" s="34" t="s">
        <v>1606</v>
      </c>
      <c r="B2899" s="293">
        <v>1999</v>
      </c>
      <c r="C2899" s="294">
        <v>4728</v>
      </c>
      <c r="D2899" s="294">
        <v>483</v>
      </c>
      <c r="E2899" s="295">
        <v>12316</v>
      </c>
      <c r="F2899" s="294">
        <v>3909</v>
      </c>
      <c r="G2899" s="294">
        <v>8693</v>
      </c>
    </row>
    <row r="2900" spans="1:7">
      <c r="A2900" s="34" t="s">
        <v>1606</v>
      </c>
      <c r="B2900" s="293">
        <v>1998</v>
      </c>
      <c r="C2900" s="294">
        <v>4221</v>
      </c>
      <c r="D2900" s="294">
        <v>443</v>
      </c>
      <c r="E2900" s="295">
        <v>12088</v>
      </c>
      <c r="F2900" s="294">
        <v>3698</v>
      </c>
      <c r="G2900" s="294">
        <v>8664</v>
      </c>
    </row>
    <row r="2901" spans="1:7">
      <c r="A2901" s="34" t="s">
        <v>1606</v>
      </c>
      <c r="B2901" s="293">
        <v>1997</v>
      </c>
      <c r="C2901" s="294">
        <v>3764</v>
      </c>
      <c r="D2901" s="294">
        <v>417</v>
      </c>
      <c r="E2901" s="295">
        <v>11223</v>
      </c>
      <c r="F2901" s="294">
        <v>3706</v>
      </c>
      <c r="G2901" s="294">
        <v>7935</v>
      </c>
    </row>
    <row r="2902" spans="1:7">
      <c r="A2902" s="34" t="s">
        <v>1606</v>
      </c>
      <c r="B2902" s="293">
        <v>1996</v>
      </c>
      <c r="C2902" s="294">
        <v>3645.3998999999999</v>
      </c>
      <c r="D2902" s="294">
        <v>309.29599999999999</v>
      </c>
      <c r="E2902" s="295">
        <v>11014.929700000001</v>
      </c>
      <c r="F2902" s="294">
        <v>3588.259</v>
      </c>
      <c r="G2902" s="294">
        <v>7782.0488999999998</v>
      </c>
    </row>
    <row r="2903" spans="1:7">
      <c r="A2903" s="34" t="s">
        <v>1606</v>
      </c>
      <c r="B2903" s="293">
        <v>1995</v>
      </c>
      <c r="C2903" s="294">
        <v>3635.5439000000001</v>
      </c>
      <c r="D2903" s="294">
        <v>405.91399999999999</v>
      </c>
      <c r="E2903" s="295">
        <v>11130.5908</v>
      </c>
      <c r="F2903" s="294">
        <v>3762.9119999999998</v>
      </c>
      <c r="G2903" s="294">
        <v>7957.8791000000001</v>
      </c>
    </row>
    <row r="2904" spans="1:7">
      <c r="A2904" s="34" t="s">
        <v>1606</v>
      </c>
      <c r="B2904" s="293">
        <v>1994</v>
      </c>
      <c r="C2904" s="294">
        <v>3519.3411000000001</v>
      </c>
      <c r="D2904" s="294">
        <v>390.26900000000001</v>
      </c>
      <c r="E2904" s="295">
        <v>10992.977500000001</v>
      </c>
      <c r="F2904" s="294">
        <v>3706.3629000000001</v>
      </c>
      <c r="G2904" s="294">
        <v>7918.3150000000005</v>
      </c>
    </row>
    <row r="2905" spans="1:7">
      <c r="A2905" s="34" t="s">
        <v>1606</v>
      </c>
      <c r="B2905" s="293">
        <v>1993</v>
      </c>
      <c r="C2905" s="294">
        <v>3555.2109</v>
      </c>
      <c r="D2905" s="294">
        <v>491.06599999999997</v>
      </c>
      <c r="E2905" s="295">
        <v>11134.8789</v>
      </c>
      <c r="F2905" s="294">
        <v>3676.6379999999999</v>
      </c>
      <c r="G2905" s="294">
        <v>8004.0068999999994</v>
      </c>
    </row>
    <row r="2906" spans="1:7">
      <c r="A2906" s="34" t="s">
        <v>1606</v>
      </c>
      <c r="B2906" s="293">
        <v>1992</v>
      </c>
      <c r="C2906" s="294">
        <v>3558.1430999999998</v>
      </c>
      <c r="D2906" s="294">
        <v>557.54899999999998</v>
      </c>
      <c r="E2906" s="295">
        <v>10445.852500000001</v>
      </c>
      <c r="F2906" s="294">
        <v>3447.8809999999999</v>
      </c>
      <c r="G2906" s="294">
        <v>8167.3261000000002</v>
      </c>
    </row>
    <row r="2907" spans="1:7">
      <c r="A2907" s="34" t="s">
        <v>1606</v>
      </c>
      <c r="B2907" s="293">
        <v>1991</v>
      </c>
      <c r="C2907" s="294">
        <v>3591.5371</v>
      </c>
      <c r="D2907" s="294">
        <v>535.20500000000004</v>
      </c>
      <c r="E2907" s="295">
        <v>10463.624</v>
      </c>
      <c r="F2907" s="294">
        <v>3200.8090000000002</v>
      </c>
      <c r="G2907" s="294">
        <v>8226.5048999999999</v>
      </c>
    </row>
    <row r="2908" spans="1:7">
      <c r="A2908" s="34" t="s">
        <v>1606</v>
      </c>
      <c r="B2908" s="293">
        <v>1990</v>
      </c>
      <c r="C2908" s="294">
        <v>3576.2809999999999</v>
      </c>
      <c r="D2908" s="294">
        <v>479.28</v>
      </c>
      <c r="E2908" s="295">
        <v>10573.325199999999</v>
      </c>
      <c r="F2908" s="294">
        <v>2964.6350000000002</v>
      </c>
      <c r="G2908" s="294">
        <v>8443.6782000000003</v>
      </c>
    </row>
    <row r="2909" spans="1:7">
      <c r="A2909" s="34" t="s">
        <v>1607</v>
      </c>
      <c r="B2909" s="293">
        <v>2019</v>
      </c>
      <c r="C2909" s="294">
        <v>25079</v>
      </c>
      <c r="D2909" s="294">
        <v>3707</v>
      </c>
      <c r="E2909" s="295">
        <v>158838</v>
      </c>
      <c r="F2909" s="294">
        <v>47951</v>
      </c>
      <c r="G2909" s="294">
        <v>110971</v>
      </c>
    </row>
    <row r="2910" spans="1:7">
      <c r="A2910" s="34" t="s">
        <v>1607</v>
      </c>
      <c r="B2910" s="293">
        <v>2018</v>
      </c>
      <c r="C2910" s="294">
        <v>24521</v>
      </c>
      <c r="D2910" s="294">
        <v>2666</v>
      </c>
      <c r="E2910" s="295">
        <v>145392</v>
      </c>
      <c r="F2910" s="294">
        <v>43834</v>
      </c>
      <c r="G2910" s="294">
        <v>101773</v>
      </c>
    </row>
    <row r="2911" spans="1:7">
      <c r="A2911" s="34" t="s">
        <v>1607</v>
      </c>
      <c r="B2911" s="293">
        <v>2017</v>
      </c>
      <c r="C2911" s="294">
        <v>23565</v>
      </c>
      <c r="D2911" s="294">
        <v>3059</v>
      </c>
      <c r="E2911" s="295">
        <v>137914</v>
      </c>
      <c r="F2911" s="294">
        <v>41737</v>
      </c>
      <c r="G2911" s="294">
        <v>96179</v>
      </c>
    </row>
    <row r="2912" spans="1:7">
      <c r="A2912" s="34" t="s">
        <v>1607</v>
      </c>
      <c r="B2912" s="293">
        <v>2016</v>
      </c>
      <c r="C2912" s="294">
        <v>22743</v>
      </c>
      <c r="D2912" s="294">
        <v>2152</v>
      </c>
      <c r="E2912" s="295">
        <v>132761</v>
      </c>
      <c r="F2912" s="294">
        <v>41041</v>
      </c>
      <c r="G2912" s="294">
        <v>91423</v>
      </c>
    </row>
    <row r="2913" spans="1:7">
      <c r="A2913" s="34" t="s">
        <v>1607</v>
      </c>
      <c r="B2913" s="293">
        <v>2015</v>
      </c>
      <c r="C2913" s="294">
        <v>22371</v>
      </c>
      <c r="D2913" s="294">
        <v>2816</v>
      </c>
      <c r="E2913" s="295">
        <v>121156</v>
      </c>
      <c r="F2913" s="294">
        <v>39771</v>
      </c>
      <c r="G2913" s="294">
        <v>82272</v>
      </c>
    </row>
    <row r="2914" spans="1:7">
      <c r="A2914" s="34" t="s">
        <v>1607</v>
      </c>
      <c r="B2914" s="293">
        <v>2014</v>
      </c>
      <c r="C2914" s="294">
        <v>22509</v>
      </c>
      <c r="D2914" s="294">
        <v>1883</v>
      </c>
      <c r="E2914" s="295">
        <v>120709</v>
      </c>
      <c r="F2914" s="294">
        <v>40899</v>
      </c>
      <c r="G2914" s="294">
        <v>83433</v>
      </c>
    </row>
    <row r="2915" spans="1:7">
      <c r="A2915" s="34" t="s">
        <v>1607</v>
      </c>
      <c r="B2915" s="293">
        <v>2013</v>
      </c>
      <c r="C2915" s="294">
        <v>22756</v>
      </c>
      <c r="D2915" s="294">
        <v>2665</v>
      </c>
      <c r="E2915" s="295">
        <v>114779</v>
      </c>
      <c r="F2915" s="294">
        <v>41408</v>
      </c>
      <c r="G2915" s="294">
        <v>82503</v>
      </c>
    </row>
    <row r="2916" spans="1:7">
      <c r="A2916" s="34" t="s">
        <v>1607</v>
      </c>
      <c r="B2916" s="293">
        <v>2012</v>
      </c>
      <c r="C2916" s="294">
        <v>19624</v>
      </c>
      <c r="D2916" s="294">
        <v>1768</v>
      </c>
      <c r="E2916" s="295">
        <v>113856</v>
      </c>
      <c r="F2916" s="294">
        <v>41034</v>
      </c>
      <c r="G2916" s="294">
        <v>81240</v>
      </c>
    </row>
    <row r="2917" spans="1:7">
      <c r="A2917" s="34" t="s">
        <v>1607</v>
      </c>
      <c r="B2917" s="293">
        <v>2011</v>
      </c>
      <c r="C2917" s="294">
        <v>14529</v>
      </c>
      <c r="D2917" s="294">
        <v>1706</v>
      </c>
      <c r="E2917" s="295">
        <v>62526</v>
      </c>
      <c r="F2917" s="294">
        <v>22865</v>
      </c>
      <c r="G2917" s="294">
        <v>43865</v>
      </c>
    </row>
    <row r="2918" spans="1:7">
      <c r="A2918" s="34" t="s">
        <v>1607</v>
      </c>
      <c r="B2918" s="293">
        <v>2010</v>
      </c>
      <c r="C2918" s="294">
        <v>14272</v>
      </c>
      <c r="D2918" s="294">
        <v>1320</v>
      </c>
      <c r="E2918" s="295">
        <v>59090</v>
      </c>
      <c r="F2918" s="294">
        <v>22653</v>
      </c>
      <c r="G2918" s="294">
        <v>40588</v>
      </c>
    </row>
    <row r="2919" spans="1:7">
      <c r="A2919" s="34" t="s">
        <v>1607</v>
      </c>
      <c r="B2919" s="293">
        <v>2009</v>
      </c>
      <c r="C2919" s="294">
        <v>12731</v>
      </c>
      <c r="D2919" s="294">
        <v>1075</v>
      </c>
      <c r="E2919" s="295">
        <v>57040</v>
      </c>
      <c r="F2919" s="294">
        <v>21886</v>
      </c>
      <c r="G2919" s="294">
        <v>38901</v>
      </c>
    </row>
    <row r="2920" spans="1:7">
      <c r="A2920" s="34" t="s">
        <v>1607</v>
      </c>
      <c r="B2920" s="293">
        <v>2008</v>
      </c>
      <c r="C2920" s="294">
        <v>13207</v>
      </c>
      <c r="D2920" s="294">
        <v>1362</v>
      </c>
      <c r="E2920" s="295">
        <v>53077</v>
      </c>
      <c r="F2920" s="294">
        <v>21151</v>
      </c>
      <c r="G2920" s="294">
        <v>35590</v>
      </c>
    </row>
    <row r="2921" spans="1:7">
      <c r="A2921" s="34" t="s">
        <v>1607</v>
      </c>
      <c r="B2921" s="293">
        <v>2007</v>
      </c>
      <c r="C2921" s="294">
        <v>12720</v>
      </c>
      <c r="D2921" s="294">
        <v>1500</v>
      </c>
      <c r="E2921" s="295">
        <v>49704</v>
      </c>
      <c r="F2921" s="294">
        <v>21380</v>
      </c>
      <c r="G2921" s="294">
        <v>33146</v>
      </c>
    </row>
    <row r="2922" spans="1:7">
      <c r="A2922" s="34" t="s">
        <v>1607</v>
      </c>
      <c r="B2922" s="293">
        <v>2006</v>
      </c>
      <c r="C2922" s="294">
        <v>10607</v>
      </c>
      <c r="D2922" s="294">
        <v>1863</v>
      </c>
      <c r="E2922" s="295">
        <v>68700</v>
      </c>
      <c r="F2922" s="294">
        <v>26907</v>
      </c>
      <c r="G2922" s="294">
        <v>47080</v>
      </c>
    </row>
    <row r="2923" spans="1:7">
      <c r="A2923" s="34" t="s">
        <v>1607</v>
      </c>
      <c r="B2923" s="293">
        <v>2005</v>
      </c>
      <c r="C2923" s="294">
        <v>16297</v>
      </c>
      <c r="D2923" s="294">
        <v>1812</v>
      </c>
      <c r="E2923" s="295">
        <v>54723</v>
      </c>
      <c r="F2923" s="294">
        <v>17188</v>
      </c>
      <c r="G2923" s="294">
        <v>33218</v>
      </c>
    </row>
    <row r="2924" spans="1:7">
      <c r="A2924" s="34" t="s">
        <v>1607</v>
      </c>
      <c r="B2924" s="293">
        <v>2004</v>
      </c>
      <c r="C2924" s="294">
        <v>20549</v>
      </c>
      <c r="D2924" s="294">
        <v>1481</v>
      </c>
      <c r="E2924" s="295">
        <v>55770</v>
      </c>
      <c r="F2924" s="294">
        <v>18061</v>
      </c>
      <c r="G2924" s="294">
        <v>36893</v>
      </c>
    </row>
    <row r="2925" spans="1:7">
      <c r="A2925" s="34" t="s">
        <v>1607</v>
      </c>
      <c r="B2925" s="293">
        <v>2003</v>
      </c>
      <c r="C2925" s="294">
        <v>22080</v>
      </c>
      <c r="D2925" s="294">
        <v>-1338</v>
      </c>
      <c r="E2925" s="295">
        <v>57225</v>
      </c>
      <c r="F2925" s="294">
        <v>15583</v>
      </c>
      <c r="G2925" s="294">
        <v>37535</v>
      </c>
    </row>
    <row r="2926" spans="1:7">
      <c r="A2926" s="34" t="s">
        <v>1607</v>
      </c>
      <c r="B2926" s="293">
        <v>2002</v>
      </c>
      <c r="C2926" s="294">
        <v>15860</v>
      </c>
      <c r="D2926" s="294">
        <v>1021</v>
      </c>
      <c r="E2926" s="295">
        <v>60122</v>
      </c>
      <c r="F2926" s="294">
        <v>17005</v>
      </c>
      <c r="G2926" s="294">
        <v>40880</v>
      </c>
    </row>
    <row r="2927" spans="1:7">
      <c r="A2927" s="34" t="s">
        <v>1607</v>
      </c>
      <c r="B2927" s="293">
        <v>2001</v>
      </c>
      <c r="C2927" s="294">
        <v>17946</v>
      </c>
      <c r="D2927" s="294">
        <v>1884</v>
      </c>
      <c r="E2927" s="295">
        <v>48531</v>
      </c>
      <c r="F2927" s="294">
        <v>16576</v>
      </c>
      <c r="G2927" s="294">
        <v>30774</v>
      </c>
    </row>
    <row r="2928" spans="1:7">
      <c r="A2928" s="34" t="s">
        <v>1607</v>
      </c>
      <c r="B2928" s="293">
        <v>2000</v>
      </c>
      <c r="C2928" s="294">
        <v>15342</v>
      </c>
      <c r="D2928" s="294">
        <v>1757</v>
      </c>
      <c r="E2928" s="295">
        <v>58232</v>
      </c>
      <c r="F2928" s="294">
        <v>14144</v>
      </c>
      <c r="G2928" s="294">
        <v>27157</v>
      </c>
    </row>
    <row r="2929" spans="1:7">
      <c r="A2929" s="34" t="s">
        <v>1607</v>
      </c>
      <c r="B2929" s="293">
        <v>1999</v>
      </c>
      <c r="C2929" s="294">
        <v>20605</v>
      </c>
      <c r="D2929" s="294">
        <v>1487</v>
      </c>
      <c r="E2929" s="295">
        <v>33409</v>
      </c>
      <c r="F2929" s="294">
        <v>11882</v>
      </c>
      <c r="G2929" s="294">
        <v>21347</v>
      </c>
    </row>
    <row r="2930" spans="1:7">
      <c r="A2930" s="34" t="s">
        <v>1607</v>
      </c>
      <c r="B2930" s="293">
        <v>1998</v>
      </c>
      <c r="C2930" s="294">
        <v>17610</v>
      </c>
      <c r="D2930" s="294">
        <v>1231</v>
      </c>
      <c r="E2930" s="295">
        <v>26806</v>
      </c>
      <c r="F2930" s="294">
        <v>9635</v>
      </c>
      <c r="G2930" s="294">
        <v>16823</v>
      </c>
    </row>
    <row r="2931" spans="1:7">
      <c r="A2931" s="34" t="s">
        <v>1607</v>
      </c>
      <c r="B2931" s="293">
        <v>1997</v>
      </c>
      <c r="C2931" s="294">
        <v>16308.9004</v>
      </c>
      <c r="D2931" s="294">
        <v>901.6</v>
      </c>
      <c r="E2931" s="295">
        <v>24028.800800000001</v>
      </c>
      <c r="F2931" s="294">
        <v>8536.0002000000004</v>
      </c>
      <c r="G2931" s="294">
        <v>15312.800200000001</v>
      </c>
    </row>
    <row r="2932" spans="1:7">
      <c r="A2932" s="34" t="s">
        <v>1607</v>
      </c>
      <c r="B2932" s="293">
        <v>1996</v>
      </c>
      <c r="C2932" s="294">
        <v>12302.4004</v>
      </c>
      <c r="D2932" s="294">
        <v>1030.0999999999999</v>
      </c>
      <c r="E2932" s="295">
        <v>22366.199199999999</v>
      </c>
      <c r="F2932" s="294">
        <v>8108.5996999999998</v>
      </c>
      <c r="G2932" s="294">
        <v>14403.9998</v>
      </c>
    </row>
    <row r="2933" spans="1:7">
      <c r="A2933" s="34" t="s">
        <v>1607</v>
      </c>
      <c r="B2933" s="293">
        <v>1995</v>
      </c>
      <c r="C2933" s="294">
        <v>4676.6841000000004</v>
      </c>
      <c r="D2933" s="294">
        <v>665.63499999999999</v>
      </c>
      <c r="E2933" s="295">
        <v>13358.484399999999</v>
      </c>
      <c r="F2933" s="294">
        <v>5469.1840000000002</v>
      </c>
      <c r="G2933" s="294">
        <v>9347.9600000000009</v>
      </c>
    </row>
    <row r="2934" spans="1:7">
      <c r="A2934" s="34" t="s">
        <v>1607</v>
      </c>
      <c r="B2934" s="293">
        <v>1994</v>
      </c>
      <c r="C2934" s="294">
        <v>4488.9130999999998</v>
      </c>
      <c r="D2934" s="294">
        <v>589.15200000000004</v>
      </c>
      <c r="E2934" s="295">
        <v>12862.227500000001</v>
      </c>
      <c r="F2934" s="294">
        <v>5313.8289999999997</v>
      </c>
      <c r="G2934" s="294">
        <v>9080.3100999999988</v>
      </c>
    </row>
    <row r="2935" spans="1:7">
      <c r="A2935" s="34" t="s">
        <v>1607</v>
      </c>
      <c r="B2935" s="293">
        <v>1993</v>
      </c>
      <c r="C2935" s="294">
        <v>4281.8760000000002</v>
      </c>
      <c r="D2935" s="294">
        <v>573.98599999999999</v>
      </c>
      <c r="E2935" s="295">
        <v>12193.107400000001</v>
      </c>
      <c r="F2935" s="294">
        <v>5120.2340000000004</v>
      </c>
      <c r="G2935" s="294">
        <v>8514.0290000000005</v>
      </c>
    </row>
    <row r="2936" spans="1:7">
      <c r="A2936" s="34" t="s">
        <v>1607</v>
      </c>
      <c r="B2936" s="293">
        <v>1992</v>
      </c>
      <c r="C2936" s="294">
        <v>3961.4839000000002</v>
      </c>
      <c r="D2936" s="294">
        <v>451.67599999999999</v>
      </c>
      <c r="E2936" s="295">
        <v>10801.793900000001</v>
      </c>
      <c r="F2936" s="294">
        <v>4931.6460999999999</v>
      </c>
      <c r="G2936" s="294">
        <v>8266.910100000001</v>
      </c>
    </row>
    <row r="2937" spans="1:7">
      <c r="A2937" s="34" t="s">
        <v>1607</v>
      </c>
      <c r="B2937" s="293">
        <v>1991</v>
      </c>
      <c r="C2937" s="294">
        <v>3816.96</v>
      </c>
      <c r="D2937" s="294">
        <v>528.94000000000005</v>
      </c>
      <c r="E2937" s="295">
        <v>10470.6152</v>
      </c>
      <c r="F2937" s="294">
        <v>4806.4480999999996</v>
      </c>
      <c r="G2937" s="294">
        <v>8158.2750999999989</v>
      </c>
    </row>
    <row r="2938" spans="1:7">
      <c r="A2938" s="34" t="s">
        <v>1607</v>
      </c>
      <c r="B2938" s="293">
        <v>1990</v>
      </c>
      <c r="C2938" s="294">
        <v>3681.4670000000001</v>
      </c>
      <c r="D2938" s="294">
        <v>485.572</v>
      </c>
      <c r="E2938" s="295">
        <v>10083.506799999999</v>
      </c>
      <c r="F2938" s="294">
        <v>4566.7830999999996</v>
      </c>
      <c r="G2938" s="294">
        <v>7860.1911999999993</v>
      </c>
    </row>
    <row r="2939" spans="1:7">
      <c r="A2939" s="34" t="s">
        <v>1607</v>
      </c>
      <c r="B2939" s="293">
        <v>1989</v>
      </c>
      <c r="C2939" s="294">
        <v>3639.3391000000001</v>
      </c>
      <c r="D2939" s="294">
        <v>519.13400000000001</v>
      </c>
      <c r="E2939" s="295">
        <v>9542.3984</v>
      </c>
      <c r="F2939" s="294">
        <v>4339.8568999999998</v>
      </c>
      <c r="G2939" s="294">
        <v>7337.4838</v>
      </c>
    </row>
    <row r="2940" spans="1:7">
      <c r="A2940" s="34" t="s">
        <v>1608</v>
      </c>
      <c r="B2940" s="293">
        <v>2019</v>
      </c>
      <c r="C2940" s="294">
        <v>11388.478999999999</v>
      </c>
      <c r="D2940" s="294">
        <v>810.98099999999999</v>
      </c>
      <c r="E2940" s="295">
        <v>17311.394</v>
      </c>
      <c r="F2940" s="294">
        <v>3499.6179999999999</v>
      </c>
      <c r="G2940" s="294">
        <v>14675.564</v>
      </c>
    </row>
    <row r="2941" spans="1:7">
      <c r="A2941" s="34" t="s">
        <v>1608</v>
      </c>
      <c r="B2941" s="293">
        <v>2018</v>
      </c>
      <c r="C2941" s="294">
        <v>11404.851000000001</v>
      </c>
      <c r="D2941" s="294">
        <v>159.39400000000001</v>
      </c>
      <c r="E2941" s="295">
        <v>19110.252</v>
      </c>
      <c r="F2941" s="294">
        <v>5033.0389999999998</v>
      </c>
      <c r="G2941" s="294">
        <v>15135.255000000001</v>
      </c>
    </row>
    <row r="2942" spans="1:7">
      <c r="A2942" s="34" t="s">
        <v>1608</v>
      </c>
      <c r="B2942" s="293">
        <v>2017</v>
      </c>
      <c r="C2942" s="294">
        <v>10876.634</v>
      </c>
      <c r="D2942" s="294">
        <v>663.61800000000005</v>
      </c>
      <c r="E2942" s="295">
        <v>18974.536</v>
      </c>
      <c r="F2942" s="294">
        <v>5897.4260000000004</v>
      </c>
      <c r="G2942" s="294">
        <v>15233.656999999999</v>
      </c>
    </row>
    <row r="2943" spans="1:7">
      <c r="A2943" s="34" t="s">
        <v>1608</v>
      </c>
      <c r="B2943" s="293">
        <v>2016</v>
      </c>
      <c r="C2943" s="294">
        <v>10707.467000000001</v>
      </c>
      <c r="D2943" s="294">
        <v>879.87400000000002</v>
      </c>
      <c r="E2943" s="295">
        <v>18755.776000000002</v>
      </c>
      <c r="F2943" s="294">
        <v>5822.9989999999998</v>
      </c>
      <c r="G2943" s="294">
        <v>14927.937</v>
      </c>
    </row>
    <row r="2944" spans="1:7">
      <c r="A2944" s="34" t="s">
        <v>1608</v>
      </c>
      <c r="B2944" s="293">
        <v>2015</v>
      </c>
      <c r="C2944" s="294">
        <v>9982.2450000000008</v>
      </c>
      <c r="D2944" s="294">
        <v>269.73200000000003</v>
      </c>
      <c r="E2944" s="295">
        <v>18514.875</v>
      </c>
      <c r="F2944" s="294">
        <v>5948.2380000000003</v>
      </c>
      <c r="G2944" s="294">
        <v>15078.583000000002</v>
      </c>
    </row>
    <row r="2945" spans="1:7">
      <c r="A2945" s="34" t="s">
        <v>1608</v>
      </c>
      <c r="B2945" s="293">
        <v>2014</v>
      </c>
      <c r="C2945" s="294">
        <v>9312.0490000000009</v>
      </c>
      <c r="D2945" s="294">
        <v>723.11400000000003</v>
      </c>
      <c r="E2945" s="295">
        <v>17617.432000000001</v>
      </c>
      <c r="F2945" s="294">
        <v>6190.2759999999998</v>
      </c>
      <c r="G2945" s="294">
        <v>14609.054</v>
      </c>
    </row>
    <row r="2946" spans="1:7">
      <c r="A2946" s="34" t="s">
        <v>1608</v>
      </c>
      <c r="B2946" s="293">
        <v>2013</v>
      </c>
      <c r="C2946" s="294">
        <v>8580.2250000000004</v>
      </c>
      <c r="D2946" s="294">
        <v>633.44500000000005</v>
      </c>
      <c r="E2946" s="295">
        <v>17098.877</v>
      </c>
      <c r="F2946" s="294">
        <v>5302.8410000000003</v>
      </c>
      <c r="G2946" s="294">
        <v>13718.769</v>
      </c>
    </row>
    <row r="2947" spans="1:7">
      <c r="A2947" s="34" t="s">
        <v>1608</v>
      </c>
      <c r="B2947" s="293">
        <v>2012</v>
      </c>
      <c r="C2947" s="294">
        <v>8186.28</v>
      </c>
      <c r="D2947" s="294">
        <v>536.01700000000005</v>
      </c>
      <c r="E2947" s="295">
        <v>16018.596</v>
      </c>
      <c r="F2947" s="294">
        <v>4508.74</v>
      </c>
      <c r="G2947" s="294">
        <v>13063.064999999999</v>
      </c>
    </row>
    <row r="2948" spans="1:7">
      <c r="A2948" s="34" t="s">
        <v>1608</v>
      </c>
      <c r="B2948" s="293">
        <v>2011</v>
      </c>
      <c r="C2948" s="294">
        <v>6731.8059999999996</v>
      </c>
      <c r="D2948" s="294">
        <v>478.00099999999998</v>
      </c>
      <c r="E2948" s="295">
        <v>8903.8080000000009</v>
      </c>
      <c r="F2948" s="294">
        <v>2746.3409999999999</v>
      </c>
      <c r="G2948" s="294">
        <v>7251.3099999999995</v>
      </c>
    </row>
    <row r="2949" spans="1:7">
      <c r="A2949" s="34" t="s">
        <v>1608</v>
      </c>
      <c r="B2949" s="293">
        <v>2010</v>
      </c>
      <c r="C2949" s="294">
        <v>6219.61</v>
      </c>
      <c r="D2949" s="294">
        <v>405.68299999999999</v>
      </c>
      <c r="E2949" s="295">
        <v>8114.424</v>
      </c>
      <c r="F2949" s="294">
        <v>2420.1860000000001</v>
      </c>
      <c r="G2949" s="294">
        <v>6728.9279999999999</v>
      </c>
    </row>
    <row r="2950" spans="1:7">
      <c r="A2950" s="34" t="s">
        <v>1608</v>
      </c>
      <c r="B2950" s="293">
        <v>2009</v>
      </c>
      <c r="C2950" s="294">
        <v>6100.6480000000001</v>
      </c>
      <c r="D2950" s="294">
        <v>422.68400000000003</v>
      </c>
      <c r="E2950" s="295">
        <v>7558.2359999999999</v>
      </c>
      <c r="F2950" s="294">
        <v>2525.884</v>
      </c>
      <c r="G2950" s="294">
        <v>6158.1080000000002</v>
      </c>
    </row>
    <row r="2951" spans="1:7">
      <c r="A2951" s="34" t="s">
        <v>1608</v>
      </c>
      <c r="B2951" s="293">
        <v>2008</v>
      </c>
      <c r="C2951" s="294">
        <v>5660.1729999999998</v>
      </c>
      <c r="D2951" s="294">
        <v>374.16</v>
      </c>
      <c r="E2951" s="295">
        <v>7286.0829999999996</v>
      </c>
      <c r="F2951" s="294">
        <v>2118.2959999999998</v>
      </c>
      <c r="G2951" s="294">
        <v>5813.4419999999991</v>
      </c>
    </row>
    <row r="2952" spans="1:7">
      <c r="A2952" s="34" t="s">
        <v>1608</v>
      </c>
      <c r="B2952" s="293">
        <v>2007</v>
      </c>
      <c r="C2952" s="294">
        <v>5264.1509999999998</v>
      </c>
      <c r="D2952" s="294">
        <v>381.77800000000002</v>
      </c>
      <c r="E2952" s="295">
        <v>6943.96</v>
      </c>
      <c r="F2952" s="294">
        <v>1882.7670000000001</v>
      </c>
      <c r="G2952" s="294">
        <v>5590.085</v>
      </c>
    </row>
    <row r="2953" spans="1:7">
      <c r="A2953" s="34" t="s">
        <v>1608</v>
      </c>
      <c r="B2953" s="293">
        <v>2006</v>
      </c>
      <c r="C2953" s="294">
        <v>4880.6620000000003</v>
      </c>
      <c r="D2953" s="294">
        <v>289.69099999999997</v>
      </c>
      <c r="E2953" s="295">
        <v>6491.8159999999998</v>
      </c>
      <c r="F2953" s="294">
        <v>1368.2829999999999</v>
      </c>
      <c r="G2953" s="294">
        <v>5119.5339999999997</v>
      </c>
    </row>
    <row r="2954" spans="1:7">
      <c r="A2954" s="34" t="s">
        <v>1608</v>
      </c>
      <c r="B2954" s="293">
        <v>2005</v>
      </c>
      <c r="C2954" s="294">
        <v>2973.9180000000001</v>
      </c>
      <c r="D2954" s="294">
        <v>228.643</v>
      </c>
      <c r="E2954" s="295">
        <v>6279.7619999999997</v>
      </c>
      <c r="F2954" s="294">
        <v>939.24800000000005</v>
      </c>
      <c r="G2954" s="294">
        <v>5096.4500000000007</v>
      </c>
    </row>
    <row r="2955" spans="1:7">
      <c r="A2955" s="34" t="s">
        <v>1608</v>
      </c>
      <c r="B2955" s="293">
        <v>2004</v>
      </c>
      <c r="C2955" s="294">
        <v>2177.33</v>
      </c>
      <c r="D2955" s="294">
        <v>222.25399999999999</v>
      </c>
      <c r="E2955" s="295">
        <v>2511.9589999999998</v>
      </c>
      <c r="F2955" s="294">
        <v>576.327</v>
      </c>
      <c r="G2955" s="294">
        <v>1952.1590000000001</v>
      </c>
    </row>
    <row r="2956" spans="1:7">
      <c r="A2956" s="34" t="s">
        <v>1608</v>
      </c>
      <c r="B2956" s="293">
        <v>2003</v>
      </c>
      <c r="C2956" s="294">
        <v>2016.4179999999999</v>
      </c>
      <c r="D2956" s="294">
        <v>175.791</v>
      </c>
      <c r="E2956" s="295">
        <v>1945.53</v>
      </c>
      <c r="F2956" s="294">
        <v>340.15800000000002</v>
      </c>
      <c r="G2956" s="294">
        <v>1507.7170000000001</v>
      </c>
    </row>
    <row r="2957" spans="1:7">
      <c r="A2957" s="34" t="s">
        <v>1608</v>
      </c>
      <c r="B2957" s="293">
        <v>2002</v>
      </c>
      <c r="C2957" s="294">
        <v>1854.6320000000001</v>
      </c>
      <c r="D2957" s="294">
        <v>157.32900000000001</v>
      </c>
      <c r="E2957" s="295">
        <v>1775.693</v>
      </c>
      <c r="F2957" s="294">
        <v>96.492999999999995</v>
      </c>
      <c r="G2957" s="294">
        <v>1415.723</v>
      </c>
    </row>
    <row r="2958" spans="1:7">
      <c r="A2958" s="34" t="s">
        <v>1608</v>
      </c>
      <c r="B2958" s="293">
        <v>2001</v>
      </c>
      <c r="C2958" s="294">
        <v>1650.7529999999999</v>
      </c>
      <c r="D2958" s="294">
        <v>137.315</v>
      </c>
      <c r="E2958" s="295">
        <v>1662.683</v>
      </c>
      <c r="F2958" s="294">
        <v>524.35900000000004</v>
      </c>
      <c r="G2958" s="294">
        <v>1344.5830000000001</v>
      </c>
    </row>
    <row r="2959" spans="1:7">
      <c r="A2959" s="34" t="s">
        <v>1608</v>
      </c>
      <c r="B2959" s="293">
        <v>2000</v>
      </c>
      <c r="C2959" s="294">
        <v>1486.3019999999999</v>
      </c>
      <c r="D2959" s="294">
        <v>13.484999999999999</v>
      </c>
      <c r="E2959" s="295">
        <v>1596.6320000000001</v>
      </c>
      <c r="F2959" s="294">
        <v>368.24400000000003</v>
      </c>
      <c r="G2959" s="294">
        <v>1343.9259999999999</v>
      </c>
    </row>
    <row r="2960" spans="1:7">
      <c r="A2960" s="34" t="s">
        <v>1608</v>
      </c>
      <c r="B2960" s="293">
        <v>1999</v>
      </c>
      <c r="C2960" s="294">
        <v>1445.3510000000001</v>
      </c>
      <c r="D2960" s="294">
        <v>-147.256</v>
      </c>
      <c r="E2960" s="295">
        <v>2056.7179999999998</v>
      </c>
      <c r="F2960" s="294">
        <v>348.98099999999999</v>
      </c>
      <c r="G2960" s="294">
        <v>1806.8720000000001</v>
      </c>
    </row>
    <row r="2961" spans="1:7">
      <c r="A2961" s="34" t="s">
        <v>1608</v>
      </c>
      <c r="B2961" s="293">
        <v>1998</v>
      </c>
      <c r="C2961" s="294">
        <v>1203.7380000000001</v>
      </c>
      <c r="D2961" s="294">
        <v>-9.4480000000000004</v>
      </c>
      <c r="E2961" s="295">
        <v>1911.6189999999999</v>
      </c>
      <c r="F2961" s="294">
        <v>497.286</v>
      </c>
      <c r="G2961" s="294">
        <v>1744.914</v>
      </c>
    </row>
    <row r="2962" spans="1:7">
      <c r="A2962" s="34" t="s">
        <v>1608</v>
      </c>
      <c r="B2962" s="293">
        <v>1997</v>
      </c>
      <c r="C2962" s="294">
        <v>760.99699999999996</v>
      </c>
      <c r="D2962" s="294">
        <v>55.027000000000001</v>
      </c>
      <c r="E2962" s="295">
        <v>1278.2349999999999</v>
      </c>
      <c r="F2962" s="294">
        <v>447.90899999999999</v>
      </c>
      <c r="G2962" s="294">
        <v>1199.501</v>
      </c>
    </row>
    <row r="2963" spans="1:7">
      <c r="A2963" s="34" t="s">
        <v>1608</v>
      </c>
      <c r="B2963" s="293">
        <v>1996</v>
      </c>
      <c r="C2963" s="294">
        <v>272.947</v>
      </c>
      <c r="D2963" s="294">
        <v>16.024999999999999</v>
      </c>
      <c r="E2963" s="295">
        <v>374.08</v>
      </c>
      <c r="F2963" s="294">
        <v>235.68</v>
      </c>
      <c r="G2963" s="294">
        <v>340.29600000000005</v>
      </c>
    </row>
    <row r="2964" spans="1:7">
      <c r="A2964" s="34" t="s">
        <v>1608</v>
      </c>
      <c r="B2964" s="293">
        <v>1995</v>
      </c>
      <c r="C2964" s="294">
        <v>134.84299999999999</v>
      </c>
      <c r="D2964" s="294">
        <v>6.1139999999999999</v>
      </c>
      <c r="E2964" s="295">
        <v>163.99799999999999</v>
      </c>
      <c r="F2964" s="294">
        <v>86.147000000000006</v>
      </c>
      <c r="G2964" s="294">
        <v>142.041</v>
      </c>
    </row>
    <row r="2965" spans="1:7">
      <c r="A2965" s="34" t="s">
        <v>1609</v>
      </c>
      <c r="B2965" s="293">
        <v>2019</v>
      </c>
      <c r="C2965" s="294">
        <v>6844</v>
      </c>
      <c r="D2965" s="294">
        <v>-357</v>
      </c>
      <c r="E2965" s="295">
        <v>13717</v>
      </c>
      <c r="F2965" s="294">
        <v>5920</v>
      </c>
      <c r="G2965" s="294">
        <v>10475</v>
      </c>
    </row>
    <row r="2966" spans="1:7">
      <c r="A2966" s="34" t="s">
        <v>1609</v>
      </c>
      <c r="B2966" s="293">
        <v>2018</v>
      </c>
      <c r="C2966" s="294">
        <v>8019</v>
      </c>
      <c r="D2966" s="294">
        <v>3056</v>
      </c>
      <c r="E2966" s="295">
        <v>19566</v>
      </c>
      <c r="F2966" s="294">
        <v>9186</v>
      </c>
      <c r="G2966" s="294">
        <v>13640</v>
      </c>
    </row>
    <row r="2967" spans="1:7">
      <c r="A2967" s="34" t="s">
        <v>1609</v>
      </c>
      <c r="B2967" s="293">
        <v>2017</v>
      </c>
      <c r="C2967" s="294">
        <v>6549</v>
      </c>
      <c r="D2967" s="294">
        <v>897</v>
      </c>
      <c r="E2967" s="295">
        <v>30241</v>
      </c>
      <c r="F2967" s="294">
        <v>14104</v>
      </c>
      <c r="G2967" s="294">
        <v>20968</v>
      </c>
    </row>
    <row r="2968" spans="1:7">
      <c r="A2968" s="34" t="s">
        <v>1609</v>
      </c>
      <c r="B2968" s="293">
        <v>2016</v>
      </c>
      <c r="C2968" s="294">
        <v>6753</v>
      </c>
      <c r="D2968" s="294">
        <v>-1058</v>
      </c>
      <c r="E2968" s="295">
        <v>28675</v>
      </c>
      <c r="F2968" s="294">
        <v>12722</v>
      </c>
      <c r="G2968" s="294">
        <v>22876</v>
      </c>
    </row>
    <row r="2969" spans="1:7">
      <c r="A2969" s="34" t="s">
        <v>1609</v>
      </c>
      <c r="B2969" s="293">
        <v>2015</v>
      </c>
      <c r="C2969" s="294">
        <v>13145</v>
      </c>
      <c r="D2969" s="294">
        <v>-12901</v>
      </c>
      <c r="E2969" s="295">
        <v>29451</v>
      </c>
      <c r="F2969" s="294">
        <v>10989</v>
      </c>
      <c r="G2969" s="294">
        <v>24021</v>
      </c>
    </row>
    <row r="2970" spans="1:7">
      <c r="A2970" s="34" t="s">
        <v>1609</v>
      </c>
      <c r="B2970" s="293">
        <v>2014</v>
      </c>
      <c r="C2970" s="294">
        <v>17632</v>
      </c>
      <c r="D2970" s="294">
        <v>1590</v>
      </c>
      <c r="E2970" s="295">
        <v>50637</v>
      </c>
      <c r="F2970" s="294">
        <v>26341</v>
      </c>
      <c r="G2970" s="294">
        <v>37603</v>
      </c>
    </row>
    <row r="2971" spans="1:7">
      <c r="A2971" s="34" t="s">
        <v>1609</v>
      </c>
      <c r="B2971" s="293">
        <v>2013</v>
      </c>
      <c r="C2971" s="294">
        <v>10783</v>
      </c>
      <c r="D2971" s="294">
        <v>-20</v>
      </c>
      <c r="E2971" s="295">
        <v>42877</v>
      </c>
      <c r="F2971" s="294">
        <v>20499</v>
      </c>
      <c r="G2971" s="294">
        <v>32521</v>
      </c>
    </row>
    <row r="2972" spans="1:7">
      <c r="A2972" s="34" t="s">
        <v>1609</v>
      </c>
      <c r="B2972" s="293">
        <v>2012</v>
      </c>
      <c r="C2972" s="294">
        <v>9678</v>
      </c>
      <c r="D2972" s="294">
        <v>-209</v>
      </c>
      <c r="E2972" s="295">
        <v>43326</v>
      </c>
      <c r="F2972" s="294">
        <v>21278</v>
      </c>
      <c r="G2972" s="294">
        <v>32922</v>
      </c>
    </row>
    <row r="2973" spans="1:7">
      <c r="A2973" s="34" t="s">
        <v>1609</v>
      </c>
      <c r="B2973" s="293">
        <v>2011</v>
      </c>
      <c r="C2973" s="294">
        <v>10965</v>
      </c>
      <c r="D2973" s="294">
        <v>4704</v>
      </c>
      <c r="E2973" s="295">
        <v>41117</v>
      </c>
      <c r="F2973" s="294">
        <v>21430</v>
      </c>
      <c r="G2973" s="294">
        <v>31210</v>
      </c>
    </row>
    <row r="2974" spans="1:7">
      <c r="A2974" s="34" t="s">
        <v>1609</v>
      </c>
      <c r="B2974" s="293">
        <v>2010</v>
      </c>
      <c r="C2974" s="294">
        <v>10061</v>
      </c>
      <c r="D2974" s="294">
        <v>4550</v>
      </c>
      <c r="E2974" s="295">
        <v>32927</v>
      </c>
      <c r="F2974" s="294">
        <v>19253</v>
      </c>
      <c r="G2974" s="294">
        <v>24883</v>
      </c>
    </row>
    <row r="2975" spans="1:7">
      <c r="A2975" s="34" t="s">
        <v>1609</v>
      </c>
      <c r="B2975" s="293">
        <v>2009</v>
      </c>
      <c r="C2975" s="294">
        <v>8176</v>
      </c>
      <c r="D2975" s="294">
        <v>-2479</v>
      </c>
      <c r="E2975" s="295">
        <v>29686</v>
      </c>
      <c r="F2975" s="294">
        <v>15570</v>
      </c>
      <c r="G2975" s="294">
        <v>22849</v>
      </c>
    </row>
    <row r="2976" spans="1:7">
      <c r="A2976" s="34" t="s">
        <v>1609</v>
      </c>
      <c r="B2976" s="293">
        <v>2008</v>
      </c>
      <c r="C2976" s="294">
        <v>14012</v>
      </c>
      <c r="D2976" s="294">
        <v>-2153</v>
      </c>
      <c r="E2976" s="295">
        <v>31908</v>
      </c>
      <c r="F2976" s="294">
        <v>17060</v>
      </c>
      <c r="G2976" s="294">
        <v>22901</v>
      </c>
    </row>
    <row r="2977" spans="1:7">
      <c r="A2977" s="34" t="s">
        <v>1609</v>
      </c>
      <c r="B2977" s="293">
        <v>2007</v>
      </c>
      <c r="C2977" s="294">
        <v>11362</v>
      </c>
      <c r="D2977" s="294">
        <v>3596</v>
      </c>
      <c r="E2977" s="295">
        <v>41456</v>
      </c>
      <c r="F2977" s="294">
        <v>22006</v>
      </c>
      <c r="G2977" s="294">
        <v>29934</v>
      </c>
    </row>
    <row r="2978" spans="1:7">
      <c r="A2978" s="34" t="s">
        <v>1609</v>
      </c>
      <c r="B2978" s="293">
        <v>2006</v>
      </c>
      <c r="C2978" s="294">
        <v>9767</v>
      </c>
      <c r="D2978" s="294">
        <v>2836</v>
      </c>
      <c r="E2978" s="295">
        <v>35063</v>
      </c>
      <c r="F2978" s="294">
        <v>17442</v>
      </c>
      <c r="G2978" s="294">
        <v>25215</v>
      </c>
    </row>
    <row r="2979" spans="1:7">
      <c r="A2979" s="34" t="s">
        <v>1609</v>
      </c>
      <c r="B2979" s="293">
        <v>2005</v>
      </c>
      <c r="C2979" s="294">
        <v>10741</v>
      </c>
      <c r="D2979" s="294">
        <v>2920</v>
      </c>
      <c r="E2979" s="295">
        <v>30273</v>
      </c>
      <c r="F2979" s="294">
        <v>14862</v>
      </c>
      <c r="G2979" s="294">
        <v>21481</v>
      </c>
    </row>
    <row r="2980" spans="1:7">
      <c r="A2980" s="34" t="s">
        <v>1609</v>
      </c>
      <c r="B2980" s="293">
        <v>2004</v>
      </c>
      <c r="C2980" s="294">
        <v>9189</v>
      </c>
      <c r="D2980" s="294">
        <v>2176</v>
      </c>
      <c r="E2980" s="295">
        <v>29736</v>
      </c>
      <c r="F2980" s="294">
        <v>13674</v>
      </c>
      <c r="G2980" s="294">
        <v>21638</v>
      </c>
    </row>
    <row r="2981" spans="1:7">
      <c r="A2981" s="34" t="s">
        <v>1609</v>
      </c>
      <c r="B2981" s="293">
        <v>2003</v>
      </c>
      <c r="C2981" s="294">
        <v>7352</v>
      </c>
      <c r="D2981" s="294">
        <v>1737</v>
      </c>
      <c r="E2981" s="295">
        <v>27162</v>
      </c>
      <c r="F2981" s="294">
        <v>11111</v>
      </c>
      <c r="G2981" s="294">
        <v>20029</v>
      </c>
    </row>
    <row r="2982" spans="1:7">
      <c r="A2982" s="34" t="s">
        <v>1609</v>
      </c>
      <c r="B2982" s="293">
        <v>2002</v>
      </c>
      <c r="C2982" s="294">
        <v>4316</v>
      </c>
      <c r="D2982" s="294">
        <v>94</v>
      </c>
      <c r="E2982" s="295">
        <v>16225</v>
      </c>
      <c r="F2982" s="294">
        <v>4653</v>
      </c>
      <c r="G2982" s="294">
        <v>12215</v>
      </c>
    </row>
    <row r="2983" spans="1:7">
      <c r="A2983" s="34" t="s">
        <v>1609</v>
      </c>
      <c r="B2983" s="293">
        <v>2001</v>
      </c>
      <c r="C2983" s="294">
        <v>2864</v>
      </c>
      <c r="D2983" s="294">
        <v>93</v>
      </c>
      <c r="E2983" s="295">
        <v>13184</v>
      </c>
      <c r="F2983" s="294">
        <v>3259</v>
      </c>
      <c r="G2983" s="294">
        <v>9848</v>
      </c>
    </row>
    <row r="2984" spans="1:7">
      <c r="A2984" s="34" t="s">
        <v>1609</v>
      </c>
      <c r="B2984" s="293">
        <v>2000</v>
      </c>
      <c r="C2984" s="294">
        <v>2784.1030000000001</v>
      </c>
      <c r="D2984" s="294">
        <v>720.60699999999997</v>
      </c>
      <c r="E2984" s="295">
        <v>6860.4780000000001</v>
      </c>
      <c r="F2984" s="294">
        <v>3277.6039999999998</v>
      </c>
      <c r="G2984" s="294">
        <v>5326.44</v>
      </c>
    </row>
    <row r="2985" spans="1:7">
      <c r="A2985" s="34" t="s">
        <v>1609</v>
      </c>
      <c r="B2985" s="293">
        <v>1999</v>
      </c>
      <c r="C2985" s="294">
        <v>1277.4680000000001</v>
      </c>
      <c r="D2985" s="294">
        <v>-157.79499999999999</v>
      </c>
      <c r="E2985" s="295">
        <v>6096.36</v>
      </c>
      <c r="F2985" s="294">
        <v>2521.3200000000002</v>
      </c>
      <c r="G2985" s="294">
        <v>4937.8410000000003</v>
      </c>
    </row>
    <row r="2986" spans="1:7">
      <c r="A2986" s="34" t="s">
        <v>1609</v>
      </c>
      <c r="B2986" s="293">
        <v>1998</v>
      </c>
      <c r="C2986" s="294">
        <v>387.50799999999998</v>
      </c>
      <c r="D2986" s="294">
        <v>-60.284999999999997</v>
      </c>
      <c r="E2986" s="295">
        <v>1226.356</v>
      </c>
      <c r="F2986" s="294">
        <v>672.46299999999997</v>
      </c>
      <c r="G2986" s="294">
        <v>1077.7339999999999</v>
      </c>
    </row>
    <row r="2987" spans="1:7">
      <c r="A2987" s="34" t="s">
        <v>1609</v>
      </c>
      <c r="B2987" s="293">
        <v>1997</v>
      </c>
      <c r="C2987" s="294">
        <v>313.13990000000001</v>
      </c>
      <c r="D2987" s="294">
        <v>75.291499999999999</v>
      </c>
      <c r="E2987" s="295">
        <v>846.40300000000002</v>
      </c>
      <c r="F2987" s="294">
        <v>543.57629999999995</v>
      </c>
      <c r="G2987" s="294">
        <v>693.07629999999995</v>
      </c>
    </row>
    <row r="2988" spans="1:7">
      <c r="A2988" s="34" t="s">
        <v>1609</v>
      </c>
      <c r="B2988" s="293">
        <v>1996</v>
      </c>
      <c r="C2988" s="294">
        <v>162.55799999999999</v>
      </c>
      <c r="D2988" s="294">
        <v>34.799999999999997</v>
      </c>
      <c r="E2988" s="295">
        <v>746.25099999999998</v>
      </c>
      <c r="F2988" s="294">
        <v>621.904</v>
      </c>
      <c r="G2988" s="294">
        <v>629.904</v>
      </c>
    </row>
    <row r="2989" spans="1:7">
      <c r="A2989" s="34" t="s">
        <v>1609</v>
      </c>
      <c r="B2989" s="293">
        <v>1995</v>
      </c>
      <c r="C2989" s="294">
        <v>112.426</v>
      </c>
      <c r="D2989" s="294">
        <v>14.502000000000001</v>
      </c>
      <c r="E2989" s="295">
        <v>421.56400000000002</v>
      </c>
      <c r="F2989" s="294">
        <v>219.041</v>
      </c>
      <c r="G2989" s="294">
        <v>362.041</v>
      </c>
    </row>
    <row r="2990" spans="1:7">
      <c r="A2990" s="34" t="s">
        <v>1609</v>
      </c>
      <c r="B2990" s="293">
        <v>1994</v>
      </c>
      <c r="C2990" s="294">
        <v>99.366</v>
      </c>
      <c r="D2990" s="294">
        <v>13.744999999999999</v>
      </c>
      <c r="E2990" s="295">
        <v>351.447</v>
      </c>
      <c r="F2990" s="294">
        <v>206.405</v>
      </c>
      <c r="G2990" s="294">
        <v>304.40499999999997</v>
      </c>
    </row>
    <row r="2991" spans="1:7">
      <c r="A2991" s="34" t="s">
        <v>1609</v>
      </c>
      <c r="B2991" s="293">
        <v>1993</v>
      </c>
      <c r="C2991" s="294">
        <v>97.814999999999998</v>
      </c>
      <c r="D2991" s="294">
        <v>20.486000000000001</v>
      </c>
      <c r="E2991" s="295">
        <v>285.553</v>
      </c>
      <c r="F2991" s="294">
        <v>172.9</v>
      </c>
      <c r="G2991" s="294">
        <v>252.9</v>
      </c>
    </row>
    <row r="2992" spans="1:7">
      <c r="A2992" s="34" t="s">
        <v>1609</v>
      </c>
      <c r="B2992" s="293">
        <v>1992</v>
      </c>
      <c r="C2992" s="294">
        <v>68.671999999999997</v>
      </c>
      <c r="D2992" s="294">
        <v>12.913</v>
      </c>
      <c r="E2992" s="295">
        <v>225.97210000000001</v>
      </c>
      <c r="F2992" s="294">
        <v>153.267</v>
      </c>
      <c r="G2992" s="294">
        <v>207.71699999999998</v>
      </c>
    </row>
    <row r="2993" spans="1:7">
      <c r="A2993" s="34" t="s">
        <v>1609</v>
      </c>
      <c r="B2993" s="293">
        <v>1991</v>
      </c>
      <c r="C2993" s="294">
        <v>28.527000000000001</v>
      </c>
      <c r="D2993" s="294">
        <v>-17.292999999999999</v>
      </c>
      <c r="E2993" s="295">
        <v>102.1075</v>
      </c>
      <c r="F2993" s="294">
        <v>53.0152</v>
      </c>
      <c r="G2993" s="294">
        <v>85.015199999999993</v>
      </c>
    </row>
    <row r="2994" spans="1:7">
      <c r="A2994" s="34" t="s">
        <v>1609</v>
      </c>
      <c r="B2994" s="293">
        <v>1990</v>
      </c>
      <c r="C2994" s="294">
        <v>29.616</v>
      </c>
      <c r="D2994" s="294">
        <v>0.23100000000000001</v>
      </c>
      <c r="E2994" s="295">
        <v>123.5466</v>
      </c>
      <c r="F2994" s="294">
        <v>70.766999999999996</v>
      </c>
      <c r="G2994" s="294">
        <v>98.766999999999996</v>
      </c>
    </row>
    <row r="2995" spans="1:7">
      <c r="A2995" s="34" t="s">
        <v>1610</v>
      </c>
      <c r="B2995" s="293">
        <v>2019</v>
      </c>
      <c r="C2995" s="294">
        <v>20753</v>
      </c>
      <c r="D2995" s="294">
        <v>1257</v>
      </c>
      <c r="E2995" s="295">
        <v>29574</v>
      </c>
      <c r="F2995" s="294">
        <v>11725</v>
      </c>
      <c r="G2995" s="294">
        <v>19137</v>
      </c>
    </row>
    <row r="2996" spans="1:7">
      <c r="A2996" s="34" t="s">
        <v>1610</v>
      </c>
      <c r="B2996" s="293">
        <v>2018</v>
      </c>
      <c r="C2996" s="294">
        <v>21733</v>
      </c>
      <c r="D2996" s="294">
        <v>1751</v>
      </c>
      <c r="E2996" s="295">
        <v>33921</v>
      </c>
      <c r="F2996" s="294">
        <v>13837</v>
      </c>
      <c r="G2996" s="294">
        <v>21847</v>
      </c>
    </row>
    <row r="2997" spans="1:7">
      <c r="A2997" s="34" t="s">
        <v>1610</v>
      </c>
      <c r="B2997" s="293">
        <v>2017</v>
      </c>
      <c r="C2997" s="294">
        <v>25394</v>
      </c>
      <c r="D2997" s="294">
        <v>-426</v>
      </c>
      <c r="E2997" s="295">
        <v>29809</v>
      </c>
      <c r="F2997" s="294">
        <v>12127</v>
      </c>
      <c r="G2997" s="294">
        <v>19768</v>
      </c>
    </row>
    <row r="2998" spans="1:7">
      <c r="A2998" s="34" t="s">
        <v>1611</v>
      </c>
      <c r="B2998" s="293">
        <v>2019</v>
      </c>
      <c r="C2998" s="294">
        <v>4950</v>
      </c>
      <c r="D2998" s="294">
        <v>1019</v>
      </c>
      <c r="E2998" s="295">
        <v>8957</v>
      </c>
      <c r="F2998" s="294">
        <v>5331</v>
      </c>
      <c r="G2998" s="294">
        <v>6325</v>
      </c>
    </row>
    <row r="2999" spans="1:7">
      <c r="A2999" s="34" t="s">
        <v>1611</v>
      </c>
      <c r="B2999" s="293">
        <v>2018</v>
      </c>
      <c r="C2999" s="294">
        <v>5150</v>
      </c>
      <c r="D2999" s="294">
        <v>1043</v>
      </c>
      <c r="E2999" s="295">
        <v>8584</v>
      </c>
      <c r="F2999" s="294">
        <v>4595</v>
      </c>
      <c r="G2999" s="294">
        <v>5587</v>
      </c>
    </row>
    <row r="3000" spans="1:7">
      <c r="A3000" s="34" t="s">
        <v>1611</v>
      </c>
      <c r="B3000" s="293">
        <v>2017</v>
      </c>
      <c r="C3000" s="294">
        <v>4845</v>
      </c>
      <c r="D3000" s="294">
        <v>967</v>
      </c>
      <c r="E3000" s="295">
        <v>7718</v>
      </c>
      <c r="F3000" s="294">
        <v>4060</v>
      </c>
      <c r="G3000" s="294">
        <v>5050</v>
      </c>
    </row>
    <row r="3001" spans="1:7">
      <c r="A3001" s="34" t="s">
        <v>1611</v>
      </c>
      <c r="B3001" s="293">
        <v>2016</v>
      </c>
      <c r="C3001" s="294">
        <v>4396</v>
      </c>
      <c r="D3001" s="294">
        <v>1156</v>
      </c>
      <c r="E3001" s="295">
        <v>7050</v>
      </c>
      <c r="F3001" s="294">
        <v>3398</v>
      </c>
      <c r="G3001" s="294">
        <v>4548</v>
      </c>
    </row>
    <row r="3002" spans="1:7">
      <c r="A3002" s="34" t="s">
        <v>1611</v>
      </c>
      <c r="B3002" s="293">
        <v>2015</v>
      </c>
      <c r="C3002" s="294">
        <v>4515</v>
      </c>
      <c r="D3002" s="294">
        <v>875</v>
      </c>
      <c r="E3002" s="295">
        <v>6147</v>
      </c>
      <c r="F3002" s="294">
        <v>3067</v>
      </c>
      <c r="G3002" s="294">
        <v>3669</v>
      </c>
    </row>
    <row r="3003" spans="1:7">
      <c r="A3003" s="34" t="s">
        <v>1611</v>
      </c>
      <c r="B3003" s="293">
        <v>2014</v>
      </c>
      <c r="C3003" s="294">
        <v>3575</v>
      </c>
      <c r="D3003" s="294">
        <v>8</v>
      </c>
      <c r="E3003" s="295">
        <v>5716</v>
      </c>
      <c r="F3003" s="294">
        <v>2422</v>
      </c>
      <c r="G3003" s="294">
        <v>3002</v>
      </c>
    </row>
    <row r="3004" spans="1:7">
      <c r="A3004" s="34" t="s">
        <v>1611</v>
      </c>
      <c r="B3004" s="293">
        <v>2013</v>
      </c>
      <c r="C3004" s="294">
        <v>3797</v>
      </c>
      <c r="D3004" s="294">
        <v>98</v>
      </c>
      <c r="E3004" s="295">
        <v>5070</v>
      </c>
      <c r="F3004" s="294">
        <v>2267</v>
      </c>
      <c r="G3004" s="294">
        <v>2826</v>
      </c>
    </row>
    <row r="3005" spans="1:7">
      <c r="A3005" s="34" t="s">
        <v>1611</v>
      </c>
      <c r="B3005" s="293">
        <v>2012</v>
      </c>
      <c r="C3005" s="294">
        <v>4143</v>
      </c>
      <c r="D3005" s="294">
        <v>76</v>
      </c>
      <c r="E3005" s="295">
        <v>5491</v>
      </c>
      <c r="F3005" s="294">
        <v>2458</v>
      </c>
      <c r="G3005" s="294">
        <v>2997</v>
      </c>
    </row>
    <row r="3006" spans="1:7">
      <c r="A3006" s="34" t="s">
        <v>1611</v>
      </c>
      <c r="B3006" s="293">
        <v>2011</v>
      </c>
      <c r="C3006" s="294">
        <v>3589</v>
      </c>
      <c r="D3006" s="294">
        <v>-276</v>
      </c>
      <c r="E3006" s="295">
        <v>4928</v>
      </c>
      <c r="F3006" s="294">
        <v>2564</v>
      </c>
      <c r="G3006" s="294">
        <v>2564</v>
      </c>
    </row>
    <row r="3007" spans="1:7">
      <c r="A3007" s="34" t="s">
        <v>1611</v>
      </c>
      <c r="B3007" s="293">
        <v>2010</v>
      </c>
      <c r="C3007" s="294">
        <v>3654</v>
      </c>
      <c r="D3007" s="294">
        <v>-677</v>
      </c>
      <c r="E3007" s="295">
        <v>4646</v>
      </c>
      <c r="F3007" s="294">
        <v>2729</v>
      </c>
      <c r="G3007" s="294">
        <v>2729</v>
      </c>
    </row>
    <row r="3008" spans="1:7">
      <c r="A3008" s="34" t="s">
        <v>1611</v>
      </c>
      <c r="B3008" s="293">
        <v>2009</v>
      </c>
      <c r="C3008" s="294">
        <v>4212</v>
      </c>
      <c r="D3008" s="294">
        <v>-1088</v>
      </c>
      <c r="E3008" s="295">
        <v>4678</v>
      </c>
      <c r="F3008" s="294">
        <v>3134</v>
      </c>
      <c r="G3008" s="294">
        <v>3134</v>
      </c>
    </row>
    <row r="3009" spans="1:7">
      <c r="A3009" s="34" t="s">
        <v>1611</v>
      </c>
      <c r="B3009" s="293">
        <v>2008</v>
      </c>
      <c r="C3009" s="294">
        <v>3665</v>
      </c>
      <c r="D3009" s="294">
        <v>-454</v>
      </c>
      <c r="E3009" s="295">
        <v>6059</v>
      </c>
      <c r="F3009" s="294">
        <v>4339</v>
      </c>
      <c r="G3009" s="294">
        <v>4339</v>
      </c>
    </row>
    <row r="3010" spans="1:7">
      <c r="A3010" s="34" t="s">
        <v>1611</v>
      </c>
      <c r="B3010" s="293">
        <v>2007</v>
      </c>
      <c r="C3010" s="294">
        <v>3091</v>
      </c>
      <c r="D3010" s="294">
        <v>76</v>
      </c>
      <c r="E3010" s="295">
        <v>5146</v>
      </c>
      <c r="F3010" s="294">
        <v>4032</v>
      </c>
      <c r="G3010" s="294">
        <v>4032</v>
      </c>
    </row>
    <row r="3011" spans="1:7">
      <c r="A3011" s="34" t="s">
        <v>1611</v>
      </c>
      <c r="B3011" s="293">
        <v>2006</v>
      </c>
      <c r="C3011" s="294">
        <v>2951</v>
      </c>
      <c r="D3011" s="294">
        <v>236</v>
      </c>
      <c r="E3011" s="295">
        <v>4386</v>
      </c>
      <c r="F3011" s="294">
        <v>3420</v>
      </c>
      <c r="G3011" s="294">
        <v>3420</v>
      </c>
    </row>
    <row r="3012" spans="1:7">
      <c r="A3012" s="34" t="s">
        <v>1611</v>
      </c>
      <c r="B3012" s="293">
        <v>2005</v>
      </c>
      <c r="C3012" s="294">
        <v>3129</v>
      </c>
      <c r="D3012" s="294">
        <v>504</v>
      </c>
      <c r="E3012" s="295">
        <v>4370</v>
      </c>
      <c r="F3012" s="294">
        <v>3509</v>
      </c>
      <c r="G3012" s="294">
        <v>3509</v>
      </c>
    </row>
    <row r="3013" spans="1:7">
      <c r="A3013" s="34" t="s">
        <v>1611</v>
      </c>
      <c r="B3013" s="293">
        <v>2004</v>
      </c>
      <c r="C3013" s="294">
        <v>2957.1410999999998</v>
      </c>
      <c r="D3013" s="294">
        <v>577.29200000000003</v>
      </c>
      <c r="E3013" s="295">
        <v>3400.6111000000001</v>
      </c>
      <c r="F3013" s="294">
        <v>2678.3579</v>
      </c>
      <c r="G3013" s="294">
        <v>2678.3579</v>
      </c>
    </row>
    <row r="3014" spans="1:7">
      <c r="A3014" s="34" t="s">
        <v>1611</v>
      </c>
      <c r="B3014" s="293">
        <v>2003</v>
      </c>
      <c r="C3014" s="294">
        <v>2482.2438999999999</v>
      </c>
      <c r="D3014" s="294">
        <v>317.09699999999998</v>
      </c>
      <c r="E3014" s="295">
        <v>2359.5329999999999</v>
      </c>
      <c r="F3014" s="294">
        <v>1788.6569999999999</v>
      </c>
      <c r="G3014" s="294">
        <v>1788.6569999999999</v>
      </c>
    </row>
    <row r="3015" spans="1:7">
      <c r="A3015" s="34" t="s">
        <v>1611</v>
      </c>
      <c r="B3015" s="293">
        <v>2002</v>
      </c>
      <c r="C3015" s="294">
        <v>1724.675</v>
      </c>
      <c r="D3015" s="294">
        <v>101.509</v>
      </c>
      <c r="E3015" s="295">
        <v>1699.374</v>
      </c>
      <c r="F3015" s="294">
        <v>1246.3920000000001</v>
      </c>
      <c r="G3015" s="294">
        <v>1246.3920000000001</v>
      </c>
    </row>
    <row r="3016" spans="1:7">
      <c r="A3016" s="34" t="s">
        <v>1611</v>
      </c>
      <c r="B3016" s="293">
        <v>2001</v>
      </c>
      <c r="C3016" s="294">
        <v>1322.2728999999999</v>
      </c>
      <c r="D3016" s="294">
        <v>-11.082000000000001</v>
      </c>
      <c r="E3016" s="295">
        <v>1378.9179999999999</v>
      </c>
      <c r="F3016" s="294">
        <v>1038.8920000000001</v>
      </c>
      <c r="G3016" s="294">
        <v>1038.8920000000001</v>
      </c>
    </row>
    <row r="3017" spans="1:7">
      <c r="A3017" s="34" t="s">
        <v>1611</v>
      </c>
      <c r="B3017" s="293">
        <v>2000</v>
      </c>
      <c r="C3017" s="294">
        <v>1420.011</v>
      </c>
      <c r="D3017" s="294">
        <v>116.751</v>
      </c>
      <c r="E3017" s="295">
        <v>1192.3119999999999</v>
      </c>
      <c r="F3017" s="294">
        <v>927.01</v>
      </c>
      <c r="G3017" s="294">
        <v>927.01</v>
      </c>
    </row>
    <row r="3018" spans="1:7">
      <c r="A3018" s="34" t="s">
        <v>1611</v>
      </c>
      <c r="B3018" s="293">
        <v>1999</v>
      </c>
      <c r="C3018" s="294">
        <v>1221.8630000000001</v>
      </c>
      <c r="D3018" s="294">
        <v>72.872</v>
      </c>
      <c r="E3018" s="295">
        <v>901.87300000000005</v>
      </c>
      <c r="F3018" s="294">
        <v>665.66200000000003</v>
      </c>
      <c r="G3018" s="294">
        <v>665.66200000000003</v>
      </c>
    </row>
    <row r="3019" spans="1:7">
      <c r="A3019" s="34" t="s">
        <v>1611</v>
      </c>
      <c r="B3019" s="293">
        <v>1998</v>
      </c>
      <c r="C3019" s="294">
        <v>908.85199999999998</v>
      </c>
      <c r="D3019" s="294">
        <v>72.561999999999998</v>
      </c>
      <c r="E3019" s="295">
        <v>745.68100000000004</v>
      </c>
      <c r="F3019" s="294">
        <v>563.96600000000001</v>
      </c>
      <c r="G3019" s="294">
        <v>563.96600000000001</v>
      </c>
    </row>
    <row r="3020" spans="1:7">
      <c r="A3020" s="34" t="s">
        <v>1611</v>
      </c>
      <c r="B3020" s="293">
        <v>1997</v>
      </c>
      <c r="C3020" s="294">
        <v>673.02800000000002</v>
      </c>
      <c r="D3020" s="294">
        <v>51.326999999999998</v>
      </c>
      <c r="E3020" s="295">
        <v>584.04100000000005</v>
      </c>
      <c r="F3020" s="294">
        <v>447.80399999999997</v>
      </c>
      <c r="G3020" s="294">
        <v>447.80399999999997</v>
      </c>
    </row>
    <row r="3021" spans="1:7">
      <c r="A3021" s="34" t="s">
        <v>1611</v>
      </c>
      <c r="B3021" s="293">
        <v>1996</v>
      </c>
      <c r="C3021" s="294">
        <v>531.88699999999994</v>
      </c>
      <c r="D3021" s="294">
        <v>40.488999999999997</v>
      </c>
      <c r="E3021" s="295">
        <v>424.21899999999999</v>
      </c>
      <c r="F3021" s="294">
        <v>323.59399999999999</v>
      </c>
      <c r="G3021" s="294">
        <v>323.59399999999999</v>
      </c>
    </row>
    <row r="3022" spans="1:7">
      <c r="A3022" s="34" t="s">
        <v>1611</v>
      </c>
      <c r="B3022" s="293">
        <v>1995</v>
      </c>
      <c r="C3022" s="294">
        <v>493.346</v>
      </c>
      <c r="D3022" s="294">
        <v>55.718000000000004</v>
      </c>
      <c r="E3022" s="295">
        <v>341.23899999999998</v>
      </c>
      <c r="F3022" s="294">
        <v>238.221</v>
      </c>
      <c r="G3022" s="294">
        <v>238.221</v>
      </c>
    </row>
    <row r="3023" spans="1:7">
      <c r="A3023" s="34" t="s">
        <v>1611</v>
      </c>
      <c r="B3023" s="293">
        <v>1994</v>
      </c>
      <c r="C3023" s="294">
        <v>418.28899999999999</v>
      </c>
      <c r="D3023" s="294">
        <v>44.737000000000002</v>
      </c>
      <c r="E3023" s="295">
        <v>273.65100000000001</v>
      </c>
      <c r="F3023" s="294">
        <v>175.66300000000001</v>
      </c>
      <c r="G3023" s="294">
        <v>175.66300000000001</v>
      </c>
    </row>
    <row r="3024" spans="1:7">
      <c r="A3024" s="34" t="s">
        <v>1611</v>
      </c>
      <c r="B3024" s="293">
        <v>1993</v>
      </c>
      <c r="C3024" s="294">
        <v>298.38600000000002</v>
      </c>
      <c r="D3024" s="294">
        <v>30.858000000000001</v>
      </c>
      <c r="E3024" s="295">
        <v>181.25700000000001</v>
      </c>
      <c r="F3024" s="294">
        <v>113.57</v>
      </c>
      <c r="G3024" s="294">
        <v>113.57</v>
      </c>
    </row>
    <row r="3025" spans="1:7">
      <c r="A3025" s="34" t="s">
        <v>1611</v>
      </c>
      <c r="B3025" s="293">
        <v>1992</v>
      </c>
      <c r="C3025" s="294">
        <v>175.09399999999999</v>
      </c>
      <c r="D3025" s="294">
        <v>18.687999999999999</v>
      </c>
      <c r="E3025" s="295">
        <v>105.773</v>
      </c>
      <c r="F3025" s="294">
        <v>68.009</v>
      </c>
      <c r="G3025" s="294">
        <v>68.009</v>
      </c>
    </row>
    <row r="3026" spans="1:7">
      <c r="A3026" s="34" t="s">
        <v>1611</v>
      </c>
      <c r="B3026" s="293">
        <v>1991</v>
      </c>
      <c r="C3026" s="294">
        <v>104.214</v>
      </c>
      <c r="D3026" s="294">
        <v>8.7309999999999999</v>
      </c>
      <c r="E3026" s="295">
        <v>63.414000000000001</v>
      </c>
      <c r="F3026" s="294">
        <v>42.390999999999998</v>
      </c>
      <c r="G3026" s="294">
        <v>42.390999999999998</v>
      </c>
    </row>
    <row r="3027" spans="1:7">
      <c r="A3027" s="34" t="s">
        <v>1611</v>
      </c>
      <c r="B3027" s="293">
        <v>1990</v>
      </c>
      <c r="C3027" s="294">
        <v>72.444999999999993</v>
      </c>
      <c r="D3027" s="294">
        <v>6.5250000000000004</v>
      </c>
      <c r="E3027" s="295">
        <v>46.811</v>
      </c>
      <c r="F3027" s="294">
        <v>32.584000000000003</v>
      </c>
      <c r="G3027" s="294">
        <v>32.584000000000003</v>
      </c>
    </row>
    <row r="3028" spans="1:7">
      <c r="A3028" s="34" t="s">
        <v>1611</v>
      </c>
      <c r="B3028" s="293">
        <v>1989</v>
      </c>
      <c r="C3028" s="294">
        <v>63.470999999999997</v>
      </c>
      <c r="D3028" s="294">
        <v>4.1929999999999996</v>
      </c>
      <c r="E3028" s="295">
        <v>26.356000000000002</v>
      </c>
      <c r="F3028" s="294">
        <v>16.158000000000001</v>
      </c>
      <c r="G3028" s="294">
        <v>16.845000000000002</v>
      </c>
    </row>
    <row r="3029" spans="1:7">
      <c r="A3029" s="34" t="s">
        <v>144</v>
      </c>
      <c r="B3029" s="293">
        <v>2019</v>
      </c>
      <c r="C3029" s="294">
        <v>10800</v>
      </c>
      <c r="D3029" s="294">
        <v>1786</v>
      </c>
      <c r="E3029" s="295">
        <v>18174</v>
      </c>
      <c r="F3029" s="294">
        <v>2870</v>
      </c>
      <c r="G3029" s="294">
        <v>11292</v>
      </c>
    </row>
    <row r="3030" spans="1:7">
      <c r="A3030" s="34" t="s">
        <v>144</v>
      </c>
      <c r="B3030" s="293">
        <v>2018</v>
      </c>
      <c r="C3030" s="294">
        <v>10746</v>
      </c>
      <c r="D3030" s="294">
        <v>2530</v>
      </c>
      <c r="E3030" s="295">
        <v>22819</v>
      </c>
      <c r="F3030" s="294">
        <v>6281</v>
      </c>
      <c r="G3030" s="294">
        <v>15502</v>
      </c>
    </row>
    <row r="3031" spans="1:7">
      <c r="A3031" s="34" t="s">
        <v>144</v>
      </c>
      <c r="B3031" s="293">
        <v>2017</v>
      </c>
      <c r="C3031" s="294">
        <v>9927</v>
      </c>
      <c r="D3031" s="294">
        <v>-1017</v>
      </c>
      <c r="E3031" s="295">
        <v>25986</v>
      </c>
      <c r="F3031" s="294">
        <v>8049</v>
      </c>
      <c r="G3031" s="294">
        <v>18064</v>
      </c>
    </row>
    <row r="3032" spans="1:7">
      <c r="A3032" s="34" t="s">
        <v>144</v>
      </c>
      <c r="B3032" s="293">
        <v>2016</v>
      </c>
      <c r="C3032" s="294">
        <v>9298</v>
      </c>
      <c r="D3032" s="294">
        <v>7266</v>
      </c>
      <c r="E3032" s="295">
        <v>23847</v>
      </c>
      <c r="F3032" s="294">
        <v>10539</v>
      </c>
      <c r="G3032" s="294">
        <v>19499</v>
      </c>
    </row>
    <row r="3033" spans="1:7">
      <c r="A3033" s="34" t="s">
        <v>144</v>
      </c>
      <c r="B3033" s="293">
        <v>2015</v>
      </c>
      <c r="C3033" s="294">
        <v>8592</v>
      </c>
      <c r="D3033" s="294">
        <v>1725</v>
      </c>
      <c r="E3033" s="295">
        <v>17755</v>
      </c>
      <c r="F3033" s="294">
        <v>6576</v>
      </c>
      <c r="G3033" s="294">
        <v>13325</v>
      </c>
    </row>
    <row r="3034" spans="1:7">
      <c r="A3034" s="34" t="s">
        <v>144</v>
      </c>
      <c r="B3034" s="293">
        <v>2014</v>
      </c>
      <c r="C3034" s="294">
        <v>8790</v>
      </c>
      <c r="D3034" s="294">
        <v>46</v>
      </c>
      <c r="E3034" s="295">
        <v>45132</v>
      </c>
      <c r="F3034" s="294">
        <v>19906</v>
      </c>
      <c r="G3034" s="294">
        <v>27533</v>
      </c>
    </row>
    <row r="3035" spans="1:7">
      <c r="A3035" s="34" t="s">
        <v>144</v>
      </c>
      <c r="B3035" s="293">
        <v>2013</v>
      </c>
      <c r="C3035" s="294">
        <v>16047</v>
      </c>
      <c r="D3035" s="294">
        <v>2856</v>
      </c>
      <c r="E3035" s="295">
        <v>41488</v>
      </c>
      <c r="F3035" s="294">
        <v>23647</v>
      </c>
      <c r="G3035" s="294">
        <v>27770</v>
      </c>
    </row>
    <row r="3036" spans="1:7">
      <c r="A3036" s="34" t="s">
        <v>144</v>
      </c>
      <c r="B3036" s="293">
        <v>2012</v>
      </c>
      <c r="C3036" s="294">
        <v>14072</v>
      </c>
      <c r="D3036" s="294">
        <v>2609</v>
      </c>
      <c r="E3036" s="295">
        <v>37074</v>
      </c>
      <c r="F3036" s="294">
        <v>20865</v>
      </c>
      <c r="G3036" s="294">
        <v>25384</v>
      </c>
    </row>
    <row r="3037" spans="1:7">
      <c r="A3037" s="34" t="s">
        <v>144</v>
      </c>
      <c r="B3037" s="293">
        <v>2011</v>
      </c>
      <c r="C3037" s="294">
        <v>11652</v>
      </c>
      <c r="D3037" s="294">
        <v>3229</v>
      </c>
      <c r="E3037" s="295">
        <v>27320.218000000001</v>
      </c>
      <c r="F3037" s="294">
        <v>17929.879000000001</v>
      </c>
      <c r="G3037" s="294">
        <v>20019.527000000002</v>
      </c>
    </row>
    <row r="3038" spans="1:7">
      <c r="A3038" s="34" t="s">
        <v>144</v>
      </c>
      <c r="B3038" s="293">
        <v>2010</v>
      </c>
      <c r="C3038" s="294">
        <v>9156</v>
      </c>
      <c r="D3038" s="294">
        <v>1801</v>
      </c>
      <c r="E3038" s="295">
        <v>22003.761999999999</v>
      </c>
      <c r="F3038" s="294">
        <v>15302.179</v>
      </c>
      <c r="G3038" s="294">
        <v>17096.405999999999</v>
      </c>
    </row>
    <row r="3039" spans="1:7">
      <c r="A3039" s="34" t="s">
        <v>144</v>
      </c>
      <c r="B3039" s="293">
        <v>2009</v>
      </c>
      <c r="C3039" s="294">
        <v>8727.3619999999992</v>
      </c>
      <c r="D3039" s="294">
        <v>2389.0970000000002</v>
      </c>
      <c r="E3039" s="295">
        <v>18408.32</v>
      </c>
      <c r="F3039" s="294">
        <v>13787.647999999999</v>
      </c>
      <c r="G3039" s="294">
        <v>13787.647999999999</v>
      </c>
    </row>
    <row r="3040" spans="1:7">
      <c r="A3040" s="34" t="s">
        <v>144</v>
      </c>
      <c r="B3040" s="293">
        <v>2008</v>
      </c>
      <c r="C3040" s="294">
        <v>8541.2610000000004</v>
      </c>
      <c r="D3040" s="294">
        <v>1779.4739999999999</v>
      </c>
      <c r="E3040" s="295">
        <v>15592.439</v>
      </c>
      <c r="F3040" s="294">
        <v>11083.858</v>
      </c>
      <c r="G3040" s="294">
        <v>12083.858</v>
      </c>
    </row>
    <row r="3041" spans="1:7">
      <c r="A3041" s="34" t="s">
        <v>144</v>
      </c>
      <c r="B3041" s="293">
        <v>2007</v>
      </c>
      <c r="C3041" s="294">
        <v>7672.3289999999997</v>
      </c>
      <c r="D3041" s="294">
        <v>348.25099999999998</v>
      </c>
      <c r="E3041" s="295">
        <v>15366.037</v>
      </c>
      <c r="F3041" s="294">
        <v>11704.602000000001</v>
      </c>
      <c r="G3041" s="294">
        <v>11704.602000000001</v>
      </c>
    </row>
    <row r="3042" spans="1:7">
      <c r="A3042" s="34" t="s">
        <v>144</v>
      </c>
      <c r="B3042" s="293">
        <v>2006</v>
      </c>
      <c r="C3042" s="294">
        <v>5969.741</v>
      </c>
      <c r="D3042" s="294">
        <v>1125.6389999999999</v>
      </c>
      <c r="E3042" s="295">
        <v>13494.011</v>
      </c>
      <c r="F3042" s="294">
        <v>10904.632</v>
      </c>
      <c r="G3042" s="294">
        <v>10904.632</v>
      </c>
    </row>
    <row r="3043" spans="1:7">
      <c r="A3043" s="34" t="s">
        <v>144</v>
      </c>
      <c r="B3043" s="293">
        <v>2005</v>
      </c>
      <c r="C3043" s="294">
        <v>4552.4009999999998</v>
      </c>
      <c r="D3043" s="294">
        <v>1082.0429999999999</v>
      </c>
      <c r="E3043" s="295">
        <v>11788.986000000001</v>
      </c>
      <c r="F3043" s="294">
        <v>10047.981</v>
      </c>
      <c r="G3043" s="294">
        <v>10047.981</v>
      </c>
    </row>
    <row r="3044" spans="1:7">
      <c r="A3044" s="34" t="s">
        <v>144</v>
      </c>
      <c r="B3044" s="293">
        <v>2004</v>
      </c>
      <c r="C3044" s="294">
        <v>3271.3090000000002</v>
      </c>
      <c r="D3044" s="294">
        <v>778.22299999999996</v>
      </c>
      <c r="E3044" s="295">
        <v>7991.0510000000004</v>
      </c>
      <c r="F3044" s="294">
        <v>6732.4369999999999</v>
      </c>
      <c r="G3044" s="294">
        <v>6856.7839999999997</v>
      </c>
    </row>
    <row r="3045" spans="1:7">
      <c r="A3045" s="34" t="s">
        <v>144</v>
      </c>
      <c r="B3045" s="293">
        <v>2003</v>
      </c>
      <c r="C3045" s="294">
        <v>2165.0958999999998</v>
      </c>
      <c r="D3045" s="294">
        <v>441.77100000000002</v>
      </c>
      <c r="E3045" s="295">
        <v>5820.134</v>
      </c>
      <c r="F3045" s="294">
        <v>4935.6499999999996</v>
      </c>
      <c r="G3045" s="294">
        <v>5062.9659999999994</v>
      </c>
    </row>
    <row r="3046" spans="1:7">
      <c r="A3046" s="34" t="s">
        <v>144</v>
      </c>
      <c r="B3046" s="293">
        <v>2002</v>
      </c>
      <c r="C3046" s="294">
        <v>1214.0999999999999</v>
      </c>
      <c r="D3046" s="294">
        <v>249.89099999999999</v>
      </c>
      <c r="E3046" s="295">
        <v>4040.2260000000001</v>
      </c>
      <c r="F3046" s="294">
        <v>3589.7049999999999</v>
      </c>
      <c r="G3046" s="294">
        <v>3606.473</v>
      </c>
    </row>
    <row r="3047" spans="1:7">
      <c r="A3047" s="34" t="s">
        <v>144</v>
      </c>
      <c r="B3047" s="293">
        <v>2001</v>
      </c>
      <c r="C3047" s="294">
        <v>748.82100000000003</v>
      </c>
      <c r="D3047" s="294">
        <v>90.447999999999993</v>
      </c>
      <c r="E3047" s="295">
        <v>1678.529</v>
      </c>
      <c r="F3047" s="294">
        <v>1466.8889999999999</v>
      </c>
      <c r="G3047" s="294">
        <v>1495.0079999999998</v>
      </c>
    </row>
    <row r="3048" spans="1:7">
      <c r="A3048" s="34" t="s">
        <v>144</v>
      </c>
      <c r="B3048" s="293">
        <v>2000</v>
      </c>
      <c r="C3048" s="294">
        <v>431.42399999999998</v>
      </c>
      <c r="D3048" s="294">
        <v>48.293999999999997</v>
      </c>
      <c r="E3048" s="295">
        <v>1182.403</v>
      </c>
      <c r="F3048" s="294">
        <v>1027.008</v>
      </c>
      <c r="G3048" s="294">
        <v>1053.684</v>
      </c>
    </row>
    <row r="3049" spans="1:7">
      <c r="A3049" s="34" t="s">
        <v>144</v>
      </c>
      <c r="B3049" s="293">
        <v>1999</v>
      </c>
      <c r="C3049" s="294">
        <v>224.72399999999999</v>
      </c>
      <c r="D3049" s="294">
        <v>9.5670000000000002</v>
      </c>
      <c r="E3049" s="295">
        <v>969.82500000000005</v>
      </c>
      <c r="F3049" s="294">
        <v>855.86099999999999</v>
      </c>
      <c r="G3049" s="294">
        <v>886.66</v>
      </c>
    </row>
    <row r="3050" spans="1:7">
      <c r="A3050" s="34" t="s">
        <v>144</v>
      </c>
      <c r="B3050" s="293">
        <v>1998</v>
      </c>
      <c r="C3050" s="294">
        <v>86.129000000000005</v>
      </c>
      <c r="D3050" s="294">
        <v>7.2729999999999997</v>
      </c>
      <c r="E3050" s="295">
        <v>149.536</v>
      </c>
      <c r="F3050" s="294">
        <v>100.538</v>
      </c>
      <c r="G3050" s="294">
        <v>122.946</v>
      </c>
    </row>
    <row r="3051" spans="1:7">
      <c r="A3051" s="34" t="s">
        <v>144</v>
      </c>
      <c r="B3051" s="293">
        <v>1997</v>
      </c>
      <c r="C3051" s="294">
        <v>5.7439999999999998</v>
      </c>
      <c r="D3051" s="294">
        <v>0.874</v>
      </c>
      <c r="E3051" s="295">
        <v>5.6189999999999998</v>
      </c>
      <c r="F3051" s="294">
        <v>4.0330000000000004</v>
      </c>
      <c r="G3051" s="294">
        <v>4.5960000000000001</v>
      </c>
    </row>
    <row r="3052" spans="1:7">
      <c r="A3052" s="34" t="s">
        <v>144</v>
      </c>
      <c r="B3052" s="293">
        <v>1996</v>
      </c>
      <c r="C3052" s="294">
        <v>0.372</v>
      </c>
      <c r="D3052" s="294">
        <v>0.14799999999999999</v>
      </c>
      <c r="E3052" s="295">
        <v>0.308</v>
      </c>
      <c r="F3052" s="294">
        <v>0.16200000000000001</v>
      </c>
      <c r="G3052" s="294">
        <v>0.16300000000000001</v>
      </c>
    </row>
    <row r="3053" spans="1:7">
      <c r="A3053" s="34" t="s">
        <v>1612</v>
      </c>
      <c r="B3053" s="293">
        <v>2019</v>
      </c>
      <c r="C3053" s="294">
        <v>14906.3</v>
      </c>
      <c r="D3053" s="294">
        <v>1558.9</v>
      </c>
      <c r="E3053" s="295">
        <v>20869.099999999999</v>
      </c>
      <c r="F3053" s="294">
        <v>8725.7999999999993</v>
      </c>
      <c r="G3053" s="294">
        <v>15658.3</v>
      </c>
    </row>
    <row r="3054" spans="1:7">
      <c r="A3054" s="34" t="s">
        <v>1612</v>
      </c>
      <c r="B3054" s="293">
        <v>2018</v>
      </c>
      <c r="C3054" s="294">
        <v>14668.2</v>
      </c>
      <c r="D3054" s="294">
        <v>1429.1</v>
      </c>
      <c r="E3054" s="295">
        <v>20074.5</v>
      </c>
      <c r="F3054" s="294">
        <v>8053.6</v>
      </c>
      <c r="G3054" s="294">
        <v>15098.800000000001</v>
      </c>
    </row>
    <row r="3055" spans="1:7">
      <c r="A3055" s="34" t="s">
        <v>1612</v>
      </c>
      <c r="B3055" s="293">
        <v>2017</v>
      </c>
      <c r="C3055" s="294">
        <v>13835.9</v>
      </c>
      <c r="D3055" s="294">
        <v>1504.6</v>
      </c>
      <c r="E3055" s="295">
        <v>19963.5</v>
      </c>
      <c r="F3055" s="294">
        <v>7653.8</v>
      </c>
      <c r="G3055" s="294">
        <v>14976.5</v>
      </c>
    </row>
    <row r="3056" spans="1:7">
      <c r="A3056" s="34" t="s">
        <v>1612</v>
      </c>
      <c r="B3056" s="293">
        <v>2016</v>
      </c>
      <c r="C3056" s="294">
        <v>13152.8</v>
      </c>
      <c r="D3056" s="294">
        <v>1229.5999999999999</v>
      </c>
      <c r="E3056" s="295">
        <v>18330.2</v>
      </c>
      <c r="F3056" s="294">
        <v>6970.9</v>
      </c>
      <c r="G3056" s="294">
        <v>13657.9</v>
      </c>
    </row>
    <row r="3057" spans="1:7">
      <c r="A3057" s="34" t="s">
        <v>1612</v>
      </c>
      <c r="B3057" s="293">
        <v>2015</v>
      </c>
      <c r="C3057" s="294">
        <v>13545.1</v>
      </c>
      <c r="D3057" s="294">
        <v>1002.1</v>
      </c>
      <c r="E3057" s="295">
        <v>18641.7</v>
      </c>
      <c r="F3057" s="294">
        <v>6980.4</v>
      </c>
      <c r="G3057" s="294">
        <v>13445.9</v>
      </c>
    </row>
    <row r="3058" spans="1:7">
      <c r="A3058" s="34" t="s">
        <v>1612</v>
      </c>
      <c r="B3058" s="293">
        <v>2014</v>
      </c>
      <c r="C3058" s="294">
        <v>14280.5</v>
      </c>
      <c r="D3058" s="294">
        <v>1202.8</v>
      </c>
      <c r="E3058" s="295">
        <v>19427.400000000001</v>
      </c>
      <c r="F3058" s="294">
        <v>7382.1</v>
      </c>
      <c r="G3058" s="294">
        <v>13930.3</v>
      </c>
    </row>
    <row r="3059" spans="1:7">
      <c r="A3059" s="34" t="s">
        <v>1612</v>
      </c>
      <c r="B3059" s="293">
        <v>2013</v>
      </c>
      <c r="C3059" s="294">
        <v>13253.4</v>
      </c>
      <c r="D3059" s="294">
        <v>967.8</v>
      </c>
      <c r="E3059" s="295">
        <v>19636.5</v>
      </c>
      <c r="F3059" s="294">
        <v>7409.4</v>
      </c>
      <c r="G3059" s="294">
        <v>14313.9</v>
      </c>
    </row>
    <row r="3060" spans="1:7">
      <c r="A3060" s="34" t="s">
        <v>1612</v>
      </c>
      <c r="B3060" s="293">
        <v>2012</v>
      </c>
      <c r="C3060" s="294">
        <v>11838.7</v>
      </c>
      <c r="D3060" s="294">
        <v>703.6</v>
      </c>
      <c r="E3060" s="295">
        <v>17572.3</v>
      </c>
      <c r="F3060" s="294">
        <v>6160.1</v>
      </c>
      <c r="G3060" s="294">
        <v>12702</v>
      </c>
    </row>
    <row r="3061" spans="1:7">
      <c r="A3061" s="34" t="s">
        <v>1612</v>
      </c>
      <c r="B3061" s="293">
        <v>2011</v>
      </c>
      <c r="C3061" s="294">
        <v>6798.5</v>
      </c>
      <c r="D3061" s="294">
        <v>462.5</v>
      </c>
      <c r="E3061" s="295">
        <v>18184.7</v>
      </c>
      <c r="F3061" s="294">
        <v>5741.1</v>
      </c>
      <c r="G3061" s="294">
        <v>13377.3</v>
      </c>
    </row>
    <row r="3062" spans="1:7">
      <c r="A3062" s="34" t="s">
        <v>1612</v>
      </c>
      <c r="B3062" s="293">
        <v>2010</v>
      </c>
      <c r="C3062" s="294">
        <v>6089.7</v>
      </c>
      <c r="D3062" s="294">
        <v>530.29999999999995</v>
      </c>
      <c r="E3062" s="295">
        <v>4872.2</v>
      </c>
      <c r="F3062" s="294">
        <v>2133</v>
      </c>
      <c r="G3062" s="294">
        <v>2978.6</v>
      </c>
    </row>
    <row r="3063" spans="1:7">
      <c r="A3063" s="34" t="s">
        <v>1612</v>
      </c>
      <c r="B3063" s="293">
        <v>2009</v>
      </c>
      <c r="C3063" s="294">
        <v>5900.6</v>
      </c>
      <c r="D3063" s="294">
        <v>417.3</v>
      </c>
      <c r="E3063" s="295">
        <v>5020.8999999999996</v>
      </c>
      <c r="F3063" s="294">
        <v>2009.6</v>
      </c>
      <c r="G3063" s="294">
        <v>2976.8999999999996</v>
      </c>
    </row>
    <row r="3064" spans="1:7">
      <c r="A3064" s="34" t="s">
        <v>1612</v>
      </c>
      <c r="B3064" s="293">
        <v>2008</v>
      </c>
      <c r="C3064" s="294">
        <v>6137.5</v>
      </c>
      <c r="D3064" s="294">
        <v>448.1</v>
      </c>
      <c r="E3064" s="295">
        <v>4756.8999999999996</v>
      </c>
      <c r="F3064" s="294">
        <v>1571.6</v>
      </c>
      <c r="G3064" s="294">
        <v>2709.7999999999997</v>
      </c>
    </row>
    <row r="3065" spans="1:7">
      <c r="A3065" s="34" t="s">
        <v>1612</v>
      </c>
      <c r="B3065" s="293">
        <v>2007</v>
      </c>
      <c r="C3065" s="294">
        <v>5469.6</v>
      </c>
      <c r="D3065" s="294">
        <v>427.2</v>
      </c>
      <c r="E3065" s="295">
        <v>4722.8</v>
      </c>
      <c r="F3065" s="294">
        <v>1935.7</v>
      </c>
      <c r="G3065" s="294">
        <v>2939.1</v>
      </c>
    </row>
    <row r="3066" spans="1:7">
      <c r="A3066" s="34" t="s">
        <v>1612</v>
      </c>
      <c r="B3066" s="293">
        <v>2006</v>
      </c>
      <c r="C3066" s="294">
        <v>4895.8140000000003</v>
      </c>
      <c r="D3066" s="294">
        <v>368.61500000000001</v>
      </c>
      <c r="E3066" s="295">
        <v>4419.3649999999998</v>
      </c>
      <c r="F3066" s="294">
        <v>1680.23</v>
      </c>
      <c r="G3066" s="294">
        <v>2746.2660000000001</v>
      </c>
    </row>
    <row r="3067" spans="1:7">
      <c r="A3067" s="34" t="s">
        <v>1612</v>
      </c>
      <c r="B3067" s="293">
        <v>2005</v>
      </c>
      <c r="C3067" s="294">
        <v>4534.8320000000003</v>
      </c>
      <c r="D3067" s="294">
        <v>319.48099999999999</v>
      </c>
      <c r="E3067" s="295">
        <v>3796.6280000000002</v>
      </c>
      <c r="F3067" s="294">
        <v>1649.21</v>
      </c>
      <c r="G3067" s="294">
        <v>2395.511</v>
      </c>
    </row>
    <row r="3068" spans="1:7">
      <c r="A3068" s="34" t="s">
        <v>1612</v>
      </c>
      <c r="B3068" s="293">
        <v>2004</v>
      </c>
      <c r="C3068" s="294">
        <v>4184.933</v>
      </c>
      <c r="D3068" s="294">
        <v>282.69299999999998</v>
      </c>
      <c r="E3068" s="295">
        <v>3716.174</v>
      </c>
      <c r="F3068" s="294">
        <v>1562.519</v>
      </c>
      <c r="G3068" s="294">
        <v>2264.096</v>
      </c>
    </row>
    <row r="3069" spans="1:7">
      <c r="A3069" s="34" t="s">
        <v>1612</v>
      </c>
      <c r="B3069" s="293">
        <v>2003</v>
      </c>
      <c r="C3069" s="294">
        <v>3761.819</v>
      </c>
      <c r="D3069" s="294">
        <v>277.34800000000001</v>
      </c>
      <c r="E3069" s="295">
        <v>3228.9180000000001</v>
      </c>
      <c r="F3069" s="294">
        <v>1295.4259999999999</v>
      </c>
      <c r="G3069" s="294">
        <v>1970.07</v>
      </c>
    </row>
    <row r="3070" spans="1:7">
      <c r="A3070" s="34" t="s">
        <v>1612</v>
      </c>
      <c r="B3070" s="293">
        <v>2002</v>
      </c>
      <c r="C3070" s="294">
        <v>3403.585</v>
      </c>
      <c r="D3070" s="294">
        <v>209.77</v>
      </c>
      <c r="E3070" s="295">
        <v>2878.4290000000001</v>
      </c>
      <c r="F3070" s="294">
        <v>1099.751</v>
      </c>
      <c r="G3070" s="294">
        <v>1799.5930000000001</v>
      </c>
    </row>
    <row r="3071" spans="1:7">
      <c r="A3071" s="34" t="s">
        <v>1612</v>
      </c>
      <c r="B3071" s="293">
        <v>2001</v>
      </c>
      <c r="C3071" s="294">
        <v>2320.71</v>
      </c>
      <c r="D3071" s="294">
        <v>188.17</v>
      </c>
      <c r="E3071" s="295">
        <v>2525</v>
      </c>
      <c r="F3071" s="294">
        <v>880.35199999999998</v>
      </c>
      <c r="G3071" s="294">
        <v>1626.0250000000001</v>
      </c>
    </row>
    <row r="3072" spans="1:7">
      <c r="A3072" s="34" t="s">
        <v>1612</v>
      </c>
      <c r="B3072" s="293">
        <v>2000</v>
      </c>
      <c r="C3072" s="294">
        <v>2264.3130000000001</v>
      </c>
      <c r="D3072" s="294">
        <v>206.12700000000001</v>
      </c>
      <c r="E3072" s="295">
        <v>1714.011</v>
      </c>
      <c r="F3072" s="294">
        <v>757.00699999999995</v>
      </c>
      <c r="G3072" s="294">
        <v>1127.9760000000001</v>
      </c>
    </row>
    <row r="3073" spans="1:7">
      <c r="A3073" s="34" t="s">
        <v>1612</v>
      </c>
      <c r="B3073" s="293">
        <v>1999</v>
      </c>
      <c r="C3073" s="294">
        <v>2080.0120000000002</v>
      </c>
      <c r="D3073" s="294">
        <v>175.786</v>
      </c>
      <c r="E3073" s="295">
        <v>1585.9459999999999</v>
      </c>
      <c r="F3073" s="294">
        <v>762.01599999999996</v>
      </c>
      <c r="G3073" s="294">
        <v>1043.0899999999999</v>
      </c>
    </row>
    <row r="3074" spans="1:7">
      <c r="A3074" s="34" t="s">
        <v>1612</v>
      </c>
      <c r="B3074" s="293">
        <v>1998</v>
      </c>
      <c r="C3074" s="294">
        <v>1888.2260000000001</v>
      </c>
      <c r="D3074" s="294">
        <v>192.506</v>
      </c>
      <c r="E3074" s="295">
        <v>1470.9949999999999</v>
      </c>
      <c r="F3074" s="294">
        <v>690.54100000000005</v>
      </c>
      <c r="G3074" s="294">
        <v>985.57300000000009</v>
      </c>
    </row>
    <row r="3075" spans="1:7">
      <c r="A3075" s="34" t="s">
        <v>1612</v>
      </c>
      <c r="B3075" s="293">
        <v>1997</v>
      </c>
      <c r="C3075" s="294">
        <v>1640.3521000000001</v>
      </c>
      <c r="D3075" s="294">
        <v>133.95500000000001</v>
      </c>
      <c r="E3075" s="295">
        <v>1416.299</v>
      </c>
      <c r="F3075" s="294">
        <v>551.70100000000002</v>
      </c>
      <c r="G3075" s="294">
        <v>859.96900000000005</v>
      </c>
    </row>
    <row r="3076" spans="1:7">
      <c r="A3076" s="34" t="s">
        <v>1612</v>
      </c>
      <c r="B3076" s="293">
        <v>1996</v>
      </c>
      <c r="C3076" s="294">
        <v>1490.009</v>
      </c>
      <c r="D3076" s="294">
        <v>113.185</v>
      </c>
      <c r="E3076" s="295">
        <v>1208.4091000000001</v>
      </c>
      <c r="F3076" s="294">
        <v>519.96299999999997</v>
      </c>
      <c r="G3076" s="294">
        <v>696.255</v>
      </c>
    </row>
    <row r="3077" spans="1:7">
      <c r="A3077" s="34" t="s">
        <v>1612</v>
      </c>
      <c r="B3077" s="293">
        <v>1995</v>
      </c>
      <c r="C3077" s="294">
        <v>1340.8810000000001</v>
      </c>
      <c r="D3077" s="294">
        <v>99.188999999999993</v>
      </c>
      <c r="E3077" s="295">
        <v>1060.8800000000001</v>
      </c>
      <c r="F3077" s="294">
        <v>456.65800000000002</v>
      </c>
      <c r="G3077" s="294">
        <v>617.70699999999999</v>
      </c>
    </row>
    <row r="3078" spans="1:7">
      <c r="A3078" s="34" t="s">
        <v>1612</v>
      </c>
      <c r="B3078" s="293">
        <v>1994</v>
      </c>
      <c r="C3078" s="294">
        <v>1207.614</v>
      </c>
      <c r="D3078" s="294">
        <v>84.561999999999998</v>
      </c>
      <c r="E3078" s="295">
        <v>1020.356</v>
      </c>
      <c r="F3078" s="294">
        <v>461.80799999999999</v>
      </c>
      <c r="G3078" s="294">
        <v>609.02099999999996</v>
      </c>
    </row>
    <row r="3079" spans="1:7">
      <c r="A3079" s="34" t="s">
        <v>1612</v>
      </c>
      <c r="B3079" s="293">
        <v>1993</v>
      </c>
      <c r="C3079" s="294">
        <v>1102.396</v>
      </c>
      <c r="D3079" s="294">
        <v>83.486999999999995</v>
      </c>
      <c r="E3079" s="295">
        <v>891.73</v>
      </c>
      <c r="F3079" s="294">
        <v>391.80700000000002</v>
      </c>
      <c r="G3079" s="294">
        <v>543.08799999999997</v>
      </c>
    </row>
    <row r="3080" spans="1:7">
      <c r="A3080" s="34" t="s">
        <v>1612</v>
      </c>
      <c r="B3080" s="293">
        <v>1992</v>
      </c>
      <c r="C3080" s="294">
        <v>1004.833</v>
      </c>
      <c r="D3080" s="294">
        <v>64.27</v>
      </c>
      <c r="E3080" s="295">
        <v>832.35699999999997</v>
      </c>
      <c r="F3080" s="294">
        <v>343.541</v>
      </c>
      <c r="G3080" s="294">
        <v>571.25099999999998</v>
      </c>
    </row>
    <row r="3081" spans="1:7">
      <c r="A3081" s="34" t="s">
        <v>1612</v>
      </c>
      <c r="B3081" s="293">
        <v>1991</v>
      </c>
      <c r="C3081" s="294">
        <v>917.95500000000004</v>
      </c>
      <c r="D3081" s="294">
        <v>-247.64099999999999</v>
      </c>
      <c r="E3081" s="295">
        <v>921.93200000000002</v>
      </c>
      <c r="F3081" s="294">
        <v>298.16199999999998</v>
      </c>
      <c r="G3081" s="294">
        <v>698.38499999999999</v>
      </c>
    </row>
    <row r="3082" spans="1:7">
      <c r="A3082" s="34" t="s">
        <v>1612</v>
      </c>
      <c r="B3082" s="293">
        <v>1990</v>
      </c>
      <c r="C3082" s="294">
        <v>1007.122</v>
      </c>
      <c r="D3082" s="294">
        <v>46.015999999999998</v>
      </c>
      <c r="E3082" s="295">
        <v>870.20699999999999</v>
      </c>
      <c r="F3082" s="294">
        <v>452.58699999999999</v>
      </c>
      <c r="G3082" s="294">
        <v>692.83100000000002</v>
      </c>
    </row>
    <row r="3083" spans="1:7">
      <c r="A3083" s="34" t="s">
        <v>1612</v>
      </c>
      <c r="B3083" s="293">
        <v>1989</v>
      </c>
      <c r="C3083" s="294">
        <v>1305.6289999999999</v>
      </c>
      <c r="D3083" s="294">
        <v>2.718</v>
      </c>
      <c r="E3083" s="295">
        <v>1042.8789999999999</v>
      </c>
      <c r="F3083" s="294">
        <v>515.63599999999997</v>
      </c>
      <c r="G3083" s="294">
        <v>784.62699999999995</v>
      </c>
    </row>
    <row r="3084" spans="1:7">
      <c r="A3084" s="34" t="s">
        <v>1613</v>
      </c>
      <c r="B3084" s="293">
        <v>2019</v>
      </c>
      <c r="C3084" s="294">
        <v>12574</v>
      </c>
      <c r="D3084" s="294">
        <v>1343</v>
      </c>
      <c r="E3084" s="295">
        <v>58079</v>
      </c>
      <c r="F3084" s="294">
        <v>18213</v>
      </c>
      <c r="G3084" s="294">
        <v>40753</v>
      </c>
    </row>
    <row r="3085" spans="1:7">
      <c r="A3085" s="34" t="s">
        <v>1613</v>
      </c>
      <c r="B3085" s="293">
        <v>2018</v>
      </c>
      <c r="C3085" s="294">
        <v>12337</v>
      </c>
      <c r="D3085" s="294">
        <v>1382</v>
      </c>
      <c r="E3085" s="295">
        <v>53920</v>
      </c>
      <c r="F3085" s="294">
        <v>16839</v>
      </c>
      <c r="G3085" s="294">
        <v>37550</v>
      </c>
    </row>
    <row r="3086" spans="1:7">
      <c r="A3086" s="34" t="s">
        <v>1613</v>
      </c>
      <c r="B3086" s="293">
        <v>2017</v>
      </c>
      <c r="C3086" s="294">
        <v>12033</v>
      </c>
      <c r="D3086" s="294">
        <v>1525</v>
      </c>
      <c r="E3086" s="295">
        <v>48111</v>
      </c>
      <c r="F3086" s="294">
        <v>15425</v>
      </c>
      <c r="G3086" s="294">
        <v>32031</v>
      </c>
    </row>
    <row r="3087" spans="1:7">
      <c r="A3087" s="34" t="s">
        <v>1613</v>
      </c>
      <c r="B3087" s="293">
        <v>2016</v>
      </c>
      <c r="C3087" s="294">
        <v>12075</v>
      </c>
      <c r="D3087" s="294">
        <v>1245</v>
      </c>
      <c r="E3087" s="295">
        <v>48255</v>
      </c>
      <c r="F3087" s="294">
        <v>14306</v>
      </c>
      <c r="G3087" s="294">
        <v>30134</v>
      </c>
    </row>
    <row r="3088" spans="1:7">
      <c r="A3088" s="34" t="s">
        <v>1613</v>
      </c>
      <c r="B3088" s="293">
        <v>2015</v>
      </c>
      <c r="C3088" s="294">
        <v>12554</v>
      </c>
      <c r="D3088" s="294">
        <v>1193</v>
      </c>
      <c r="E3088" s="295">
        <v>45642</v>
      </c>
      <c r="F3088" s="294">
        <v>13061</v>
      </c>
      <c r="G3088" s="294">
        <v>27335</v>
      </c>
    </row>
    <row r="3089" spans="1:7">
      <c r="A3089" s="34" t="s">
        <v>1613</v>
      </c>
      <c r="B3089" s="293">
        <v>2014</v>
      </c>
      <c r="C3089" s="294">
        <v>12919</v>
      </c>
      <c r="D3089" s="294">
        <v>1092</v>
      </c>
      <c r="E3089" s="295">
        <v>44071</v>
      </c>
      <c r="F3089" s="294">
        <v>12585</v>
      </c>
      <c r="G3089" s="294">
        <v>25491</v>
      </c>
    </row>
    <row r="3090" spans="1:7">
      <c r="A3090" s="34" t="s">
        <v>1613</v>
      </c>
      <c r="B3090" s="293">
        <v>2013</v>
      </c>
      <c r="C3090" s="294">
        <v>12354</v>
      </c>
      <c r="D3090" s="294">
        <v>1062</v>
      </c>
      <c r="E3090" s="295">
        <v>40647</v>
      </c>
      <c r="F3090" s="294">
        <v>12245</v>
      </c>
      <c r="G3090" s="294">
        <v>24671</v>
      </c>
    </row>
    <row r="3091" spans="1:7">
      <c r="A3091" s="34" t="s">
        <v>1613</v>
      </c>
      <c r="B3091" s="293">
        <v>2012</v>
      </c>
      <c r="C3091" s="294">
        <v>12188</v>
      </c>
      <c r="D3091" s="294">
        <v>1138</v>
      </c>
      <c r="E3091" s="295">
        <v>41209</v>
      </c>
      <c r="F3091" s="294">
        <v>11869</v>
      </c>
      <c r="G3091" s="294">
        <v>23178</v>
      </c>
    </row>
    <row r="3092" spans="1:7">
      <c r="A3092" s="34" t="s">
        <v>1613</v>
      </c>
      <c r="B3092" s="293">
        <v>2011</v>
      </c>
      <c r="C3092" s="294">
        <v>12886</v>
      </c>
      <c r="D3092" s="294">
        <v>1051</v>
      </c>
      <c r="E3092" s="295">
        <v>39214</v>
      </c>
      <c r="F3092" s="294">
        <v>11649</v>
      </c>
      <c r="G3092" s="294">
        <v>22324</v>
      </c>
    </row>
    <row r="3093" spans="1:7">
      <c r="A3093" s="34" t="s">
        <v>1613</v>
      </c>
      <c r="B3093" s="293">
        <v>2010</v>
      </c>
      <c r="C3093" s="294">
        <v>13325</v>
      </c>
      <c r="D3093" s="294">
        <v>992</v>
      </c>
      <c r="E3093" s="295">
        <v>36348</v>
      </c>
      <c r="F3093" s="294">
        <v>11274</v>
      </c>
      <c r="G3093" s="294">
        <v>21957</v>
      </c>
    </row>
    <row r="3094" spans="1:7">
      <c r="A3094" s="34" t="s">
        <v>1613</v>
      </c>
      <c r="B3094" s="293">
        <v>2009</v>
      </c>
      <c r="C3094" s="294">
        <v>13032</v>
      </c>
      <c r="D3094" s="294">
        <v>868</v>
      </c>
      <c r="E3094" s="295">
        <v>33844</v>
      </c>
      <c r="F3094" s="294">
        <v>10462</v>
      </c>
      <c r="G3094" s="294">
        <v>21061</v>
      </c>
    </row>
    <row r="3095" spans="1:7">
      <c r="A3095" s="34" t="s">
        <v>1613</v>
      </c>
      <c r="B3095" s="293">
        <v>2008</v>
      </c>
      <c r="C3095" s="294">
        <v>13583</v>
      </c>
      <c r="D3095" s="294">
        <v>1196</v>
      </c>
      <c r="E3095" s="295">
        <v>33498</v>
      </c>
      <c r="F3095" s="294">
        <v>9911</v>
      </c>
      <c r="G3095" s="294">
        <v>20005</v>
      </c>
    </row>
    <row r="3096" spans="1:7">
      <c r="A3096" s="34" t="s">
        <v>1613</v>
      </c>
      <c r="B3096" s="293">
        <v>2007</v>
      </c>
      <c r="C3096" s="294">
        <v>13120</v>
      </c>
      <c r="D3096" s="294">
        <v>929</v>
      </c>
      <c r="E3096" s="295">
        <v>28262</v>
      </c>
      <c r="F3096" s="294">
        <v>9332</v>
      </c>
      <c r="G3096" s="294">
        <v>18614</v>
      </c>
    </row>
    <row r="3097" spans="1:7">
      <c r="A3097" s="34" t="s">
        <v>1613</v>
      </c>
      <c r="B3097" s="293">
        <v>2006</v>
      </c>
      <c r="C3097" s="294">
        <v>11962</v>
      </c>
      <c r="D3097" s="294">
        <v>737</v>
      </c>
      <c r="E3097" s="295">
        <v>26796</v>
      </c>
      <c r="F3097" s="294">
        <v>8258</v>
      </c>
      <c r="G3097" s="294">
        <v>17073</v>
      </c>
    </row>
    <row r="3098" spans="1:7">
      <c r="A3098" s="34" t="s">
        <v>1613</v>
      </c>
      <c r="B3098" s="293">
        <v>2005</v>
      </c>
      <c r="C3098" s="294">
        <v>11641</v>
      </c>
      <c r="D3098" s="294">
        <v>719</v>
      </c>
      <c r="E3098" s="295">
        <v>24848</v>
      </c>
      <c r="F3098" s="294">
        <v>7565</v>
      </c>
      <c r="G3098" s="294">
        <v>15770</v>
      </c>
    </row>
    <row r="3099" spans="1:7">
      <c r="A3099" s="34" t="s">
        <v>1613</v>
      </c>
      <c r="B3099" s="293">
        <v>2004</v>
      </c>
      <c r="C3099" s="294">
        <v>9758</v>
      </c>
      <c r="D3099" s="294">
        <v>537</v>
      </c>
      <c r="E3099" s="295">
        <v>22560</v>
      </c>
      <c r="F3099" s="294">
        <v>7306</v>
      </c>
      <c r="G3099" s="294">
        <v>14525</v>
      </c>
    </row>
    <row r="3100" spans="1:7">
      <c r="A3100" s="34" t="s">
        <v>1613</v>
      </c>
      <c r="B3100" s="293">
        <v>2003</v>
      </c>
      <c r="C3100" s="294">
        <v>9808</v>
      </c>
      <c r="D3100" s="294">
        <v>528</v>
      </c>
      <c r="E3100" s="295">
        <v>20966</v>
      </c>
      <c r="F3100" s="294">
        <v>6678</v>
      </c>
      <c r="G3100" s="294">
        <v>13772</v>
      </c>
    </row>
    <row r="3101" spans="1:7">
      <c r="A3101" s="34" t="s">
        <v>1613</v>
      </c>
      <c r="B3101" s="293">
        <v>2002</v>
      </c>
      <c r="C3101" s="294">
        <v>8498</v>
      </c>
      <c r="D3101" s="294">
        <v>646</v>
      </c>
      <c r="E3101" s="295">
        <v>19667</v>
      </c>
      <c r="F3101" s="294">
        <v>6143</v>
      </c>
      <c r="G3101" s="294">
        <v>12982</v>
      </c>
    </row>
    <row r="3102" spans="1:7">
      <c r="A3102" s="34" t="s">
        <v>1613</v>
      </c>
      <c r="B3102" s="293">
        <v>2001</v>
      </c>
      <c r="C3102" s="294">
        <v>9388.7990000000009</v>
      </c>
      <c r="D3102" s="294">
        <v>682.24199999999996</v>
      </c>
      <c r="E3102" s="295">
        <v>17034.455000000002</v>
      </c>
      <c r="F3102" s="294">
        <v>5888.3530000000001</v>
      </c>
      <c r="G3102" s="294">
        <v>12122.380000000001</v>
      </c>
    </row>
    <row r="3103" spans="1:7">
      <c r="A3103" s="34" t="s">
        <v>1613</v>
      </c>
      <c r="B3103" s="293">
        <v>2000</v>
      </c>
      <c r="C3103" s="294">
        <v>9317.2235999999994</v>
      </c>
      <c r="D3103" s="294">
        <v>582.83500000000004</v>
      </c>
      <c r="E3103" s="295">
        <v>16767.2402</v>
      </c>
      <c r="F3103" s="294">
        <v>5722.0020000000004</v>
      </c>
      <c r="G3103" s="294">
        <v>11733.5471</v>
      </c>
    </row>
    <row r="3104" spans="1:7">
      <c r="A3104" s="34" t="s">
        <v>1613</v>
      </c>
      <c r="B3104" s="293">
        <v>1999</v>
      </c>
      <c r="C3104" s="294">
        <v>7491.3231999999998</v>
      </c>
      <c r="D3104" s="294">
        <v>700.61500000000001</v>
      </c>
      <c r="E3104" s="295">
        <v>15531.4805</v>
      </c>
      <c r="F3104" s="294">
        <v>5661.62</v>
      </c>
      <c r="G3104" s="294">
        <v>11111.1389</v>
      </c>
    </row>
    <row r="3105" spans="1:7">
      <c r="A3105" s="34" t="s">
        <v>1613</v>
      </c>
      <c r="B3105" s="293">
        <v>1998</v>
      </c>
      <c r="C3105" s="294">
        <v>7093.0478999999996</v>
      </c>
      <c r="D3105" s="294">
        <v>712.74199999999996</v>
      </c>
      <c r="E3105" s="295">
        <v>14381.403</v>
      </c>
      <c r="F3105" s="294">
        <v>6238.1679999999997</v>
      </c>
      <c r="G3105" s="294">
        <v>10587.620999999999</v>
      </c>
    </row>
    <row r="3106" spans="1:7">
      <c r="A3106" s="34" t="s">
        <v>1613</v>
      </c>
      <c r="B3106" s="293">
        <v>1997</v>
      </c>
      <c r="C3106" s="294">
        <v>7121.2538999999997</v>
      </c>
      <c r="D3106" s="294">
        <v>694.47900000000004</v>
      </c>
      <c r="E3106" s="295">
        <v>14722.5234</v>
      </c>
      <c r="F3106" s="294">
        <v>6248.0969999999998</v>
      </c>
      <c r="G3106" s="294">
        <v>11006.2672</v>
      </c>
    </row>
    <row r="3107" spans="1:7">
      <c r="A3107" s="34" t="s">
        <v>1613</v>
      </c>
      <c r="B3107" s="293">
        <v>1996</v>
      </c>
      <c r="C3107" s="294">
        <v>6959.7358000000004</v>
      </c>
      <c r="D3107" s="294">
        <v>688.16899999999998</v>
      </c>
      <c r="E3107" s="295">
        <v>14057.184600000001</v>
      </c>
      <c r="F3107" s="294">
        <v>6050.2161999999998</v>
      </c>
      <c r="G3107" s="294">
        <v>10437.7554</v>
      </c>
    </row>
    <row r="3108" spans="1:7">
      <c r="A3108" s="34" t="s">
        <v>1613</v>
      </c>
      <c r="B3108" s="293">
        <v>1995</v>
      </c>
      <c r="C3108" s="294">
        <v>6536.8969999999999</v>
      </c>
      <c r="D3108" s="294">
        <v>688.28499999999997</v>
      </c>
      <c r="E3108" s="295">
        <v>13949.8896</v>
      </c>
      <c r="F3108" s="294">
        <v>6162.6509999999998</v>
      </c>
      <c r="G3108" s="294">
        <v>10308.668900000001</v>
      </c>
    </row>
    <row r="3109" spans="1:7">
      <c r="A3109" s="34" t="s">
        <v>1613</v>
      </c>
      <c r="B3109" s="293">
        <v>1994</v>
      </c>
      <c r="C3109" s="294">
        <v>6373.0859</v>
      </c>
      <c r="D3109" s="294">
        <v>698.68299999999999</v>
      </c>
      <c r="E3109" s="295">
        <v>13728.364299999999</v>
      </c>
      <c r="F3109" s="294">
        <v>5953.3068999999996</v>
      </c>
      <c r="G3109" s="294">
        <v>10042.464899999999</v>
      </c>
    </row>
    <row r="3110" spans="1:7">
      <c r="A3110" s="34" t="s">
        <v>1613</v>
      </c>
      <c r="B3110" s="293">
        <v>1993</v>
      </c>
      <c r="C3110" s="294">
        <v>6265.3940000000002</v>
      </c>
      <c r="D3110" s="294">
        <v>622.90499999999997</v>
      </c>
      <c r="E3110" s="295">
        <v>13483.4941</v>
      </c>
      <c r="F3110" s="294">
        <v>5709.2581</v>
      </c>
      <c r="G3110" s="294">
        <v>9537.1432000000004</v>
      </c>
    </row>
    <row r="3111" spans="1:7">
      <c r="A3111" s="34" t="s">
        <v>1613</v>
      </c>
      <c r="B3111" s="293">
        <v>1992</v>
      </c>
      <c r="C3111" s="294">
        <v>5932.9038</v>
      </c>
      <c r="D3111" s="294">
        <v>567.745</v>
      </c>
      <c r="E3111" s="295">
        <v>11596.1191</v>
      </c>
      <c r="F3111" s="294">
        <v>5528.1280999999999</v>
      </c>
      <c r="G3111" s="294">
        <v>9237.4840999999997</v>
      </c>
    </row>
    <row r="3112" spans="1:7">
      <c r="A3112" s="34" t="s">
        <v>1613</v>
      </c>
      <c r="B3112" s="293">
        <v>1991</v>
      </c>
      <c r="C3112" s="294">
        <v>5873.0581000000002</v>
      </c>
      <c r="D3112" s="294">
        <v>530.07799999999997</v>
      </c>
      <c r="E3112" s="295">
        <v>11107.9424</v>
      </c>
      <c r="F3112" s="294">
        <v>5243.4780000000001</v>
      </c>
      <c r="G3112" s="294">
        <v>8910.9298999999992</v>
      </c>
    </row>
    <row r="3113" spans="1:7">
      <c r="A3113" s="34" t="s">
        <v>1613</v>
      </c>
      <c r="B3113" s="293">
        <v>1990</v>
      </c>
      <c r="C3113" s="294">
        <v>5738.8882000000003</v>
      </c>
      <c r="D3113" s="294">
        <v>534.41499999999996</v>
      </c>
      <c r="E3113" s="295">
        <v>10685.5684</v>
      </c>
      <c r="F3113" s="294">
        <v>5140.2628999999997</v>
      </c>
      <c r="G3113" s="294">
        <v>8632.64</v>
      </c>
    </row>
    <row r="3114" spans="1:7">
      <c r="A3114" s="34" t="s">
        <v>1613</v>
      </c>
      <c r="B3114" s="293">
        <v>1989</v>
      </c>
      <c r="C3114" s="294">
        <v>5550.6211000000003</v>
      </c>
      <c r="D3114" s="294">
        <v>568.74599999999998</v>
      </c>
      <c r="E3114" s="295">
        <v>10349.5244</v>
      </c>
      <c r="F3114" s="294">
        <v>5023.3849</v>
      </c>
      <c r="G3114" s="294">
        <v>8307.3418999999994</v>
      </c>
    </row>
    <row r="3115" spans="1:7">
      <c r="A3115" s="34" t="s">
        <v>1614</v>
      </c>
      <c r="B3115" s="293">
        <v>2019</v>
      </c>
      <c r="C3115" s="294">
        <v>3507.6</v>
      </c>
      <c r="D3115" s="294">
        <v>-398.8</v>
      </c>
      <c r="E3115" s="295">
        <v>7909</v>
      </c>
      <c r="F3115" s="294">
        <v>2622.9</v>
      </c>
      <c r="G3115" s="294">
        <v>6970.2000000000007</v>
      </c>
    </row>
    <row r="3116" spans="1:7">
      <c r="A3116" s="34" t="s">
        <v>1614</v>
      </c>
      <c r="B3116" s="293">
        <v>2018</v>
      </c>
      <c r="C3116" s="294">
        <v>3412.1</v>
      </c>
      <c r="D3116" s="294">
        <v>299.8</v>
      </c>
      <c r="E3116" s="295">
        <v>7153.2</v>
      </c>
      <c r="F3116" s="294">
        <v>3155.7</v>
      </c>
      <c r="G3116" s="294">
        <v>5791.2</v>
      </c>
    </row>
    <row r="3117" spans="1:7">
      <c r="A3117" s="34" t="s">
        <v>1614</v>
      </c>
      <c r="B3117" s="293">
        <v>2017</v>
      </c>
      <c r="C3117" s="294">
        <v>3362.2</v>
      </c>
      <c r="D3117" s="294">
        <v>587.29999999999995</v>
      </c>
      <c r="E3117" s="295">
        <v>7233.4</v>
      </c>
      <c r="F3117" s="294">
        <v>3239</v>
      </c>
      <c r="G3117" s="294">
        <v>5943.3</v>
      </c>
    </row>
    <row r="3118" spans="1:7">
      <c r="A3118" s="34" t="s">
        <v>1614</v>
      </c>
      <c r="B3118" s="293">
        <v>2016</v>
      </c>
      <c r="C3118" s="294">
        <v>3144.9</v>
      </c>
      <c r="D3118" s="294">
        <v>488.8</v>
      </c>
      <c r="E3118" s="295">
        <v>6664</v>
      </c>
      <c r="F3118" s="294">
        <v>2721.3</v>
      </c>
      <c r="G3118" s="294">
        <v>5393.5</v>
      </c>
    </row>
    <row r="3119" spans="1:7">
      <c r="A3119" s="34" t="s">
        <v>1614</v>
      </c>
      <c r="B3119" s="293">
        <v>2015</v>
      </c>
      <c r="C3119" s="294">
        <v>2663.6</v>
      </c>
      <c r="D3119" s="294">
        <v>429.1</v>
      </c>
      <c r="E3119" s="295">
        <v>4501.5</v>
      </c>
      <c r="F3119" s="294">
        <v>2350.4</v>
      </c>
      <c r="G3119" s="294">
        <v>3538.1000000000004</v>
      </c>
    </row>
    <row r="3120" spans="1:7">
      <c r="A3120" s="34" t="s">
        <v>1614</v>
      </c>
      <c r="B3120" s="293">
        <v>2014</v>
      </c>
      <c r="C3120" s="294">
        <v>2436.4</v>
      </c>
      <c r="D3120" s="294">
        <v>367.4</v>
      </c>
      <c r="E3120" s="295">
        <v>4661</v>
      </c>
      <c r="F3120" s="294">
        <v>2234.6</v>
      </c>
      <c r="G3120" s="294">
        <v>3760.7</v>
      </c>
    </row>
    <row r="3121" spans="1:7">
      <c r="A3121" s="34" t="s">
        <v>1614</v>
      </c>
      <c r="B3121" s="293">
        <v>2013</v>
      </c>
      <c r="C3121" s="294">
        <v>2303.9</v>
      </c>
      <c r="D3121" s="294">
        <v>351.8</v>
      </c>
      <c r="E3121" s="295">
        <v>4539.8999999999996</v>
      </c>
      <c r="F3121" s="294">
        <v>2341</v>
      </c>
      <c r="G3121" s="294">
        <v>3783</v>
      </c>
    </row>
    <row r="3122" spans="1:7">
      <c r="A3122" s="34" t="s">
        <v>1614</v>
      </c>
      <c r="B3122" s="293">
        <v>2012</v>
      </c>
      <c r="C3122" s="294">
        <v>2073</v>
      </c>
      <c r="D3122" s="294">
        <v>272.10000000000002</v>
      </c>
      <c r="E3122" s="295">
        <v>4520.1000000000004</v>
      </c>
      <c r="F3122" s="294">
        <v>1959.2</v>
      </c>
      <c r="G3122" s="294">
        <v>3689.9</v>
      </c>
    </row>
    <row r="3123" spans="1:7">
      <c r="A3123" s="34" t="s">
        <v>1614</v>
      </c>
      <c r="B3123" s="293">
        <v>2011</v>
      </c>
      <c r="C3123" s="294">
        <v>1959.8</v>
      </c>
      <c r="D3123" s="294">
        <v>232.9</v>
      </c>
      <c r="E3123" s="295">
        <v>3518.7</v>
      </c>
      <c r="F3123" s="294">
        <v>1722.1</v>
      </c>
      <c r="G3123" s="294">
        <v>2735.3</v>
      </c>
    </row>
    <row r="3124" spans="1:7">
      <c r="A3124" s="34" t="s">
        <v>1614</v>
      </c>
      <c r="B3124" s="293">
        <v>2010</v>
      </c>
      <c r="C3124" s="294">
        <v>1859.5</v>
      </c>
      <c r="D3124" s="294">
        <v>266.7</v>
      </c>
      <c r="E3124" s="295">
        <v>3437.5</v>
      </c>
      <c r="F3124" s="294">
        <v>1708.4</v>
      </c>
      <c r="G3124" s="294">
        <v>2708</v>
      </c>
    </row>
    <row r="3125" spans="1:7">
      <c r="A3125" s="34" t="s">
        <v>1614</v>
      </c>
      <c r="B3125" s="293">
        <v>2009</v>
      </c>
      <c r="C3125" s="294">
        <v>1716</v>
      </c>
      <c r="D3125" s="294">
        <v>233.9</v>
      </c>
      <c r="E3125" s="295">
        <v>3550.5</v>
      </c>
      <c r="F3125" s="294">
        <v>1615</v>
      </c>
      <c r="G3125" s="294">
        <v>2789.1</v>
      </c>
    </row>
    <row r="3126" spans="1:7">
      <c r="A3126" s="34" t="s">
        <v>1614</v>
      </c>
      <c r="B3126" s="293">
        <v>2008</v>
      </c>
      <c r="C3126" s="294">
        <v>1935.7</v>
      </c>
      <c r="D3126" s="294">
        <v>272.8</v>
      </c>
      <c r="E3126" s="295">
        <v>3260.3</v>
      </c>
      <c r="F3126" s="294">
        <v>1312.4</v>
      </c>
      <c r="G3126" s="294">
        <v>2531.7000000000003</v>
      </c>
    </row>
    <row r="3127" spans="1:7">
      <c r="A3127" s="34" t="s">
        <v>1614</v>
      </c>
      <c r="B3127" s="293">
        <v>2007</v>
      </c>
      <c r="C3127" s="294">
        <v>1843</v>
      </c>
      <c r="D3127" s="294">
        <v>272.7</v>
      </c>
      <c r="E3127" s="295">
        <v>3523.9</v>
      </c>
      <c r="F3127" s="294">
        <v>1399.2</v>
      </c>
      <c r="G3127" s="294">
        <v>2786.5</v>
      </c>
    </row>
    <row r="3128" spans="1:7">
      <c r="A3128" s="34" t="s">
        <v>1614</v>
      </c>
      <c r="B3128" s="293">
        <v>2005</v>
      </c>
      <c r="C3128" s="294">
        <v>1443.4</v>
      </c>
      <c r="D3128" s="294">
        <v>246.5</v>
      </c>
      <c r="E3128" s="295">
        <v>1831.5</v>
      </c>
      <c r="F3128" s="294">
        <v>820.3</v>
      </c>
      <c r="G3128" s="294">
        <v>1376.4</v>
      </c>
    </row>
    <row r="3129" spans="1:7">
      <c r="A3129" s="34" t="s">
        <v>1614</v>
      </c>
      <c r="B3129" s="293">
        <v>2004</v>
      </c>
      <c r="C3129" s="294">
        <v>1272.8</v>
      </c>
      <c r="D3129" s="294">
        <v>234.7</v>
      </c>
      <c r="E3129" s="295">
        <v>1557.2</v>
      </c>
      <c r="F3129" s="294">
        <v>523.6</v>
      </c>
      <c r="G3129" s="294">
        <v>1177.8000000000002</v>
      </c>
    </row>
    <row r="3130" spans="1:7">
      <c r="A3130" s="34" t="s">
        <v>1614</v>
      </c>
      <c r="B3130" s="293">
        <v>2003</v>
      </c>
      <c r="C3130" s="294">
        <v>1225.4000000000001</v>
      </c>
      <c r="D3130" s="294">
        <v>164.9</v>
      </c>
      <c r="E3130" s="295">
        <v>1553.3</v>
      </c>
      <c r="F3130" s="294">
        <v>371.5</v>
      </c>
      <c r="G3130" s="294">
        <v>1195</v>
      </c>
    </row>
    <row r="3131" spans="1:7">
      <c r="A3131" s="34" t="s">
        <v>1614</v>
      </c>
      <c r="B3131" s="293">
        <v>2002</v>
      </c>
      <c r="C3131" s="294">
        <v>1109.3</v>
      </c>
      <c r="D3131" s="294">
        <v>178</v>
      </c>
      <c r="E3131" s="295">
        <v>1506.9</v>
      </c>
      <c r="F3131" s="294">
        <v>221</v>
      </c>
      <c r="G3131" s="294">
        <v>1145.5</v>
      </c>
    </row>
    <row r="3132" spans="1:7">
      <c r="A3132" s="34" t="s">
        <v>1614</v>
      </c>
      <c r="B3132" s="293">
        <v>2001</v>
      </c>
      <c r="C3132" s="294">
        <v>1139</v>
      </c>
      <c r="D3132" s="294">
        <v>122.5</v>
      </c>
      <c r="E3132" s="295">
        <v>1422.6</v>
      </c>
      <c r="F3132" s="294">
        <v>243.5</v>
      </c>
      <c r="G3132" s="294">
        <v>999.1</v>
      </c>
    </row>
    <row r="3133" spans="1:7">
      <c r="A3133" s="34" t="s">
        <v>1614</v>
      </c>
      <c r="B3133" s="293">
        <v>2000</v>
      </c>
      <c r="C3133" s="294">
        <v>1189.2</v>
      </c>
      <c r="D3133" s="294">
        <v>228</v>
      </c>
      <c r="E3133" s="295">
        <v>1893.1</v>
      </c>
      <c r="F3133" s="294">
        <v>383.6</v>
      </c>
      <c r="G3133" s="294">
        <v>1431.1999999999998</v>
      </c>
    </row>
    <row r="3134" spans="1:7">
      <c r="A3134" s="34" t="s">
        <v>1614</v>
      </c>
      <c r="B3134" s="293">
        <v>1999</v>
      </c>
      <c r="C3134" s="294">
        <v>1772.694</v>
      </c>
      <c r="D3134" s="294">
        <v>163.916</v>
      </c>
      <c r="E3134" s="295">
        <v>1839.7809999999999</v>
      </c>
      <c r="F3134" s="294">
        <v>215.625</v>
      </c>
      <c r="G3134" s="294">
        <v>1229.1990000000001</v>
      </c>
    </row>
    <row r="3135" spans="1:7">
      <c r="A3135" s="34" t="s">
        <v>1614</v>
      </c>
      <c r="B3135" s="293">
        <v>1998</v>
      </c>
      <c r="C3135" s="294">
        <v>1620.9780000000001</v>
      </c>
      <c r="D3135" s="294">
        <v>193.43299999999999</v>
      </c>
      <c r="E3135" s="295">
        <v>1828.7950000000001</v>
      </c>
      <c r="F3135" s="294">
        <v>366.46600000000001</v>
      </c>
      <c r="G3135" s="294">
        <v>1283.3389999999999</v>
      </c>
    </row>
    <row r="3136" spans="1:7">
      <c r="A3136" s="34" t="s">
        <v>1614</v>
      </c>
      <c r="B3136" s="293">
        <v>1997</v>
      </c>
      <c r="C3136" s="294">
        <v>1366.087</v>
      </c>
      <c r="D3136" s="294">
        <v>183.73699999999999</v>
      </c>
      <c r="E3136" s="295">
        <v>1177.104</v>
      </c>
      <c r="F3136" s="294">
        <v>349.39699999999999</v>
      </c>
      <c r="G3136" s="294">
        <v>701.68200000000002</v>
      </c>
    </row>
    <row r="3137" spans="1:7">
      <c r="A3137" s="34" t="s">
        <v>1614</v>
      </c>
      <c r="B3137" s="293">
        <v>1996</v>
      </c>
      <c r="C3137" s="294">
        <v>1222.798</v>
      </c>
      <c r="D3137" s="294">
        <v>177.61699999999999</v>
      </c>
      <c r="E3137" s="295">
        <v>1207.5179000000001</v>
      </c>
      <c r="F3137" s="294">
        <v>424.95</v>
      </c>
      <c r="G3137" s="294">
        <v>789.45499999999993</v>
      </c>
    </row>
    <row r="3138" spans="1:7">
      <c r="A3138" s="34" t="s">
        <v>1614</v>
      </c>
      <c r="B3138" s="293">
        <v>1995</v>
      </c>
      <c r="C3138" s="294">
        <v>1622.9580000000001</v>
      </c>
      <c r="D3138" s="294">
        <v>147.65</v>
      </c>
      <c r="E3138" s="295">
        <v>1053.6949</v>
      </c>
      <c r="F3138" s="294">
        <v>353.42200000000003</v>
      </c>
      <c r="G3138" s="294">
        <v>676.471</v>
      </c>
    </row>
    <row r="3139" spans="1:7">
      <c r="A3139" s="34" t="s">
        <v>1614</v>
      </c>
      <c r="B3139" s="293">
        <v>1994</v>
      </c>
      <c r="C3139" s="294">
        <v>1421.9960000000001</v>
      </c>
      <c r="D3139" s="294">
        <v>120.346</v>
      </c>
      <c r="E3139" s="295">
        <v>1021.174</v>
      </c>
      <c r="F3139" s="294">
        <v>361.85899999999998</v>
      </c>
      <c r="G3139" s="294">
        <v>637.53899999999999</v>
      </c>
    </row>
    <row r="3140" spans="1:7">
      <c r="A3140" s="34" t="s">
        <v>1614</v>
      </c>
      <c r="B3140" s="293">
        <v>1993</v>
      </c>
      <c r="C3140" s="294">
        <v>1217.2170000000001</v>
      </c>
      <c r="D3140" s="294">
        <v>63.515000000000001</v>
      </c>
      <c r="E3140" s="295">
        <v>731.20100000000002</v>
      </c>
      <c r="F3140" s="294">
        <v>254.03100000000001</v>
      </c>
      <c r="G3140" s="294">
        <v>455.738</v>
      </c>
    </row>
    <row r="3141" spans="1:7">
      <c r="A3141" s="34" t="s">
        <v>1614</v>
      </c>
      <c r="B3141" s="293">
        <v>1992</v>
      </c>
      <c r="C3141" s="294">
        <v>1134.3330000000001</v>
      </c>
      <c r="D3141" s="294">
        <v>85.346000000000004</v>
      </c>
      <c r="E3141" s="295">
        <v>708.88199999999995</v>
      </c>
      <c r="F3141" s="294">
        <v>257.99</v>
      </c>
      <c r="G3141" s="294">
        <v>450.904</v>
      </c>
    </row>
    <row r="3142" spans="1:7">
      <c r="A3142" s="34" t="s">
        <v>1614</v>
      </c>
      <c r="B3142" s="293">
        <v>1991</v>
      </c>
      <c r="C3142" s="294">
        <v>1093.827</v>
      </c>
      <c r="D3142" s="294">
        <v>5.1070000000000002</v>
      </c>
      <c r="E3142" s="295">
        <v>716.10299999999995</v>
      </c>
      <c r="F3142" s="294">
        <v>350.31400000000002</v>
      </c>
      <c r="G3142" s="294">
        <v>443.35300000000001</v>
      </c>
    </row>
    <row r="3143" spans="1:7">
      <c r="A3143" s="34" t="s">
        <v>1614</v>
      </c>
      <c r="B3143" s="293">
        <v>1990</v>
      </c>
      <c r="C3143" s="294">
        <v>1078.7530999999999</v>
      </c>
      <c r="D3143" s="294">
        <v>63.93</v>
      </c>
      <c r="E3143" s="295">
        <v>754.279</v>
      </c>
      <c r="F3143" s="294">
        <v>373.30599999999998</v>
      </c>
      <c r="G3143" s="294">
        <v>532.22399999999993</v>
      </c>
    </row>
    <row r="3144" spans="1:7">
      <c r="A3144" s="34" t="s">
        <v>1614</v>
      </c>
      <c r="B3144" s="293">
        <v>1989</v>
      </c>
      <c r="C3144" s="294">
        <v>840.28300000000002</v>
      </c>
      <c r="D3144" s="294">
        <v>35.662999999999997</v>
      </c>
      <c r="E3144" s="295">
        <v>551.10299999999995</v>
      </c>
      <c r="F3144" s="294">
        <v>247.113</v>
      </c>
      <c r="G3144" s="294">
        <v>383.03399999999999</v>
      </c>
    </row>
    <row r="3145" spans="1:7">
      <c r="A3145" s="34" t="s">
        <v>1615</v>
      </c>
      <c r="B3145" s="293">
        <v>2019</v>
      </c>
      <c r="C3145" s="294">
        <v>12347</v>
      </c>
      <c r="D3145" s="294">
        <v>1284</v>
      </c>
      <c r="E3145" s="295">
        <v>64382</v>
      </c>
      <c r="F3145" s="294">
        <v>15496</v>
      </c>
      <c r="G3145" s="294">
        <v>35082</v>
      </c>
    </row>
    <row r="3146" spans="1:7">
      <c r="A3146" s="34" t="s">
        <v>1615</v>
      </c>
      <c r="B3146" s="293">
        <v>2018</v>
      </c>
      <c r="C3146" s="294">
        <v>12657</v>
      </c>
      <c r="D3146" s="294">
        <v>-423</v>
      </c>
      <c r="E3146" s="295">
        <v>56715</v>
      </c>
      <c r="F3146" s="294">
        <v>12652</v>
      </c>
      <c r="G3146" s="294">
        <v>28083</v>
      </c>
    </row>
    <row r="3147" spans="1:7">
      <c r="A3147" s="34" t="s">
        <v>1615</v>
      </c>
      <c r="B3147" s="293">
        <v>2017</v>
      </c>
      <c r="C3147" s="294">
        <v>12320</v>
      </c>
      <c r="D3147" s="294">
        <v>565</v>
      </c>
      <c r="E3147" s="295">
        <v>52580</v>
      </c>
      <c r="F3147" s="294">
        <v>13885</v>
      </c>
      <c r="G3147" s="294">
        <v>28401</v>
      </c>
    </row>
    <row r="3148" spans="1:7">
      <c r="A3148" s="34" t="s">
        <v>1615</v>
      </c>
      <c r="B3148" s="293">
        <v>2016</v>
      </c>
      <c r="C3148" s="294">
        <v>11869</v>
      </c>
      <c r="D3148" s="294">
        <v>1311</v>
      </c>
      <c r="E3148" s="295">
        <v>51319</v>
      </c>
      <c r="F3148" s="294">
        <v>14192</v>
      </c>
      <c r="G3148" s="294">
        <v>26655</v>
      </c>
    </row>
    <row r="3149" spans="1:7">
      <c r="A3149" s="34" t="s">
        <v>1615</v>
      </c>
      <c r="B3149" s="293">
        <v>2015</v>
      </c>
      <c r="C3149" s="294">
        <v>11524</v>
      </c>
      <c r="D3149" s="294">
        <v>1020</v>
      </c>
      <c r="E3149" s="295">
        <v>50310</v>
      </c>
      <c r="F3149" s="294">
        <v>13394</v>
      </c>
      <c r="G3149" s="294">
        <v>25348</v>
      </c>
    </row>
    <row r="3150" spans="1:7">
      <c r="A3150" s="34" t="s">
        <v>1615</v>
      </c>
      <c r="B3150" s="293">
        <v>2014</v>
      </c>
      <c r="C3150" s="294">
        <v>13413</v>
      </c>
      <c r="D3150" s="294">
        <v>1612</v>
      </c>
      <c r="E3150" s="295">
        <v>50186</v>
      </c>
      <c r="F3150" s="294">
        <v>12988</v>
      </c>
      <c r="G3150" s="294">
        <v>25017</v>
      </c>
    </row>
    <row r="3151" spans="1:7">
      <c r="A3151" s="34" t="s">
        <v>1615</v>
      </c>
      <c r="B3151" s="293">
        <v>2013</v>
      </c>
      <c r="C3151" s="294">
        <v>12581</v>
      </c>
      <c r="D3151" s="294">
        <v>915</v>
      </c>
      <c r="E3151" s="295">
        <v>46646</v>
      </c>
      <c r="F3151" s="294">
        <v>11691</v>
      </c>
      <c r="G3151" s="294">
        <v>22326</v>
      </c>
    </row>
    <row r="3152" spans="1:7">
      <c r="A3152" s="34" t="s">
        <v>1615</v>
      </c>
      <c r="B3152" s="293">
        <v>2012</v>
      </c>
      <c r="C3152" s="294">
        <v>11862</v>
      </c>
      <c r="D3152" s="294">
        <v>-183</v>
      </c>
      <c r="E3152" s="295">
        <v>44394</v>
      </c>
      <c r="F3152" s="294">
        <v>11191</v>
      </c>
      <c r="G3152" s="294">
        <v>20597</v>
      </c>
    </row>
    <row r="3153" spans="1:7">
      <c r="A3153" s="34" t="s">
        <v>1615</v>
      </c>
      <c r="B3153" s="293">
        <v>2011</v>
      </c>
      <c r="C3153" s="294">
        <v>10588</v>
      </c>
      <c r="D3153" s="294">
        <v>-37</v>
      </c>
      <c r="E3153" s="295">
        <v>48039</v>
      </c>
      <c r="F3153" s="294">
        <v>11086</v>
      </c>
      <c r="G3153" s="294">
        <v>20349</v>
      </c>
    </row>
    <row r="3154" spans="1:7">
      <c r="A3154" s="34" t="s">
        <v>1615</v>
      </c>
      <c r="B3154" s="293">
        <v>2010</v>
      </c>
      <c r="C3154" s="294">
        <v>9996</v>
      </c>
      <c r="D3154" s="294">
        <v>1256</v>
      </c>
      <c r="E3154" s="295">
        <v>45530</v>
      </c>
      <c r="F3154" s="294">
        <v>11494</v>
      </c>
      <c r="G3154" s="294">
        <v>24028</v>
      </c>
    </row>
    <row r="3155" spans="1:7">
      <c r="A3155" s="34" t="s">
        <v>1615</v>
      </c>
      <c r="B3155" s="293">
        <v>2009</v>
      </c>
      <c r="C3155" s="294">
        <v>12361</v>
      </c>
      <c r="D3155" s="294">
        <v>849</v>
      </c>
      <c r="E3155" s="295">
        <v>41444</v>
      </c>
      <c r="F3155" s="294">
        <v>11006</v>
      </c>
      <c r="G3155" s="294">
        <v>21905</v>
      </c>
    </row>
    <row r="3156" spans="1:7">
      <c r="A3156" s="34" t="s">
        <v>1615</v>
      </c>
      <c r="B3156" s="293">
        <v>2008</v>
      </c>
      <c r="C3156" s="294">
        <v>14112</v>
      </c>
      <c r="D3156" s="294">
        <v>1215</v>
      </c>
      <c r="E3156" s="295">
        <v>44615</v>
      </c>
      <c r="F3156" s="294">
        <v>10709</v>
      </c>
      <c r="G3156" s="294">
        <v>24200</v>
      </c>
    </row>
    <row r="3157" spans="1:7">
      <c r="A3157" s="34" t="s">
        <v>1615</v>
      </c>
      <c r="B3157" s="293">
        <v>2007</v>
      </c>
      <c r="C3157" s="294">
        <v>12868</v>
      </c>
      <c r="D3157" s="294">
        <v>1098</v>
      </c>
      <c r="E3157" s="295">
        <v>37523</v>
      </c>
      <c r="F3157" s="294">
        <v>9654</v>
      </c>
      <c r="G3157" s="294">
        <v>19400</v>
      </c>
    </row>
    <row r="3158" spans="1:7">
      <c r="A3158" s="34" t="s">
        <v>1615</v>
      </c>
      <c r="B3158" s="293">
        <v>2006</v>
      </c>
      <c r="C3158" s="294">
        <v>12622</v>
      </c>
      <c r="D3158" s="294">
        <v>1130</v>
      </c>
      <c r="E3158" s="295">
        <v>36261</v>
      </c>
      <c r="F3158" s="294">
        <v>8895</v>
      </c>
      <c r="G3158" s="294">
        <v>18624</v>
      </c>
    </row>
    <row r="3159" spans="1:7">
      <c r="A3159" s="34" t="s">
        <v>1615</v>
      </c>
      <c r="B3159" s="293">
        <v>2005</v>
      </c>
      <c r="C3159" s="294">
        <v>11852</v>
      </c>
      <c r="D3159" s="294">
        <v>1137</v>
      </c>
      <c r="E3159" s="295">
        <v>34791</v>
      </c>
      <c r="F3159" s="294">
        <v>7635</v>
      </c>
      <c r="G3159" s="294">
        <v>17470</v>
      </c>
    </row>
    <row r="3160" spans="1:7">
      <c r="A3160" s="34" t="s">
        <v>1615</v>
      </c>
      <c r="B3160" s="293">
        <v>2004</v>
      </c>
      <c r="C3160" s="294">
        <v>10199</v>
      </c>
      <c r="D3160" s="294">
        <v>910</v>
      </c>
      <c r="E3160" s="295">
        <v>33269</v>
      </c>
      <c r="F3160" s="294">
        <v>6491</v>
      </c>
      <c r="G3160" s="294">
        <v>17446</v>
      </c>
    </row>
    <row r="3161" spans="1:7">
      <c r="A3161" s="34" t="s">
        <v>1615</v>
      </c>
      <c r="B3161" s="293">
        <v>2003</v>
      </c>
      <c r="C3161" s="294">
        <v>10732</v>
      </c>
      <c r="D3161" s="294">
        <v>765</v>
      </c>
      <c r="E3161" s="295">
        <v>38267</v>
      </c>
      <c r="F3161" s="294">
        <v>6029</v>
      </c>
      <c r="G3161" s="294">
        <v>17721</v>
      </c>
    </row>
    <row r="3162" spans="1:7">
      <c r="A3162" s="34" t="s">
        <v>1615</v>
      </c>
      <c r="B3162" s="293">
        <v>2002</v>
      </c>
      <c r="C3162" s="294">
        <v>11488</v>
      </c>
      <c r="D3162" s="294">
        <v>1077</v>
      </c>
      <c r="E3162" s="295">
        <v>33284</v>
      </c>
      <c r="F3162" s="294">
        <v>5122</v>
      </c>
      <c r="G3162" s="294">
        <v>20625</v>
      </c>
    </row>
    <row r="3163" spans="1:7">
      <c r="A3163" s="34" t="s">
        <v>1615</v>
      </c>
      <c r="B3163" s="293">
        <v>2001</v>
      </c>
      <c r="C3163" s="294">
        <v>11062</v>
      </c>
      <c r="D3163" s="294">
        <v>921</v>
      </c>
      <c r="E3163" s="295">
        <v>36774</v>
      </c>
      <c r="F3163" s="294">
        <v>4950</v>
      </c>
      <c r="G3163" s="294">
        <v>21673</v>
      </c>
    </row>
    <row r="3164" spans="1:7">
      <c r="A3164" s="34" t="s">
        <v>1615</v>
      </c>
      <c r="B3164" s="293">
        <v>2000</v>
      </c>
      <c r="C3164" s="294">
        <v>10691</v>
      </c>
      <c r="D3164" s="294">
        <v>-2065</v>
      </c>
      <c r="E3164" s="295">
        <v>35100</v>
      </c>
      <c r="F3164" s="294">
        <v>3949</v>
      </c>
      <c r="G3164" s="294">
        <v>20919</v>
      </c>
    </row>
    <row r="3165" spans="1:7">
      <c r="A3165" s="34" t="s">
        <v>1615</v>
      </c>
      <c r="B3165" s="293">
        <v>1999</v>
      </c>
      <c r="C3165" s="294">
        <v>9696</v>
      </c>
      <c r="D3165" s="294">
        <v>623</v>
      </c>
      <c r="E3165" s="295">
        <v>36229</v>
      </c>
      <c r="F3165" s="294">
        <v>5675</v>
      </c>
      <c r="G3165" s="294">
        <v>23785</v>
      </c>
    </row>
    <row r="3166" spans="1:7">
      <c r="A3166" s="34" t="s">
        <v>1615</v>
      </c>
      <c r="B3166" s="293">
        <v>1998</v>
      </c>
      <c r="C3166" s="294">
        <v>8860</v>
      </c>
      <c r="D3166" s="294">
        <v>668</v>
      </c>
      <c r="E3166" s="295">
        <v>24698</v>
      </c>
      <c r="F3166" s="294">
        <v>5650</v>
      </c>
      <c r="G3166" s="294">
        <v>15143</v>
      </c>
    </row>
    <row r="3167" spans="1:7">
      <c r="A3167" s="34" t="s">
        <v>1615</v>
      </c>
      <c r="B3167" s="293">
        <v>1997</v>
      </c>
      <c r="C3167" s="294">
        <v>9235</v>
      </c>
      <c r="D3167" s="294">
        <v>700</v>
      </c>
      <c r="E3167" s="295">
        <v>25101</v>
      </c>
      <c r="F3167" s="294">
        <v>6145</v>
      </c>
      <c r="G3167" s="294">
        <v>16214</v>
      </c>
    </row>
    <row r="3168" spans="1:7">
      <c r="A3168" s="34" t="s">
        <v>1615</v>
      </c>
      <c r="B3168" s="293">
        <v>1996</v>
      </c>
      <c r="C3168" s="294">
        <v>8544.4843999999994</v>
      </c>
      <c r="D3168" s="294">
        <v>716.74800000000005</v>
      </c>
      <c r="E3168" s="295">
        <v>24558.613300000001</v>
      </c>
      <c r="F3168" s="294">
        <v>7813.0262000000002</v>
      </c>
      <c r="G3168" s="294">
        <v>16276.946400000001</v>
      </c>
    </row>
    <row r="3169" spans="1:7">
      <c r="A3169" s="34" t="s">
        <v>1615</v>
      </c>
      <c r="B3169" s="293">
        <v>1995</v>
      </c>
      <c r="C3169" s="294">
        <v>8404.6718999999994</v>
      </c>
      <c r="D3169" s="294">
        <v>739.13599999999997</v>
      </c>
      <c r="E3169" s="295">
        <v>23946</v>
      </c>
      <c r="F3169" s="294">
        <v>7699</v>
      </c>
      <c r="G3169" s="294">
        <v>15644</v>
      </c>
    </row>
    <row r="3170" spans="1:7">
      <c r="A3170" s="34" t="s">
        <v>1615</v>
      </c>
      <c r="B3170" s="293">
        <v>1994</v>
      </c>
      <c r="C3170" s="294">
        <v>8344.5889000000006</v>
      </c>
      <c r="D3170" s="294">
        <v>680.68700000000001</v>
      </c>
      <c r="E3170" s="295">
        <v>22390.2461</v>
      </c>
      <c r="F3170" s="294">
        <v>7467.2309999999998</v>
      </c>
      <c r="G3170" s="294">
        <v>14891.303</v>
      </c>
    </row>
    <row r="3171" spans="1:7">
      <c r="A3171" s="34" t="s">
        <v>1615</v>
      </c>
      <c r="B3171" s="293">
        <v>1993</v>
      </c>
      <c r="C3171" s="294">
        <v>7821</v>
      </c>
      <c r="D3171" s="294">
        <v>639</v>
      </c>
      <c r="E3171" s="295">
        <v>21379</v>
      </c>
      <c r="F3171" s="294">
        <v>6605</v>
      </c>
      <c r="G3171" s="294">
        <v>14055</v>
      </c>
    </row>
    <row r="3172" spans="1:7">
      <c r="A3172" s="34" t="s">
        <v>1615</v>
      </c>
      <c r="B3172" s="293">
        <v>1992</v>
      </c>
      <c r="C3172" s="294">
        <v>7984</v>
      </c>
      <c r="D3172" s="294">
        <v>739</v>
      </c>
      <c r="E3172" s="295">
        <v>19140</v>
      </c>
      <c r="F3172" s="294">
        <v>6615</v>
      </c>
      <c r="G3172" s="294">
        <v>13888</v>
      </c>
    </row>
    <row r="3173" spans="1:7">
      <c r="A3173" s="34" t="s">
        <v>1615</v>
      </c>
      <c r="B3173" s="293">
        <v>1991</v>
      </c>
      <c r="C3173" s="294">
        <v>7556</v>
      </c>
      <c r="D3173" s="294">
        <v>703</v>
      </c>
      <c r="E3173" s="295">
        <v>18343</v>
      </c>
      <c r="F3173" s="294">
        <v>6251</v>
      </c>
      <c r="G3173" s="294">
        <v>13236</v>
      </c>
    </row>
    <row r="3174" spans="1:7">
      <c r="A3174" s="34" t="s">
        <v>1615</v>
      </c>
      <c r="B3174" s="293">
        <v>1990</v>
      </c>
      <c r="C3174" s="294">
        <v>7198.5308000000005</v>
      </c>
      <c r="D3174" s="294">
        <v>786.36</v>
      </c>
      <c r="E3174" s="295">
        <v>16312.2461</v>
      </c>
      <c r="F3174" s="294">
        <v>6083.6349</v>
      </c>
      <c r="G3174" s="294">
        <v>12909.8081</v>
      </c>
    </row>
    <row r="3175" spans="1:7">
      <c r="A3175" s="34" t="s">
        <v>1616</v>
      </c>
      <c r="B3175" s="293">
        <v>2019</v>
      </c>
      <c r="C3175" s="294">
        <v>14863</v>
      </c>
      <c r="D3175" s="294">
        <v>1785</v>
      </c>
      <c r="E3175" s="295">
        <v>13156</v>
      </c>
      <c r="F3175" s="294">
        <v>4411</v>
      </c>
      <c r="G3175" s="294">
        <v>7823</v>
      </c>
    </row>
    <row r="3176" spans="1:7">
      <c r="A3176" s="34" t="s">
        <v>1616</v>
      </c>
      <c r="B3176" s="293">
        <v>2018</v>
      </c>
      <c r="C3176" s="294">
        <v>13683</v>
      </c>
      <c r="D3176" s="294">
        <v>1108</v>
      </c>
      <c r="E3176" s="295">
        <v>12567</v>
      </c>
      <c r="F3176" s="294">
        <v>4710</v>
      </c>
      <c r="G3176" s="294">
        <v>8254</v>
      </c>
    </row>
    <row r="3177" spans="1:7">
      <c r="A3177" s="34" t="s">
        <v>1616</v>
      </c>
      <c r="B3177" s="293">
        <v>2017</v>
      </c>
      <c r="C3177" s="294">
        <v>11824</v>
      </c>
      <c r="D3177" s="294">
        <v>1249</v>
      </c>
      <c r="E3177" s="295">
        <v>11568</v>
      </c>
      <c r="F3177" s="294">
        <v>4402</v>
      </c>
      <c r="G3177" s="294">
        <v>7974</v>
      </c>
    </row>
    <row r="3178" spans="1:7">
      <c r="A3178" s="34" t="s">
        <v>1616</v>
      </c>
      <c r="B3178" s="293">
        <v>2016</v>
      </c>
      <c r="C3178" s="294">
        <v>11262</v>
      </c>
      <c r="D3178" s="294">
        <v>1115</v>
      </c>
      <c r="E3178" s="295">
        <v>9223</v>
      </c>
      <c r="F3178" s="294">
        <v>3587</v>
      </c>
      <c r="G3178" s="294">
        <v>5829</v>
      </c>
    </row>
    <row r="3179" spans="1:7">
      <c r="A3179" s="34" t="s">
        <v>1616</v>
      </c>
      <c r="B3179" s="293">
        <v>2015</v>
      </c>
      <c r="C3179" s="294">
        <v>10780</v>
      </c>
      <c r="D3179" s="294">
        <v>1089</v>
      </c>
      <c r="E3179" s="295">
        <v>8239.2000000000007</v>
      </c>
      <c r="F3179" s="294">
        <v>3654.3</v>
      </c>
      <c r="G3179" s="294">
        <v>5291.6</v>
      </c>
    </row>
    <row r="3180" spans="1:7">
      <c r="A3180" s="34" t="s">
        <v>1616</v>
      </c>
      <c r="B3180" s="293">
        <v>2014</v>
      </c>
      <c r="C3180" s="294">
        <v>10968.8</v>
      </c>
      <c r="D3180" s="294">
        <v>1204.0999999999999</v>
      </c>
      <c r="E3180" s="295">
        <v>7868.8</v>
      </c>
      <c r="F3180" s="294">
        <v>3869.4</v>
      </c>
      <c r="G3180" s="294">
        <v>5212.5</v>
      </c>
    </row>
    <row r="3181" spans="1:7">
      <c r="A3181" s="34" t="s">
        <v>1616</v>
      </c>
      <c r="B3181" s="293">
        <v>2013</v>
      </c>
      <c r="C3181" s="294">
        <v>10181.700000000001</v>
      </c>
      <c r="D3181" s="294">
        <v>1019.8</v>
      </c>
      <c r="E3181" s="295">
        <v>7145.2</v>
      </c>
      <c r="F3181" s="294">
        <v>3301.9</v>
      </c>
      <c r="G3181" s="294">
        <v>4646.2</v>
      </c>
    </row>
    <row r="3182" spans="1:7">
      <c r="A3182" s="34" t="s">
        <v>1616</v>
      </c>
      <c r="B3182" s="293">
        <v>2012</v>
      </c>
      <c r="C3182" s="294">
        <v>9713.6</v>
      </c>
      <c r="D3182" s="294">
        <v>856.9</v>
      </c>
      <c r="E3182" s="295">
        <v>6593</v>
      </c>
      <c r="F3182" s="294">
        <v>2747.5</v>
      </c>
      <c r="G3182" s="294">
        <v>4035.6</v>
      </c>
    </row>
    <row r="3183" spans="1:7">
      <c r="A3183" s="34" t="s">
        <v>1616</v>
      </c>
      <c r="B3183" s="293">
        <v>2011</v>
      </c>
      <c r="C3183" s="294">
        <v>8810</v>
      </c>
      <c r="D3183" s="294">
        <v>700.8</v>
      </c>
      <c r="E3183" s="295">
        <v>6273.9</v>
      </c>
      <c r="F3183" s="294">
        <v>2647</v>
      </c>
      <c r="G3183" s="294">
        <v>3865.1</v>
      </c>
    </row>
    <row r="3184" spans="1:7">
      <c r="A3184" s="34" t="s">
        <v>1616</v>
      </c>
      <c r="B3184" s="293">
        <v>2010</v>
      </c>
      <c r="C3184" s="294">
        <v>7795.8</v>
      </c>
      <c r="D3184" s="294">
        <v>478.3</v>
      </c>
      <c r="E3184" s="295">
        <v>5335.6</v>
      </c>
      <c r="F3184" s="294">
        <v>1965.4</v>
      </c>
      <c r="G3184" s="294">
        <v>3193.8</v>
      </c>
    </row>
    <row r="3185" spans="1:7">
      <c r="A3185" s="34" t="s">
        <v>1616</v>
      </c>
      <c r="B3185" s="293">
        <v>2009</v>
      </c>
      <c r="C3185" s="294">
        <v>7323.8</v>
      </c>
      <c r="D3185" s="294">
        <v>218.4</v>
      </c>
      <c r="E3185" s="295">
        <v>5176.6000000000004</v>
      </c>
      <c r="F3185" s="294">
        <v>1664</v>
      </c>
      <c r="G3185" s="294">
        <v>3085.3999999999996</v>
      </c>
    </row>
    <row r="3186" spans="1:7">
      <c r="A3186" s="34" t="s">
        <v>1616</v>
      </c>
      <c r="B3186" s="293">
        <v>2008</v>
      </c>
      <c r="C3186" s="294">
        <v>7910.8</v>
      </c>
      <c r="D3186" s="294">
        <v>473.8</v>
      </c>
      <c r="E3186" s="295">
        <v>5011.2</v>
      </c>
      <c r="F3186" s="294">
        <v>1679.8</v>
      </c>
      <c r="G3186" s="294">
        <v>2876.7</v>
      </c>
    </row>
    <row r="3187" spans="1:7">
      <c r="A3187" s="34" t="s">
        <v>1616</v>
      </c>
      <c r="B3187" s="293">
        <v>2007</v>
      </c>
      <c r="C3187" s="294">
        <v>7037.5</v>
      </c>
      <c r="D3187" s="294">
        <v>449.2</v>
      </c>
      <c r="E3187" s="295">
        <v>4125.7</v>
      </c>
      <c r="F3187" s="294">
        <v>1220.3</v>
      </c>
      <c r="G3187" s="294">
        <v>2308.8000000000002</v>
      </c>
    </row>
    <row r="3188" spans="1:7">
      <c r="A3188" s="34" t="s">
        <v>1616</v>
      </c>
      <c r="B3188" s="293">
        <v>2006</v>
      </c>
      <c r="C3188" s="294">
        <v>6463.8</v>
      </c>
      <c r="D3188" s="294">
        <v>244.2</v>
      </c>
      <c r="E3188" s="295">
        <v>3784.1</v>
      </c>
      <c r="F3188" s="294">
        <v>1647.7</v>
      </c>
      <c r="G3188" s="294">
        <v>2169.1999999999998</v>
      </c>
    </row>
    <row r="3189" spans="1:7">
      <c r="A3189" s="34" t="s">
        <v>1616</v>
      </c>
      <c r="B3189" s="293">
        <v>2005</v>
      </c>
      <c r="C3189" s="294">
        <v>6280</v>
      </c>
      <c r="D3189" s="294">
        <v>406.1</v>
      </c>
      <c r="E3189" s="295">
        <v>3885.8</v>
      </c>
      <c r="F3189" s="294">
        <v>1708.6</v>
      </c>
      <c r="G3189" s="294">
        <v>2423.3000000000002</v>
      </c>
    </row>
    <row r="3190" spans="1:7">
      <c r="A3190" s="34" t="s">
        <v>1616</v>
      </c>
      <c r="B3190" s="293">
        <v>2004</v>
      </c>
      <c r="C3190" s="294">
        <v>5790.4</v>
      </c>
      <c r="D3190" s="294">
        <v>342.1</v>
      </c>
      <c r="E3190" s="295">
        <v>3708.1</v>
      </c>
      <c r="F3190" s="294">
        <v>1749</v>
      </c>
      <c r="G3190" s="294">
        <v>2284.3000000000002</v>
      </c>
    </row>
    <row r="3191" spans="1:7">
      <c r="A3191" s="34" t="s">
        <v>1616</v>
      </c>
      <c r="B3191" s="293">
        <v>2003</v>
      </c>
      <c r="C3191" s="294">
        <v>5096</v>
      </c>
      <c r="D3191" s="294">
        <v>296.39999999999998</v>
      </c>
      <c r="E3191" s="295">
        <v>3349.9</v>
      </c>
      <c r="F3191" s="294">
        <v>1795.9</v>
      </c>
      <c r="G3191" s="294">
        <v>2087.3000000000002</v>
      </c>
    </row>
    <row r="3192" spans="1:7">
      <c r="A3192" s="34" t="s">
        <v>1616</v>
      </c>
      <c r="B3192" s="293">
        <v>2002</v>
      </c>
      <c r="C3192" s="294">
        <v>4743.7</v>
      </c>
      <c r="D3192" s="294">
        <v>168.5</v>
      </c>
      <c r="E3192" s="295">
        <v>3416.5</v>
      </c>
      <c r="F3192" s="294">
        <v>1832.1</v>
      </c>
      <c r="G3192" s="294">
        <v>2242.6</v>
      </c>
    </row>
    <row r="3193" spans="1:7">
      <c r="A3193" s="34" t="s">
        <v>1616</v>
      </c>
      <c r="B3193" s="293">
        <v>2001</v>
      </c>
      <c r="C3193" s="294">
        <v>4667.7</v>
      </c>
      <c r="D3193" s="294">
        <v>281.8</v>
      </c>
      <c r="E3193" s="295">
        <v>3218.8</v>
      </c>
      <c r="F3193" s="294">
        <v>1712.1</v>
      </c>
      <c r="G3193" s="294">
        <v>2128.7999999999997</v>
      </c>
    </row>
    <row r="3194" spans="1:7">
      <c r="A3194" s="34" t="s">
        <v>1616</v>
      </c>
      <c r="B3194" s="293">
        <v>2000</v>
      </c>
      <c r="C3194" s="294">
        <v>4366.8</v>
      </c>
      <c r="D3194" s="294">
        <v>290.7</v>
      </c>
      <c r="E3194" s="295">
        <v>3043.3</v>
      </c>
      <c r="F3194" s="294">
        <v>1520.3</v>
      </c>
      <c r="G3194" s="294">
        <v>1945.6999999999998</v>
      </c>
    </row>
    <row r="3195" spans="1:7">
      <c r="A3195" s="34" t="s">
        <v>1616</v>
      </c>
      <c r="B3195" s="293">
        <v>1999</v>
      </c>
      <c r="C3195" s="294">
        <v>3961.5</v>
      </c>
      <c r="D3195" s="294">
        <v>249.5</v>
      </c>
      <c r="E3195" s="295">
        <v>2746.7</v>
      </c>
      <c r="F3195" s="294">
        <v>1284.5</v>
      </c>
      <c r="G3195" s="294">
        <v>1713.6</v>
      </c>
    </row>
    <row r="3196" spans="1:7">
      <c r="A3196" s="34" t="s">
        <v>1616</v>
      </c>
      <c r="B3196" s="293">
        <v>1998</v>
      </c>
      <c r="C3196" s="294">
        <v>3618</v>
      </c>
      <c r="D3196" s="294">
        <v>213.4</v>
      </c>
      <c r="E3196" s="295">
        <v>2512.8000000000002</v>
      </c>
      <c r="F3196" s="294">
        <v>1056.4000000000001</v>
      </c>
      <c r="G3196" s="294">
        <v>1492.9</v>
      </c>
    </row>
    <row r="3197" spans="1:7">
      <c r="A3197" s="34" t="s">
        <v>1616</v>
      </c>
      <c r="B3197" s="293">
        <v>1997</v>
      </c>
      <c r="C3197" s="294">
        <v>3381.6001000000001</v>
      </c>
      <c r="D3197" s="294">
        <v>174.2</v>
      </c>
      <c r="E3197" s="295">
        <v>1873.1</v>
      </c>
      <c r="F3197" s="294">
        <v>907.7</v>
      </c>
      <c r="G3197" s="294">
        <v>938.80000000000007</v>
      </c>
    </row>
    <row r="3198" spans="1:7">
      <c r="A3198" s="34" t="s">
        <v>1616</v>
      </c>
      <c r="B3198" s="293">
        <v>1996</v>
      </c>
      <c r="C3198" s="294">
        <v>3194.5</v>
      </c>
      <c r="D3198" s="294">
        <v>102.9</v>
      </c>
      <c r="E3198" s="295">
        <v>1821.6</v>
      </c>
      <c r="F3198" s="294">
        <v>754.2</v>
      </c>
      <c r="G3198" s="294">
        <v>881.7</v>
      </c>
    </row>
    <row r="3199" spans="1:7">
      <c r="A3199" s="34" t="s">
        <v>1616</v>
      </c>
      <c r="B3199" s="293">
        <v>1995</v>
      </c>
      <c r="C3199" s="294">
        <v>2899.1001000000001</v>
      </c>
      <c r="D3199" s="294">
        <v>95.9</v>
      </c>
      <c r="E3199" s="295">
        <v>1721.7</v>
      </c>
      <c r="F3199" s="294">
        <v>695.1</v>
      </c>
      <c r="G3199" s="294">
        <v>889.1</v>
      </c>
    </row>
    <row r="3200" spans="1:7">
      <c r="A3200" s="34" t="s">
        <v>1616</v>
      </c>
      <c r="B3200" s="293">
        <v>1994</v>
      </c>
      <c r="C3200" s="294">
        <v>2576.3998999999999</v>
      </c>
      <c r="D3200" s="294">
        <v>70</v>
      </c>
      <c r="E3200" s="295">
        <v>1453.2</v>
      </c>
      <c r="F3200" s="294">
        <v>577.70000000000005</v>
      </c>
      <c r="G3200" s="294">
        <v>748.1</v>
      </c>
    </row>
    <row r="3201" spans="1:7">
      <c r="A3201" s="34" t="s">
        <v>1617</v>
      </c>
      <c r="B3201" s="293">
        <v>2019</v>
      </c>
      <c r="C3201" s="294">
        <v>9273</v>
      </c>
      <c r="D3201" s="294">
        <v>759</v>
      </c>
      <c r="E3201" s="295">
        <v>16008</v>
      </c>
      <c r="F3201" s="294">
        <v>6032</v>
      </c>
      <c r="G3201" s="294">
        <v>12009</v>
      </c>
    </row>
    <row r="3202" spans="1:7">
      <c r="A3202" s="34" t="s">
        <v>1617</v>
      </c>
      <c r="B3202" s="293">
        <v>2018</v>
      </c>
      <c r="C3202" s="294">
        <v>10151</v>
      </c>
      <c r="D3202" s="294">
        <v>1080</v>
      </c>
      <c r="E3202" s="295">
        <v>15995</v>
      </c>
      <c r="F3202" s="294">
        <v>5878</v>
      </c>
      <c r="G3202" s="294">
        <v>12042</v>
      </c>
    </row>
    <row r="3203" spans="1:7">
      <c r="A3203" s="34" t="s">
        <v>1617</v>
      </c>
      <c r="B3203" s="293">
        <v>2017</v>
      </c>
      <c r="C3203" s="294">
        <v>9549</v>
      </c>
      <c r="D3203" s="294">
        <v>1384</v>
      </c>
      <c r="E3203" s="295">
        <v>15999</v>
      </c>
      <c r="F3203" s="294">
        <v>5480</v>
      </c>
      <c r="G3203" s="294">
        <v>12016</v>
      </c>
    </row>
    <row r="3204" spans="1:7">
      <c r="A3204" s="34" t="s">
        <v>1617</v>
      </c>
      <c r="B3204" s="293">
        <v>2016</v>
      </c>
      <c r="C3204" s="294">
        <v>9008</v>
      </c>
      <c r="D3204" s="294">
        <v>854</v>
      </c>
      <c r="E3204" s="295">
        <v>15457</v>
      </c>
      <c r="F3204" s="294">
        <v>4608</v>
      </c>
      <c r="G3204" s="294">
        <v>11198</v>
      </c>
    </row>
    <row r="3205" spans="1:7">
      <c r="A3205" s="34" t="s">
        <v>1617</v>
      </c>
      <c r="B3205" s="293">
        <v>2015</v>
      </c>
      <c r="C3205" s="294">
        <v>9648</v>
      </c>
      <c r="D3205" s="294">
        <v>848</v>
      </c>
      <c r="E3205" s="295">
        <v>15580</v>
      </c>
      <c r="F3205" s="294">
        <v>4021</v>
      </c>
      <c r="G3205" s="294">
        <v>11029</v>
      </c>
    </row>
    <row r="3206" spans="1:7">
      <c r="A3206" s="34" t="s">
        <v>1617</v>
      </c>
      <c r="B3206" s="293">
        <v>2014</v>
      </c>
      <c r="C3206" s="294">
        <v>9527</v>
      </c>
      <c r="D3206" s="294">
        <v>751</v>
      </c>
      <c r="E3206" s="295">
        <v>16072</v>
      </c>
      <c r="F3206" s="294">
        <v>3590</v>
      </c>
      <c r="G3206" s="294">
        <v>11139</v>
      </c>
    </row>
    <row r="3207" spans="1:7">
      <c r="A3207" s="34" t="s">
        <v>1617</v>
      </c>
      <c r="B3207" s="293">
        <v>2013</v>
      </c>
      <c r="C3207" s="294">
        <v>9350</v>
      </c>
      <c r="D3207" s="294">
        <v>1165</v>
      </c>
      <c r="E3207" s="295">
        <v>11845</v>
      </c>
      <c r="F3207" s="294">
        <v>3875</v>
      </c>
      <c r="G3207" s="294">
        <v>8129</v>
      </c>
    </row>
    <row r="3208" spans="1:7">
      <c r="A3208" s="34" t="s">
        <v>1617</v>
      </c>
      <c r="B3208" s="293">
        <v>2012</v>
      </c>
      <c r="C3208" s="294">
        <v>8102</v>
      </c>
      <c r="D3208" s="294">
        <v>437</v>
      </c>
      <c r="E3208" s="295">
        <v>11710</v>
      </c>
      <c r="F3208" s="294">
        <v>3028</v>
      </c>
      <c r="G3208" s="294">
        <v>7811</v>
      </c>
    </row>
    <row r="3209" spans="1:7">
      <c r="A3209" s="34" t="s">
        <v>1617</v>
      </c>
      <c r="B3209" s="293">
        <v>2011</v>
      </c>
      <c r="C3209" s="294">
        <v>7178</v>
      </c>
      <c r="D3209" s="294">
        <v>646</v>
      </c>
      <c r="E3209" s="295">
        <v>6184</v>
      </c>
      <c r="F3209" s="294">
        <v>1901</v>
      </c>
      <c r="G3209" s="294">
        <v>3499</v>
      </c>
    </row>
    <row r="3210" spans="1:7">
      <c r="A3210" s="34" t="s">
        <v>1617</v>
      </c>
      <c r="B3210" s="293">
        <v>2010</v>
      </c>
      <c r="C3210" s="294">
        <v>5842</v>
      </c>
      <c r="D3210" s="294">
        <v>425</v>
      </c>
      <c r="E3210" s="295">
        <v>5986</v>
      </c>
      <c r="F3210" s="294">
        <v>1627</v>
      </c>
      <c r="G3210" s="294">
        <v>3231</v>
      </c>
    </row>
    <row r="3211" spans="1:7">
      <c r="A3211" s="34" t="s">
        <v>1617</v>
      </c>
      <c r="B3211" s="293">
        <v>2009</v>
      </c>
      <c r="C3211" s="294">
        <v>4396</v>
      </c>
      <c r="D3211" s="294">
        <v>136</v>
      </c>
      <c r="E3211" s="295">
        <v>5515</v>
      </c>
      <c r="F3211" s="294">
        <v>1513</v>
      </c>
      <c r="G3211" s="294">
        <v>3117</v>
      </c>
    </row>
    <row r="3212" spans="1:7">
      <c r="A3212" s="34" t="s">
        <v>1617</v>
      </c>
      <c r="B3212" s="293">
        <v>2008</v>
      </c>
      <c r="C3212" s="294">
        <v>6726</v>
      </c>
      <c r="D3212" s="294">
        <v>346</v>
      </c>
      <c r="E3212" s="295">
        <v>5281</v>
      </c>
      <c r="F3212" s="294">
        <v>1553</v>
      </c>
      <c r="G3212" s="294">
        <v>3008</v>
      </c>
    </row>
    <row r="3213" spans="1:7">
      <c r="A3213" s="34" t="s">
        <v>1617</v>
      </c>
      <c r="B3213" s="293">
        <v>2007</v>
      </c>
      <c r="C3213" s="294">
        <v>6830</v>
      </c>
      <c r="D3213" s="294">
        <v>300</v>
      </c>
      <c r="E3213" s="295">
        <v>6009</v>
      </c>
      <c r="F3213" s="294">
        <v>2082</v>
      </c>
      <c r="G3213" s="294">
        <v>3689</v>
      </c>
    </row>
    <row r="3214" spans="1:7">
      <c r="A3214" s="34" t="s">
        <v>1617</v>
      </c>
      <c r="B3214" s="293">
        <v>2006</v>
      </c>
      <c r="C3214" s="294">
        <v>6779</v>
      </c>
      <c r="D3214" s="294">
        <v>409</v>
      </c>
      <c r="E3214" s="295">
        <v>6173</v>
      </c>
      <c r="F3214" s="294">
        <v>2029</v>
      </c>
      <c r="G3214" s="294">
        <v>3621</v>
      </c>
    </row>
    <row r="3215" spans="1:7">
      <c r="A3215" s="34" t="s">
        <v>1617</v>
      </c>
      <c r="B3215" s="293">
        <v>2005</v>
      </c>
      <c r="C3215" s="294">
        <v>7059</v>
      </c>
      <c r="D3215" s="294">
        <v>557</v>
      </c>
      <c r="E3215" s="295">
        <v>5773</v>
      </c>
      <c r="F3215" s="294">
        <v>1612</v>
      </c>
      <c r="G3215" s="294">
        <v>3237</v>
      </c>
    </row>
    <row r="3216" spans="1:7">
      <c r="A3216" s="34" t="s">
        <v>1617</v>
      </c>
      <c r="B3216" s="293">
        <v>2004</v>
      </c>
      <c r="C3216" s="294">
        <v>6580</v>
      </c>
      <c r="D3216" s="294">
        <v>170</v>
      </c>
      <c r="E3216" s="295">
        <v>5872</v>
      </c>
      <c r="F3216" s="294">
        <v>1184</v>
      </c>
      <c r="G3216" s="294">
        <v>3246</v>
      </c>
    </row>
    <row r="3217" spans="1:7">
      <c r="A3217" s="34" t="s">
        <v>1617</v>
      </c>
      <c r="B3217" s="293">
        <v>2003</v>
      </c>
      <c r="C3217" s="294">
        <v>5800</v>
      </c>
      <c r="D3217" s="294">
        <v>-270</v>
      </c>
      <c r="E3217" s="295">
        <v>6230</v>
      </c>
      <c r="F3217" s="294">
        <v>1043</v>
      </c>
      <c r="G3217" s="294">
        <v>3658</v>
      </c>
    </row>
    <row r="3218" spans="1:7">
      <c r="A3218" s="34" t="s">
        <v>1617</v>
      </c>
      <c r="B3218" s="293">
        <v>2001</v>
      </c>
      <c r="C3218" s="294">
        <v>5390</v>
      </c>
      <c r="D3218" s="294">
        <v>-175</v>
      </c>
      <c r="E3218" s="295">
        <v>6092</v>
      </c>
      <c r="F3218" s="294">
        <v>1382</v>
      </c>
      <c r="G3218" s="294">
        <v>3579</v>
      </c>
    </row>
    <row r="3219" spans="1:7">
      <c r="A3219" s="34" t="s">
        <v>1617</v>
      </c>
      <c r="B3219" s="293">
        <v>2000</v>
      </c>
      <c r="C3219" s="294">
        <v>5292</v>
      </c>
      <c r="D3219" s="294">
        <v>303</v>
      </c>
      <c r="E3219" s="295">
        <v>6550</v>
      </c>
      <c r="F3219" s="294">
        <v>1812</v>
      </c>
      <c r="G3219" s="294">
        <v>3832</v>
      </c>
    </row>
    <row r="3220" spans="1:7">
      <c r="A3220" s="34" t="s">
        <v>1617</v>
      </c>
      <c r="B3220" s="293">
        <v>1999</v>
      </c>
      <c r="C3220" s="294">
        <v>4590</v>
      </c>
      <c r="D3220" s="294">
        <v>48</v>
      </c>
      <c r="E3220" s="295">
        <v>6303</v>
      </c>
      <c r="F3220" s="294">
        <v>1759</v>
      </c>
      <c r="G3220" s="294">
        <v>3864</v>
      </c>
    </row>
    <row r="3221" spans="1:7">
      <c r="A3221" s="34" t="s">
        <v>1617</v>
      </c>
      <c r="B3221" s="293">
        <v>1998</v>
      </c>
      <c r="C3221" s="294">
        <v>4481</v>
      </c>
      <c r="D3221" s="294">
        <v>249</v>
      </c>
      <c r="E3221" s="295">
        <v>5876</v>
      </c>
      <c r="F3221" s="294">
        <v>1934</v>
      </c>
      <c r="G3221" s="294">
        <v>3583</v>
      </c>
    </row>
    <row r="3222" spans="1:7">
      <c r="A3222" s="34" t="s">
        <v>1617</v>
      </c>
      <c r="B3222" s="293">
        <v>1997</v>
      </c>
      <c r="C3222" s="294">
        <v>4678</v>
      </c>
      <c r="D3222" s="294">
        <v>286</v>
      </c>
      <c r="E3222" s="295">
        <v>5778</v>
      </c>
      <c r="F3222" s="294">
        <v>1753</v>
      </c>
      <c r="G3222" s="294">
        <v>3467</v>
      </c>
    </row>
    <row r="3223" spans="1:7">
      <c r="A3223" s="34" t="s">
        <v>1617</v>
      </c>
      <c r="B3223" s="293">
        <v>1996</v>
      </c>
      <c r="C3223" s="294">
        <v>4782</v>
      </c>
      <c r="D3223" s="294">
        <v>380</v>
      </c>
      <c r="E3223" s="295">
        <v>5266</v>
      </c>
      <c r="F3223" s="294">
        <v>1639</v>
      </c>
      <c r="G3223" s="294">
        <v>3162</v>
      </c>
    </row>
    <row r="3224" spans="1:7">
      <c r="A3224" s="34" t="s">
        <v>1617</v>
      </c>
      <c r="B3224" s="293">
        <v>1995</v>
      </c>
      <c r="C3224" s="294">
        <v>5040</v>
      </c>
      <c r="D3224" s="294">
        <v>559</v>
      </c>
      <c r="E3224" s="295">
        <v>4854</v>
      </c>
      <c r="F3224" s="294">
        <v>1528</v>
      </c>
      <c r="G3224" s="294">
        <v>2745</v>
      </c>
    </row>
    <row r="3225" spans="1:7">
      <c r="A3225" s="34" t="s">
        <v>1617</v>
      </c>
      <c r="B3225" s="293">
        <v>1993</v>
      </c>
      <c r="C3225" s="294">
        <v>3903</v>
      </c>
      <c r="D3225" s="294">
        <v>-209</v>
      </c>
      <c r="E3225" s="295">
        <v>4341</v>
      </c>
      <c r="F3225" s="294">
        <v>1061</v>
      </c>
      <c r="G3225" s="294">
        <v>2862</v>
      </c>
    </row>
    <row r="3226" spans="1:7">
      <c r="A3226" s="34" t="s">
        <v>1617</v>
      </c>
      <c r="B3226" s="293">
        <v>1992</v>
      </c>
      <c r="C3226" s="294">
        <v>3811</v>
      </c>
      <c r="D3226" s="294">
        <v>371</v>
      </c>
      <c r="E3226" s="295">
        <v>4200</v>
      </c>
      <c r="F3226" s="294">
        <v>2933</v>
      </c>
      <c r="G3226" s="294">
        <v>2933</v>
      </c>
    </row>
    <row r="3227" spans="1:7">
      <c r="A3227" s="34" t="s">
        <v>1617</v>
      </c>
      <c r="B3227" s="293">
        <v>1991</v>
      </c>
      <c r="C3227" s="294">
        <v>3614</v>
      </c>
      <c r="D3227" s="294">
        <v>336</v>
      </c>
      <c r="E3227" s="295">
        <v>4010</v>
      </c>
      <c r="F3227" s="294">
        <v>2540</v>
      </c>
      <c r="G3227" s="294">
        <v>2540</v>
      </c>
    </row>
    <row r="3228" spans="1:7">
      <c r="A3228" s="34" t="s">
        <v>1618</v>
      </c>
      <c r="B3228" s="293">
        <v>2019</v>
      </c>
      <c r="C3228" s="294">
        <v>18372</v>
      </c>
      <c r="D3228" s="294">
        <v>2306</v>
      </c>
      <c r="E3228" s="295">
        <v>20497</v>
      </c>
      <c r="F3228" s="294">
        <v>8273</v>
      </c>
      <c r="G3228" s="294">
        <v>13994</v>
      </c>
    </row>
    <row r="3229" spans="1:7">
      <c r="A3229" s="34" t="s">
        <v>1618</v>
      </c>
      <c r="B3229" s="293">
        <v>2018</v>
      </c>
      <c r="C3229" s="294">
        <v>17408</v>
      </c>
      <c r="D3229" s="294">
        <v>2203</v>
      </c>
      <c r="E3229" s="295">
        <v>20390</v>
      </c>
      <c r="F3229" s="294">
        <v>8990</v>
      </c>
      <c r="G3229" s="294">
        <v>13750</v>
      </c>
    </row>
    <row r="3230" spans="1:7">
      <c r="A3230" s="34" t="s">
        <v>1618</v>
      </c>
      <c r="B3230" s="293">
        <v>2017</v>
      </c>
      <c r="C3230" s="294">
        <v>15264</v>
      </c>
      <c r="D3230" s="294">
        <v>1518</v>
      </c>
      <c r="E3230" s="295">
        <v>19589</v>
      </c>
      <c r="F3230" s="294">
        <v>8770</v>
      </c>
      <c r="G3230" s="294">
        <v>13426</v>
      </c>
    </row>
    <row r="3231" spans="1:7">
      <c r="A3231" s="34" t="s">
        <v>1618</v>
      </c>
      <c r="B3231" s="293">
        <v>2016</v>
      </c>
      <c r="C3231" s="294">
        <v>14522</v>
      </c>
      <c r="D3231" s="294">
        <v>1635</v>
      </c>
      <c r="E3231" s="295">
        <v>21743</v>
      </c>
      <c r="F3231" s="294">
        <v>7618</v>
      </c>
      <c r="G3231" s="294">
        <v>14264</v>
      </c>
    </row>
    <row r="3232" spans="1:7">
      <c r="A3232" s="34" t="s">
        <v>1618</v>
      </c>
      <c r="B3232" s="293">
        <v>2015</v>
      </c>
      <c r="C3232" s="294">
        <v>16249</v>
      </c>
      <c r="D3232" s="294">
        <v>2710</v>
      </c>
      <c r="E3232" s="295">
        <v>22088</v>
      </c>
      <c r="F3232" s="294">
        <v>8128</v>
      </c>
      <c r="G3232" s="294">
        <v>14969</v>
      </c>
    </row>
    <row r="3233" spans="1:7">
      <c r="A3233" s="34" t="s">
        <v>1618</v>
      </c>
      <c r="B3233" s="293">
        <v>2014</v>
      </c>
      <c r="C3233" s="294">
        <v>17733</v>
      </c>
      <c r="D3233" s="294">
        <v>2147</v>
      </c>
      <c r="E3233" s="295">
        <v>24177</v>
      </c>
      <c r="F3233" s="294">
        <v>10167</v>
      </c>
      <c r="G3233" s="294">
        <v>16191</v>
      </c>
    </row>
    <row r="3234" spans="1:7">
      <c r="A3234" s="34" t="s">
        <v>1618</v>
      </c>
      <c r="B3234" s="293">
        <v>2013</v>
      </c>
      <c r="C3234" s="294">
        <v>24669</v>
      </c>
      <c r="D3234" s="294">
        <v>2004</v>
      </c>
      <c r="E3234" s="295">
        <v>24711</v>
      </c>
      <c r="F3234" s="294">
        <v>10718</v>
      </c>
      <c r="G3234" s="294">
        <v>16360</v>
      </c>
    </row>
    <row r="3235" spans="1:7">
      <c r="A3235" s="34" t="s">
        <v>1618</v>
      </c>
      <c r="B3235" s="293">
        <v>2012</v>
      </c>
      <c r="C3235" s="294">
        <v>24412</v>
      </c>
      <c r="D3235" s="294">
        <v>1968</v>
      </c>
      <c r="E3235" s="295">
        <v>23818</v>
      </c>
      <c r="F3235" s="294">
        <v>10442</v>
      </c>
      <c r="G3235" s="294">
        <v>15735</v>
      </c>
    </row>
    <row r="3236" spans="1:7">
      <c r="A3236" s="34" t="s">
        <v>1618</v>
      </c>
      <c r="B3236" s="293">
        <v>2011</v>
      </c>
      <c r="C3236" s="294">
        <v>24222</v>
      </c>
      <c r="D3236" s="294">
        <v>2480</v>
      </c>
      <c r="E3236" s="295">
        <v>23861</v>
      </c>
      <c r="F3236" s="294">
        <v>10551</v>
      </c>
      <c r="G3236" s="294">
        <v>15752</v>
      </c>
    </row>
    <row r="3237" spans="1:7">
      <c r="A3237" s="34" t="s">
        <v>1618</v>
      </c>
      <c r="B3237" s="293">
        <v>2010</v>
      </c>
      <c r="C3237" s="294">
        <v>21039</v>
      </c>
      <c r="D3237" s="294">
        <v>2164</v>
      </c>
      <c r="E3237" s="295">
        <v>22843</v>
      </c>
      <c r="F3237" s="294">
        <v>9952</v>
      </c>
      <c r="G3237" s="294">
        <v>15018</v>
      </c>
    </row>
    <row r="3238" spans="1:7">
      <c r="A3238" s="34" t="s">
        <v>1618</v>
      </c>
      <c r="B3238" s="293">
        <v>2009</v>
      </c>
      <c r="C3238" s="294">
        <v>20102</v>
      </c>
      <c r="D3238" s="294">
        <v>1724</v>
      </c>
      <c r="E3238" s="295">
        <v>19763</v>
      </c>
      <c r="F3238" s="294">
        <v>8706</v>
      </c>
      <c r="G3238" s="294">
        <v>13281</v>
      </c>
    </row>
    <row r="3239" spans="1:7">
      <c r="A3239" s="34" t="s">
        <v>1618</v>
      </c>
      <c r="B3239" s="293">
        <v>2008</v>
      </c>
      <c r="C3239" s="294">
        <v>24807</v>
      </c>
      <c r="D3239" s="294">
        <v>2412</v>
      </c>
      <c r="E3239" s="295">
        <v>21040</v>
      </c>
      <c r="F3239" s="294">
        <v>9301</v>
      </c>
      <c r="G3239" s="294">
        <v>13819</v>
      </c>
    </row>
    <row r="3240" spans="1:7">
      <c r="A3240" s="34" t="s">
        <v>1618</v>
      </c>
      <c r="B3240" s="293">
        <v>2007</v>
      </c>
      <c r="C3240" s="294">
        <v>22131</v>
      </c>
      <c r="D3240" s="294">
        <v>2136</v>
      </c>
      <c r="E3240" s="295">
        <v>19680</v>
      </c>
      <c r="F3240" s="294">
        <v>8772</v>
      </c>
      <c r="G3240" s="294">
        <v>12548</v>
      </c>
    </row>
    <row r="3241" spans="1:7">
      <c r="A3241" s="34" t="s">
        <v>1618</v>
      </c>
      <c r="B3241" s="293">
        <v>2006</v>
      </c>
      <c r="C3241" s="294">
        <v>20133</v>
      </c>
      <c r="D3241" s="294">
        <v>1845</v>
      </c>
      <c r="E3241" s="295">
        <v>18672</v>
      </c>
      <c r="F3241" s="294">
        <v>8330</v>
      </c>
      <c r="G3241" s="294">
        <v>12356</v>
      </c>
    </row>
    <row r="3242" spans="1:7">
      <c r="A3242" s="34" t="s">
        <v>1618</v>
      </c>
      <c r="B3242" s="293">
        <v>2005</v>
      </c>
      <c r="C3242" s="294">
        <v>17305</v>
      </c>
      <c r="D3242" s="294">
        <v>1422</v>
      </c>
      <c r="E3242" s="295">
        <v>17227</v>
      </c>
      <c r="F3242" s="294">
        <v>7542</v>
      </c>
      <c r="G3242" s="294">
        <v>11640</v>
      </c>
    </row>
    <row r="3243" spans="1:7">
      <c r="A3243" s="34" t="s">
        <v>1618</v>
      </c>
      <c r="B3243" s="293">
        <v>2004</v>
      </c>
      <c r="C3243" s="294">
        <v>15615</v>
      </c>
      <c r="D3243" s="294">
        <v>1257</v>
      </c>
      <c r="E3243" s="295">
        <v>16361</v>
      </c>
      <c r="F3243" s="294">
        <v>7364</v>
      </c>
      <c r="G3243" s="294">
        <v>11402</v>
      </c>
    </row>
    <row r="3244" spans="1:7">
      <c r="A3244" s="34" t="s">
        <v>1618</v>
      </c>
      <c r="B3244" s="293">
        <v>2003</v>
      </c>
      <c r="C3244" s="294">
        <v>13958</v>
      </c>
      <c r="D3244" s="294">
        <v>1089</v>
      </c>
      <c r="E3244" s="295">
        <v>15194</v>
      </c>
      <c r="F3244" s="294">
        <v>6574</v>
      </c>
      <c r="G3244" s="294">
        <v>10698</v>
      </c>
    </row>
    <row r="3245" spans="1:7">
      <c r="A3245" s="34" t="s">
        <v>1618</v>
      </c>
      <c r="B3245" s="293">
        <v>2002</v>
      </c>
      <c r="C3245" s="294">
        <v>13748</v>
      </c>
      <c r="D3245" s="294">
        <v>122</v>
      </c>
      <c r="E3245" s="295">
        <v>14545</v>
      </c>
      <c r="F3245" s="294">
        <v>5845</v>
      </c>
      <c r="G3245" s="294">
        <v>10395</v>
      </c>
    </row>
    <row r="3246" spans="1:7">
      <c r="A3246" s="34" t="s">
        <v>1618</v>
      </c>
      <c r="B3246" s="293">
        <v>2001</v>
      </c>
      <c r="C3246" s="294">
        <v>15479.6</v>
      </c>
      <c r="D3246" s="294">
        <v>1031.8</v>
      </c>
      <c r="E3246" s="295">
        <v>15046.4</v>
      </c>
      <c r="F3246" s="294">
        <v>6214.1</v>
      </c>
      <c r="G3246" s="294">
        <v>10917.2</v>
      </c>
    </row>
    <row r="3247" spans="1:7">
      <c r="A3247" s="34" t="s">
        <v>1618</v>
      </c>
      <c r="B3247" s="293">
        <v>2000</v>
      </c>
      <c r="C3247" s="294">
        <v>15544.8</v>
      </c>
      <c r="D3247" s="294">
        <v>1422.4</v>
      </c>
      <c r="E3247" s="295">
        <v>15164.3</v>
      </c>
      <c r="F3247" s="294">
        <v>6507.2</v>
      </c>
      <c r="G3247" s="294">
        <v>11107.599999999999</v>
      </c>
    </row>
    <row r="3248" spans="1:7">
      <c r="A3248" s="34" t="s">
        <v>1618</v>
      </c>
      <c r="B3248" s="293">
        <v>1999</v>
      </c>
      <c r="C3248" s="294">
        <v>14269.5</v>
      </c>
      <c r="D3248" s="294">
        <v>1313.6</v>
      </c>
      <c r="E3248" s="295">
        <v>13623.5</v>
      </c>
      <c r="F3248" s="294">
        <v>6477.7</v>
      </c>
      <c r="G3248" s="294">
        <v>9748.5</v>
      </c>
    </row>
    <row r="3249" spans="1:7">
      <c r="A3249" s="34" t="s">
        <v>1618</v>
      </c>
      <c r="B3249" s="293">
        <v>1998</v>
      </c>
      <c r="C3249" s="294">
        <v>13447.200199999999</v>
      </c>
      <c r="D3249" s="294">
        <v>1228.5999999999999</v>
      </c>
      <c r="E3249" s="295">
        <v>12659.799800000001</v>
      </c>
      <c r="F3249" s="294">
        <v>6423.2001</v>
      </c>
      <c r="G3249" s="294">
        <v>9004.2001</v>
      </c>
    </row>
    <row r="3250" spans="1:7">
      <c r="A3250" s="34" t="s">
        <v>1618</v>
      </c>
      <c r="B3250" s="293">
        <v>1997</v>
      </c>
      <c r="C3250" s="294">
        <v>12298.5996</v>
      </c>
      <c r="D3250" s="294">
        <v>1121.9000000000001</v>
      </c>
      <c r="E3250" s="295">
        <v>11463.299800000001</v>
      </c>
      <c r="F3250" s="294">
        <v>5420.7001</v>
      </c>
      <c r="G3250" s="294">
        <v>7436.5001000000002</v>
      </c>
    </row>
    <row r="3251" spans="1:7">
      <c r="A3251" s="34" t="s">
        <v>1618</v>
      </c>
      <c r="B3251" s="293">
        <v>1996</v>
      </c>
      <c r="C3251" s="294">
        <v>11149.9004</v>
      </c>
      <c r="D3251" s="294">
        <v>1018.5</v>
      </c>
      <c r="E3251" s="295">
        <v>10481</v>
      </c>
      <c r="F3251" s="294">
        <v>5353.3998000000001</v>
      </c>
      <c r="G3251" s="294">
        <v>7092.9997999999996</v>
      </c>
    </row>
    <row r="3252" spans="1:7">
      <c r="A3252" s="34" t="s">
        <v>1618</v>
      </c>
      <c r="B3252" s="293">
        <v>1995</v>
      </c>
      <c r="C3252" s="294">
        <v>10012.9004</v>
      </c>
      <c r="D3252" s="294">
        <v>907.7</v>
      </c>
      <c r="E3252" s="295">
        <v>9399</v>
      </c>
      <c r="F3252" s="294">
        <v>4870.8</v>
      </c>
      <c r="G3252" s="294">
        <v>6466.5</v>
      </c>
    </row>
    <row r="3253" spans="1:7">
      <c r="A3253" s="34" t="s">
        <v>1618</v>
      </c>
      <c r="B3253" s="293">
        <v>1994</v>
      </c>
      <c r="C3253" s="294">
        <v>8607.2001999999993</v>
      </c>
      <c r="D3253" s="294">
        <v>788.5</v>
      </c>
      <c r="E3253" s="295">
        <v>8215</v>
      </c>
      <c r="F3253" s="294">
        <v>4341.8</v>
      </c>
      <c r="G3253" s="294">
        <v>5545</v>
      </c>
    </row>
    <row r="3254" spans="1:7">
      <c r="A3254" s="34" t="s">
        <v>1618</v>
      </c>
      <c r="B3254" s="293">
        <v>1993</v>
      </c>
      <c r="C3254" s="294">
        <v>8173.7997999999998</v>
      </c>
      <c r="D3254" s="294">
        <v>708.1</v>
      </c>
      <c r="E3254" s="295">
        <v>7814.5</v>
      </c>
      <c r="F3254" s="294">
        <v>3915.0999000000002</v>
      </c>
      <c r="G3254" s="294">
        <v>5536.9999000000007</v>
      </c>
    </row>
    <row r="3255" spans="1:7">
      <c r="A3255" s="34" t="s">
        <v>1618</v>
      </c>
      <c r="B3255" s="293">
        <v>1992</v>
      </c>
      <c r="C3255" s="294">
        <v>7706</v>
      </c>
      <c r="D3255" s="294">
        <v>662.9</v>
      </c>
      <c r="E3255" s="295">
        <v>6627</v>
      </c>
      <c r="F3255" s="294">
        <v>3729.8</v>
      </c>
      <c r="G3255" s="294">
        <v>4611.4000000000005</v>
      </c>
    </row>
    <row r="3256" spans="1:7">
      <c r="A3256" s="34" t="s">
        <v>1618</v>
      </c>
      <c r="B3256" s="293">
        <v>1991</v>
      </c>
      <c r="C3256" s="294">
        <v>7427</v>
      </c>
      <c r="D3256" s="294">
        <v>631.9</v>
      </c>
      <c r="E3256" s="295">
        <v>6364.3999000000003</v>
      </c>
      <c r="F3256" s="294">
        <v>3256.9000999999998</v>
      </c>
      <c r="G3256" s="294">
        <v>4472.1000999999997</v>
      </c>
    </row>
    <row r="3257" spans="1:7">
      <c r="A3257" s="34" t="s">
        <v>1618</v>
      </c>
      <c r="B3257" s="293">
        <v>1990</v>
      </c>
      <c r="C3257" s="294">
        <v>7573.3999000000003</v>
      </c>
      <c r="D3257" s="294">
        <v>613.20000000000005</v>
      </c>
      <c r="E3257" s="295">
        <v>6376.3999000000003</v>
      </c>
      <c r="F3257" s="294">
        <v>2989.9000999999998</v>
      </c>
      <c r="G3257" s="294">
        <v>4404.1000999999997</v>
      </c>
    </row>
    <row r="3258" spans="1:7">
      <c r="A3258" s="34" t="s">
        <v>1618</v>
      </c>
      <c r="B3258" s="293">
        <v>1989</v>
      </c>
      <c r="C3258" s="294">
        <v>7071.2997999999998</v>
      </c>
      <c r="D3258" s="294">
        <v>588</v>
      </c>
      <c r="E3258" s="295">
        <v>5408</v>
      </c>
      <c r="F3258" s="294">
        <v>3073.3998999999999</v>
      </c>
      <c r="G3258" s="294">
        <v>3816.0999000000002</v>
      </c>
    </row>
    <row r="3259" spans="1:7">
      <c r="A3259" s="34" t="s">
        <v>1619</v>
      </c>
      <c r="B3259" s="293">
        <v>2019</v>
      </c>
      <c r="C3259" s="294">
        <v>17307.313999999998</v>
      </c>
      <c r="D3259" s="294">
        <v>2734.91</v>
      </c>
      <c r="E3259" s="295">
        <v>37124.608</v>
      </c>
      <c r="F3259" s="294">
        <v>21640.716</v>
      </c>
      <c r="G3259" s="294">
        <v>27615.524000000001</v>
      </c>
    </row>
    <row r="3260" spans="1:7">
      <c r="A3260" s="34" t="s">
        <v>1619</v>
      </c>
      <c r="B3260" s="293">
        <v>2018</v>
      </c>
      <c r="C3260" s="294">
        <v>17007.571</v>
      </c>
      <c r="D3260" s="294">
        <v>3419.04</v>
      </c>
      <c r="E3260" s="295">
        <v>33934.474000000002</v>
      </c>
      <c r="F3260" s="294">
        <v>19364.187999999998</v>
      </c>
      <c r="G3260" s="294">
        <v>25447.449999999997</v>
      </c>
    </row>
    <row r="3261" spans="1:7">
      <c r="A3261" s="34" t="s">
        <v>1619</v>
      </c>
      <c r="B3261" s="293">
        <v>2017</v>
      </c>
      <c r="C3261" s="294">
        <v>11280.15</v>
      </c>
      <c r="D3261" s="294">
        <v>2582.5790000000002</v>
      </c>
      <c r="E3261" s="295">
        <v>29833.078000000001</v>
      </c>
      <c r="F3261" s="294">
        <v>16283.272999999999</v>
      </c>
      <c r="G3261" s="294">
        <v>22670.343999999997</v>
      </c>
    </row>
    <row r="3262" spans="1:7">
      <c r="A3262" s="34" t="s">
        <v>1619</v>
      </c>
      <c r="B3262" s="293">
        <v>2016</v>
      </c>
      <c r="C3262" s="294">
        <v>7522.1859999999997</v>
      </c>
      <c r="D3262" s="294">
        <v>-1096.6859999999999</v>
      </c>
      <c r="E3262" s="295">
        <v>29299.201000000001</v>
      </c>
      <c r="F3262" s="294">
        <v>13981.581</v>
      </c>
      <c r="G3262" s="294">
        <v>20967.938999999998</v>
      </c>
    </row>
    <row r="3263" spans="1:7">
      <c r="A3263" s="34" t="s">
        <v>1619</v>
      </c>
      <c r="B3263" s="293">
        <v>2015</v>
      </c>
      <c r="C3263" s="294">
        <v>9434.4159999999993</v>
      </c>
      <c r="D3263" s="294">
        <v>-4524.5150000000003</v>
      </c>
      <c r="E3263" s="295">
        <v>26970.47</v>
      </c>
      <c r="F3263" s="294">
        <v>12943.035</v>
      </c>
      <c r="G3263" s="294">
        <v>19598.525000000001</v>
      </c>
    </row>
    <row r="3264" spans="1:7">
      <c r="A3264" s="34" t="s">
        <v>1619</v>
      </c>
      <c r="B3264" s="293">
        <v>2014</v>
      </c>
      <c r="C3264" s="294">
        <v>16727.484</v>
      </c>
      <c r="D3264" s="294">
        <v>2915.4870000000001</v>
      </c>
      <c r="E3264" s="295">
        <v>34762.686999999998</v>
      </c>
      <c r="F3264" s="294">
        <v>17712.581999999999</v>
      </c>
      <c r="G3264" s="294">
        <v>23622.514999999999</v>
      </c>
    </row>
    <row r="3265" spans="1:7">
      <c r="A3265" s="34" t="s">
        <v>1619</v>
      </c>
      <c r="B3265" s="293">
        <v>2013</v>
      </c>
      <c r="C3265" s="294">
        <v>14572.263000000001</v>
      </c>
      <c r="D3265" s="294">
        <v>2197.1089999999999</v>
      </c>
      <c r="E3265" s="295">
        <v>30574.238000000001</v>
      </c>
      <c r="F3265" s="294">
        <v>15418.459000000001</v>
      </c>
      <c r="G3265" s="294">
        <v>21331.68</v>
      </c>
    </row>
    <row r="3266" spans="1:7">
      <c r="A3266" s="34" t="s">
        <v>1619</v>
      </c>
      <c r="B3266" s="293">
        <v>2012</v>
      </c>
      <c r="C3266" s="294">
        <v>11807.710999999999</v>
      </c>
      <c r="D3266" s="294">
        <v>570.279</v>
      </c>
      <c r="E3266" s="295">
        <v>27336.578000000001</v>
      </c>
      <c r="F3266" s="294">
        <v>13284.763999999999</v>
      </c>
      <c r="G3266" s="294">
        <v>19596.945</v>
      </c>
    </row>
    <row r="3267" spans="1:7">
      <c r="A3267" s="34" t="s">
        <v>1619</v>
      </c>
      <c r="B3267" s="293">
        <v>2011</v>
      </c>
      <c r="C3267" s="294">
        <v>9187.8539999999994</v>
      </c>
      <c r="D3267" s="294">
        <v>1091.123</v>
      </c>
      <c r="E3267" s="295">
        <v>24838.796999999999</v>
      </c>
      <c r="F3267" s="294">
        <v>12640.904</v>
      </c>
      <c r="G3267" s="294">
        <v>17650.07</v>
      </c>
    </row>
    <row r="3268" spans="1:7">
      <c r="A3268" s="34" t="s">
        <v>1619</v>
      </c>
      <c r="B3268" s="293">
        <v>2010</v>
      </c>
      <c r="C3268" s="294">
        <v>5821.4790000000003</v>
      </c>
      <c r="D3268" s="294">
        <v>160.654</v>
      </c>
      <c r="E3268" s="295">
        <v>21624.233</v>
      </c>
      <c r="F3268" s="294">
        <v>10231.632</v>
      </c>
      <c r="G3268" s="294">
        <v>15454.973</v>
      </c>
    </row>
    <row r="3269" spans="1:7">
      <c r="A3269" s="34" t="s">
        <v>1619</v>
      </c>
      <c r="B3269" s="293">
        <v>2009</v>
      </c>
      <c r="C3269" s="294">
        <v>5097.3500000000004</v>
      </c>
      <c r="D3269" s="294">
        <v>546.62699999999995</v>
      </c>
      <c r="E3269" s="295">
        <v>18118.667000000001</v>
      </c>
      <c r="F3269" s="294">
        <v>9998.0419999999995</v>
      </c>
      <c r="G3269" s="294">
        <v>12795.041999999999</v>
      </c>
    </row>
    <row r="3270" spans="1:7">
      <c r="A3270" s="34" t="s">
        <v>1619</v>
      </c>
      <c r="B3270" s="293">
        <v>2008</v>
      </c>
      <c r="C3270" s="294">
        <v>6249.8940000000002</v>
      </c>
      <c r="D3270" s="294">
        <v>2436.4760000000001</v>
      </c>
      <c r="E3270" s="295">
        <v>15951.226000000001</v>
      </c>
      <c r="F3270" s="294">
        <v>9014.4969999999994</v>
      </c>
      <c r="G3270" s="294">
        <v>10911.496999999999</v>
      </c>
    </row>
    <row r="3271" spans="1:7">
      <c r="A3271" s="34" t="s">
        <v>1619</v>
      </c>
      <c r="B3271" s="293">
        <v>2007</v>
      </c>
      <c r="C3271" s="294">
        <v>4221.8360000000002</v>
      </c>
      <c r="D3271" s="294">
        <v>1083.2550000000001</v>
      </c>
      <c r="E3271" s="295">
        <v>12088.906999999999</v>
      </c>
      <c r="F3271" s="294">
        <v>6990.0940000000001</v>
      </c>
      <c r="G3271" s="294">
        <v>8175.0940000000001</v>
      </c>
    </row>
    <row r="3272" spans="1:7">
      <c r="A3272" s="34" t="s">
        <v>1619</v>
      </c>
      <c r="B3272" s="293">
        <v>2006</v>
      </c>
      <c r="C3272" s="294">
        <v>3779.8879999999999</v>
      </c>
      <c r="D3272" s="294">
        <v>1288.8900000000001</v>
      </c>
      <c r="E3272" s="295">
        <v>9402.16</v>
      </c>
      <c r="F3272" s="294">
        <v>5599.6710000000003</v>
      </c>
      <c r="G3272" s="294">
        <v>6333.1130000000003</v>
      </c>
    </row>
    <row r="3273" spans="1:7">
      <c r="A3273" s="34" t="s">
        <v>1619</v>
      </c>
      <c r="B3273" s="293">
        <v>2005</v>
      </c>
      <c r="C3273" s="294">
        <v>3616.797</v>
      </c>
      <c r="D3273" s="294">
        <v>1252.144</v>
      </c>
      <c r="E3273" s="295">
        <v>7753.32</v>
      </c>
      <c r="F3273" s="294">
        <v>4316.2920000000004</v>
      </c>
      <c r="G3273" s="294">
        <v>5301.3590000000004</v>
      </c>
    </row>
    <row r="3274" spans="1:7">
      <c r="A3274" s="34" t="s">
        <v>1619</v>
      </c>
      <c r="B3274" s="293">
        <v>2004</v>
      </c>
      <c r="C3274" s="294">
        <v>2300.7620000000002</v>
      </c>
      <c r="D3274" s="294">
        <v>613.96299999999997</v>
      </c>
      <c r="E3274" s="295">
        <v>5798.9229999999998</v>
      </c>
      <c r="F3274" s="294">
        <v>2945.424</v>
      </c>
      <c r="G3274" s="294">
        <v>4023.0460000000003</v>
      </c>
    </row>
    <row r="3275" spans="1:7">
      <c r="A3275" s="34" t="s">
        <v>1619</v>
      </c>
      <c r="B3275" s="293">
        <v>2003</v>
      </c>
      <c r="C3275" s="294">
        <v>1820.394</v>
      </c>
      <c r="D3275" s="294">
        <v>419.113</v>
      </c>
      <c r="E3275" s="295">
        <v>4749.0150000000003</v>
      </c>
      <c r="F3275" s="294">
        <v>2223.3809999999999</v>
      </c>
      <c r="G3275" s="294">
        <v>3332.2529999999997</v>
      </c>
    </row>
    <row r="3276" spans="1:7">
      <c r="A3276" s="34" t="s">
        <v>1619</v>
      </c>
      <c r="B3276" s="293">
        <v>2002</v>
      </c>
      <c r="C3276" s="294">
        <v>1142.4380000000001</v>
      </c>
      <c r="D3276" s="294">
        <v>76.141000000000005</v>
      </c>
      <c r="E3276" s="295">
        <v>3813.5680000000002</v>
      </c>
      <c r="F3276" s="294">
        <v>1672.395</v>
      </c>
      <c r="G3276" s="294">
        <v>2817.527</v>
      </c>
    </row>
    <row r="3277" spans="1:7">
      <c r="A3277" s="34" t="s">
        <v>1619</v>
      </c>
      <c r="B3277" s="293">
        <v>2001</v>
      </c>
      <c r="C3277" s="294">
        <v>1556.203</v>
      </c>
      <c r="D3277" s="294">
        <v>387.62200000000001</v>
      </c>
      <c r="E3277" s="295">
        <v>3414.0439999999999</v>
      </c>
      <c r="F3277" s="294">
        <v>1642.6859999999999</v>
      </c>
      <c r="G3277" s="294">
        <v>2498.6549999999997</v>
      </c>
    </row>
    <row r="3278" spans="1:7">
      <c r="A3278" s="34" t="s">
        <v>1619</v>
      </c>
      <c r="B3278" s="293">
        <v>2000</v>
      </c>
      <c r="C3278" s="294">
        <v>1481.53</v>
      </c>
      <c r="D3278" s="294">
        <v>385.90300000000002</v>
      </c>
      <c r="E3278" s="295">
        <v>3000.8150000000001</v>
      </c>
      <c r="F3278" s="294">
        <v>1380.925</v>
      </c>
      <c r="G3278" s="294">
        <v>2239.9250000000002</v>
      </c>
    </row>
    <row r="3279" spans="1:7">
      <c r="A3279" s="34" t="s">
        <v>1619</v>
      </c>
      <c r="B3279" s="293">
        <v>1999</v>
      </c>
      <c r="C3279" s="294">
        <v>842.84199999999998</v>
      </c>
      <c r="D3279" s="294">
        <v>568.55899999999997</v>
      </c>
      <c r="E3279" s="295">
        <v>2610.7930000000001</v>
      </c>
      <c r="F3279" s="294">
        <v>1129.6110000000001</v>
      </c>
      <c r="G3279" s="294">
        <v>2119.9170000000004</v>
      </c>
    </row>
    <row r="3280" spans="1:7">
      <c r="A3280" s="34" t="s">
        <v>1619</v>
      </c>
      <c r="B3280" s="293">
        <v>1998</v>
      </c>
      <c r="C3280" s="294">
        <v>769.18799999999999</v>
      </c>
      <c r="D3280" s="294">
        <v>56.170999999999999</v>
      </c>
      <c r="E3280" s="295">
        <v>3018.0949999999998</v>
      </c>
      <c r="F3280" s="294">
        <v>1280.3040000000001</v>
      </c>
      <c r="G3280" s="294">
        <v>2423.0830999999998</v>
      </c>
    </row>
    <row r="3281" spans="1:7">
      <c r="A3281" s="34" t="s">
        <v>1619</v>
      </c>
      <c r="B3281" s="293">
        <v>1997</v>
      </c>
      <c r="C3281" s="294">
        <v>783.50099999999998</v>
      </c>
      <c r="D3281" s="294">
        <v>121.97</v>
      </c>
      <c r="E3281" s="295">
        <v>2723.355</v>
      </c>
      <c r="F3281" s="294">
        <v>1281.049</v>
      </c>
      <c r="G3281" s="294">
        <v>2022.3240000000001</v>
      </c>
    </row>
    <row r="3282" spans="1:7">
      <c r="A3282" s="34" t="s">
        <v>1619</v>
      </c>
      <c r="B3282" s="293">
        <v>1996</v>
      </c>
      <c r="C3282" s="294">
        <v>703.77800000000002</v>
      </c>
      <c r="D3282" s="294">
        <v>140.00800000000001</v>
      </c>
      <c r="E3282" s="295">
        <v>2458.3530000000001</v>
      </c>
      <c r="F3282" s="294">
        <v>1265.0899999999999</v>
      </c>
      <c r="G3282" s="294">
        <v>1731.1789999999999</v>
      </c>
    </row>
    <row r="3283" spans="1:7">
      <c r="A3283" s="34" t="s">
        <v>1619</v>
      </c>
      <c r="B3283" s="293">
        <v>1995</v>
      </c>
      <c r="C3283" s="294">
        <v>576.49300000000005</v>
      </c>
      <c r="D3283" s="294">
        <v>142.11799999999999</v>
      </c>
      <c r="E3283" s="295">
        <v>2147.2581</v>
      </c>
      <c r="F3283" s="294">
        <v>1163.6590000000001</v>
      </c>
      <c r="G3283" s="294">
        <v>1452.7080000000001</v>
      </c>
    </row>
    <row r="3284" spans="1:7">
      <c r="A3284" s="34" t="s">
        <v>1619</v>
      </c>
      <c r="B3284" s="293">
        <v>1994</v>
      </c>
      <c r="C3284" s="294">
        <v>571.80899999999997</v>
      </c>
      <c r="D3284" s="294">
        <v>147.99799999999999</v>
      </c>
      <c r="E3284" s="295">
        <v>1861.8669</v>
      </c>
      <c r="F3284" s="294">
        <v>1043.4190000000001</v>
      </c>
      <c r="G3284" s="294">
        <v>1235.4740000000002</v>
      </c>
    </row>
    <row r="3285" spans="1:7">
      <c r="A3285" s="34" t="s">
        <v>1619</v>
      </c>
      <c r="B3285" s="293">
        <v>1993</v>
      </c>
      <c r="C3285" s="294">
        <v>567.702</v>
      </c>
      <c r="D3285" s="294">
        <v>138.02500000000001</v>
      </c>
      <c r="E3285" s="295">
        <v>1811.162</v>
      </c>
      <c r="F3285" s="294">
        <v>933.07299999999998</v>
      </c>
      <c r="G3285" s="294">
        <v>1116.0729999999999</v>
      </c>
    </row>
    <row r="3286" spans="1:7">
      <c r="A3286" s="34" t="s">
        <v>1619</v>
      </c>
      <c r="B3286" s="293">
        <v>1992</v>
      </c>
      <c r="C3286" s="294">
        <v>452.98899999999998</v>
      </c>
      <c r="D3286" s="294">
        <v>97.58</v>
      </c>
      <c r="E3286" s="295">
        <v>1731.0119999999999</v>
      </c>
      <c r="F3286" s="294">
        <v>834.00400000000002</v>
      </c>
      <c r="G3286" s="294">
        <v>984.00400000000002</v>
      </c>
    </row>
    <row r="3287" spans="1:7">
      <c r="A3287" s="34" t="s">
        <v>1619</v>
      </c>
      <c r="B3287" s="293">
        <v>1991</v>
      </c>
      <c r="C3287" s="294">
        <v>387.60500000000002</v>
      </c>
      <c r="D3287" s="294">
        <v>54.933999999999997</v>
      </c>
      <c r="E3287" s="295">
        <v>1455.6079999999999</v>
      </c>
      <c r="F3287" s="294">
        <v>650.20299999999997</v>
      </c>
      <c r="G3287" s="294">
        <v>1072.595</v>
      </c>
    </row>
    <row r="3288" spans="1:7">
      <c r="A3288" s="34" t="s">
        <v>1620</v>
      </c>
      <c r="B3288" s="293">
        <v>2019</v>
      </c>
      <c r="C3288" s="294">
        <v>8526.4699999999993</v>
      </c>
      <c r="D3288" s="294">
        <v>909.053</v>
      </c>
      <c r="E3288" s="295">
        <v>41123.915000000001</v>
      </c>
      <c r="F3288" s="294">
        <v>12785.564</v>
      </c>
      <c r="G3288" s="294">
        <v>27833.286999999997</v>
      </c>
    </row>
    <row r="3289" spans="1:7">
      <c r="A3289" s="34" t="s">
        <v>1620</v>
      </c>
      <c r="B3289" s="293">
        <v>2018</v>
      </c>
      <c r="C3289" s="294">
        <v>8448.2009999999991</v>
      </c>
      <c r="D3289" s="294">
        <v>1033</v>
      </c>
      <c r="E3289" s="295">
        <v>38241.256000000001</v>
      </c>
      <c r="F3289" s="294">
        <v>11642.387000000001</v>
      </c>
      <c r="G3289" s="294">
        <v>25638.449000000001</v>
      </c>
    </row>
    <row r="3290" spans="1:7">
      <c r="A3290" s="34" t="s">
        <v>1620</v>
      </c>
      <c r="B3290" s="293">
        <v>2017</v>
      </c>
      <c r="C3290" s="294">
        <v>7751.9520000000002</v>
      </c>
      <c r="D3290" s="294">
        <v>987.99599999999998</v>
      </c>
      <c r="E3290" s="295">
        <v>36220.385999999999</v>
      </c>
      <c r="F3290" s="294">
        <v>11241.812</v>
      </c>
      <c r="G3290" s="294">
        <v>24655.419000000002</v>
      </c>
    </row>
    <row r="3291" spans="1:7">
      <c r="A3291" s="34" t="s">
        <v>1620</v>
      </c>
      <c r="B3291" s="293">
        <v>2016</v>
      </c>
      <c r="C3291" s="294">
        <v>7639.1289999999999</v>
      </c>
      <c r="D3291" s="294">
        <v>942.30200000000002</v>
      </c>
      <c r="E3291" s="295">
        <v>32053.172999999999</v>
      </c>
      <c r="F3291" s="294">
        <v>10867.302</v>
      </c>
      <c r="G3291" s="294">
        <v>21619.038999999997</v>
      </c>
    </row>
    <row r="3292" spans="1:7">
      <c r="A3292" s="34" t="s">
        <v>1620</v>
      </c>
      <c r="B3292" s="293">
        <v>2015</v>
      </c>
      <c r="C3292" s="294">
        <v>7954.8270000000002</v>
      </c>
      <c r="D3292" s="294">
        <v>878.48500000000001</v>
      </c>
      <c r="E3292" s="295">
        <v>30580.309000000001</v>
      </c>
      <c r="F3292" s="294">
        <v>10507.782999999999</v>
      </c>
      <c r="G3292" s="294">
        <v>20703.192999999999</v>
      </c>
    </row>
    <row r="3293" spans="1:7">
      <c r="A3293" s="34" t="s">
        <v>1620</v>
      </c>
      <c r="B3293" s="293">
        <v>2014</v>
      </c>
      <c r="C3293" s="294">
        <v>7741.8559999999998</v>
      </c>
      <c r="D3293" s="294">
        <v>819.54600000000005</v>
      </c>
      <c r="E3293" s="295">
        <v>29740.386999999999</v>
      </c>
      <c r="F3293" s="294">
        <v>10132.383</v>
      </c>
      <c r="G3293" s="294">
        <v>19903.22</v>
      </c>
    </row>
    <row r="3294" spans="1:7">
      <c r="A3294" s="34" t="s">
        <v>1620</v>
      </c>
      <c r="B3294" s="293">
        <v>2013</v>
      </c>
      <c r="C3294" s="294">
        <v>7301.2039999999997</v>
      </c>
      <c r="D3294" s="294">
        <v>786.00699999999995</v>
      </c>
      <c r="E3294" s="295">
        <v>27795.537</v>
      </c>
      <c r="F3294" s="294">
        <v>9767.0959999999995</v>
      </c>
      <c r="G3294" s="294">
        <v>19170.275000000001</v>
      </c>
    </row>
    <row r="3295" spans="1:7">
      <c r="A3295" s="34" t="s">
        <v>1620</v>
      </c>
      <c r="B3295" s="293">
        <v>2012</v>
      </c>
      <c r="C3295" s="294">
        <v>6273.7870000000003</v>
      </c>
      <c r="D3295" s="294">
        <v>525.94500000000005</v>
      </c>
      <c r="E3295" s="295">
        <v>28302.824000000001</v>
      </c>
      <c r="F3295" s="294">
        <v>9392.6180000000004</v>
      </c>
      <c r="G3295" s="294">
        <v>18558.447</v>
      </c>
    </row>
    <row r="3296" spans="1:7">
      <c r="A3296" s="34" t="s">
        <v>1620</v>
      </c>
      <c r="B3296" s="293">
        <v>2011</v>
      </c>
      <c r="C3296" s="294">
        <v>4465.6570000000002</v>
      </c>
      <c r="D3296" s="294">
        <v>394.69299999999998</v>
      </c>
      <c r="E3296" s="295">
        <v>15647.066000000001</v>
      </c>
      <c r="F3296" s="294">
        <v>4131.826</v>
      </c>
      <c r="G3296" s="294">
        <v>9507.5810000000001</v>
      </c>
    </row>
    <row r="3297" spans="1:7">
      <c r="A3297" s="34" t="s">
        <v>1620</v>
      </c>
      <c r="B3297" s="293">
        <v>2010</v>
      </c>
      <c r="C3297" s="294">
        <v>4898.1670000000004</v>
      </c>
      <c r="D3297" s="294">
        <v>387.94900000000001</v>
      </c>
      <c r="E3297" s="295">
        <v>14472.601000000001</v>
      </c>
      <c r="F3297" s="294">
        <v>3928.8330000000001</v>
      </c>
      <c r="G3297" s="294">
        <v>9076.5570000000007</v>
      </c>
    </row>
    <row r="3298" spans="1:7">
      <c r="A3298" s="34" t="s">
        <v>1620</v>
      </c>
      <c r="B3298" s="293">
        <v>2009</v>
      </c>
      <c r="C3298" s="294">
        <v>5439.43</v>
      </c>
      <c r="D3298" s="294">
        <v>330.03300000000002</v>
      </c>
      <c r="E3298" s="295">
        <v>14057.679</v>
      </c>
      <c r="F3298" s="294">
        <v>3694.1019999999999</v>
      </c>
      <c r="G3298" s="294">
        <v>8796.0720000000001</v>
      </c>
    </row>
    <row r="3299" spans="1:7">
      <c r="A3299" s="34" t="s">
        <v>1620</v>
      </c>
      <c r="B3299" s="293">
        <v>2008</v>
      </c>
      <c r="C3299" s="294">
        <v>5800.1</v>
      </c>
      <c r="D3299" s="294">
        <v>260.83300000000003</v>
      </c>
      <c r="E3299" s="295">
        <v>13988.48</v>
      </c>
      <c r="F3299" s="294">
        <v>3136.5120000000002</v>
      </c>
      <c r="G3299" s="294">
        <v>8599.3680000000004</v>
      </c>
    </row>
    <row r="3300" spans="1:7">
      <c r="A3300" s="34" t="s">
        <v>1620</v>
      </c>
      <c r="B3300" s="293">
        <v>2007</v>
      </c>
      <c r="C3300" s="294">
        <v>5822.2259999999997</v>
      </c>
      <c r="D3300" s="294">
        <v>246.483</v>
      </c>
      <c r="E3300" s="295">
        <v>11581.822</v>
      </c>
      <c r="F3300" s="294">
        <v>3030.0349999999999</v>
      </c>
      <c r="G3300" s="294">
        <v>7664.3559999999998</v>
      </c>
    </row>
    <row r="3301" spans="1:7">
      <c r="A3301" s="34" t="s">
        <v>1620</v>
      </c>
      <c r="B3301" s="293">
        <v>2006</v>
      </c>
      <c r="C3301" s="294">
        <v>6877.6869999999999</v>
      </c>
      <c r="D3301" s="294">
        <v>470.57799999999997</v>
      </c>
      <c r="E3301" s="295">
        <v>11303.236000000001</v>
      </c>
      <c r="F3301" s="294">
        <v>2914.3789999999999</v>
      </c>
      <c r="G3301" s="294">
        <v>7056.8490000000002</v>
      </c>
    </row>
    <row r="3302" spans="1:7">
      <c r="A3302" s="34" t="s">
        <v>1620</v>
      </c>
      <c r="B3302" s="293">
        <v>2005</v>
      </c>
      <c r="C3302" s="294">
        <v>7397.7430000000004</v>
      </c>
      <c r="D3302" s="294">
        <v>-253.488</v>
      </c>
      <c r="E3302" s="295">
        <v>12567.875</v>
      </c>
      <c r="F3302" s="294">
        <v>2545.444</v>
      </c>
      <c r="G3302" s="294">
        <v>6977.9069999999992</v>
      </c>
    </row>
    <row r="3303" spans="1:7">
      <c r="A3303" s="34" t="s">
        <v>1620</v>
      </c>
      <c r="B3303" s="293">
        <v>2004</v>
      </c>
      <c r="C3303" s="294">
        <v>6542.12</v>
      </c>
      <c r="D3303" s="294">
        <v>116.58799999999999</v>
      </c>
      <c r="E3303" s="295">
        <v>11638.396000000001</v>
      </c>
      <c r="F3303" s="294">
        <v>2412.9110000000001</v>
      </c>
      <c r="G3303" s="294">
        <v>7020.134</v>
      </c>
    </row>
    <row r="3304" spans="1:7">
      <c r="A3304" s="34" t="s">
        <v>1620</v>
      </c>
      <c r="B3304" s="293">
        <v>2003</v>
      </c>
      <c r="C3304" s="294">
        <v>6069.1559999999999</v>
      </c>
      <c r="D3304" s="294">
        <v>116.411</v>
      </c>
      <c r="E3304" s="295">
        <v>11216.486999999999</v>
      </c>
      <c r="F3304" s="294">
        <v>2380.3200000000002</v>
      </c>
      <c r="G3304" s="294">
        <v>6761.5470000000005</v>
      </c>
    </row>
    <row r="3305" spans="1:7">
      <c r="A3305" s="34" t="s">
        <v>1620</v>
      </c>
      <c r="B3305" s="293">
        <v>2002</v>
      </c>
      <c r="C3305" s="294">
        <v>5237</v>
      </c>
      <c r="D3305" s="294">
        <v>152.10900000000001</v>
      </c>
      <c r="E3305" s="295">
        <v>10764.88</v>
      </c>
      <c r="F3305" s="294">
        <v>2326.721</v>
      </c>
      <c r="G3305" s="294">
        <v>6626.0830000000005</v>
      </c>
    </row>
    <row r="3306" spans="1:7">
      <c r="A3306" s="34" t="s">
        <v>1620</v>
      </c>
      <c r="B3306" s="293">
        <v>2001</v>
      </c>
      <c r="C3306" s="294">
        <v>5760.9489999999996</v>
      </c>
      <c r="D3306" s="294">
        <v>243.51</v>
      </c>
      <c r="E3306" s="295">
        <v>10331.92</v>
      </c>
      <c r="F3306" s="294">
        <v>2233.84</v>
      </c>
      <c r="G3306" s="294">
        <v>6885.7090000000007</v>
      </c>
    </row>
    <row r="3307" spans="1:7">
      <c r="A3307" s="34" t="s">
        <v>1620</v>
      </c>
      <c r="B3307" s="293">
        <v>2000</v>
      </c>
      <c r="C3307" s="294">
        <v>5876.62</v>
      </c>
      <c r="D3307" s="294">
        <v>-28.585999999999999</v>
      </c>
      <c r="E3307" s="295">
        <v>10217.15</v>
      </c>
      <c r="F3307" s="294">
        <v>2469.7829999999999</v>
      </c>
      <c r="G3307" s="294">
        <v>6309.2730000000001</v>
      </c>
    </row>
    <row r="3308" spans="1:7">
      <c r="A3308" s="34" t="s">
        <v>1620</v>
      </c>
      <c r="B3308" s="293">
        <v>1999</v>
      </c>
      <c r="C3308" s="294">
        <v>4471.2510000000002</v>
      </c>
      <c r="D3308" s="294">
        <v>34.216000000000001</v>
      </c>
      <c r="E3308" s="295">
        <v>9688.0517999999993</v>
      </c>
      <c r="F3308" s="294">
        <v>2440.8000000000002</v>
      </c>
      <c r="G3308" s="294">
        <v>5775.7489999999998</v>
      </c>
    </row>
    <row r="3309" spans="1:7">
      <c r="A3309" s="34" t="s">
        <v>1620</v>
      </c>
      <c r="B3309" s="293">
        <v>1998</v>
      </c>
      <c r="C3309" s="294">
        <v>3767.7141000000001</v>
      </c>
      <c r="D3309" s="294">
        <v>-146.75299999999999</v>
      </c>
      <c r="E3309" s="295">
        <v>10387.3809</v>
      </c>
      <c r="F3309" s="294">
        <v>2451.1120000000001</v>
      </c>
      <c r="G3309" s="294">
        <v>6369.6820000000007</v>
      </c>
    </row>
    <row r="3310" spans="1:7">
      <c r="A3310" s="34" t="s">
        <v>1620</v>
      </c>
      <c r="B3310" s="293">
        <v>1997</v>
      </c>
      <c r="C3310" s="294">
        <v>3834.8058999999998</v>
      </c>
      <c r="D3310" s="294">
        <v>-129.96199999999999</v>
      </c>
      <c r="E3310" s="295">
        <v>10414.4121</v>
      </c>
      <c r="F3310" s="294">
        <v>2652.0349999999999</v>
      </c>
      <c r="G3310" s="294">
        <v>6830.2348999999995</v>
      </c>
    </row>
    <row r="3311" spans="1:7">
      <c r="A3311" s="34" t="s">
        <v>1620</v>
      </c>
      <c r="B3311" s="293">
        <v>1996</v>
      </c>
      <c r="C3311" s="294">
        <v>3792.1478999999999</v>
      </c>
      <c r="D3311" s="294">
        <v>1.831</v>
      </c>
      <c r="E3311" s="295">
        <v>10741.748</v>
      </c>
      <c r="F3311" s="294">
        <v>2814.3071</v>
      </c>
      <c r="G3311" s="294">
        <v>6967.4061000000002</v>
      </c>
    </row>
    <row r="3312" spans="1:7">
      <c r="A3312" s="34" t="s">
        <v>1620</v>
      </c>
      <c r="B3312" s="293">
        <v>1995</v>
      </c>
      <c r="C3312" s="294">
        <v>3748.991</v>
      </c>
      <c r="D3312" s="294">
        <v>282.43400000000003</v>
      </c>
      <c r="E3312" s="295">
        <v>10544.9658</v>
      </c>
      <c r="F3312" s="294">
        <v>2997.1869999999999</v>
      </c>
      <c r="G3312" s="294">
        <v>7250.0409</v>
      </c>
    </row>
    <row r="3313" spans="1:7">
      <c r="A3313" s="34" t="s">
        <v>1620</v>
      </c>
      <c r="B3313" s="293">
        <v>1994</v>
      </c>
      <c r="C3313" s="294">
        <v>3642.7419</v>
      </c>
      <c r="D3313" s="294">
        <v>286.87400000000002</v>
      </c>
      <c r="E3313" s="295">
        <v>10584.8799</v>
      </c>
      <c r="F3313" s="294">
        <v>2923.4609999999998</v>
      </c>
      <c r="G3313" s="294">
        <v>7465.1098999999995</v>
      </c>
    </row>
    <row r="3314" spans="1:7">
      <c r="A3314" s="34" t="s">
        <v>1620</v>
      </c>
      <c r="B3314" s="293">
        <v>1993</v>
      </c>
      <c r="C3314" s="294">
        <v>3216.8739999999998</v>
      </c>
      <c r="D3314" s="294">
        <v>256.05399999999997</v>
      </c>
      <c r="E3314" s="295">
        <v>9724.3397999999997</v>
      </c>
      <c r="F3314" s="294">
        <v>2832.1729</v>
      </c>
      <c r="G3314" s="294">
        <v>8040.4318999999996</v>
      </c>
    </row>
    <row r="3315" spans="1:7">
      <c r="A3315" s="34" t="s">
        <v>1620</v>
      </c>
      <c r="B3315" s="293">
        <v>1993</v>
      </c>
      <c r="C3315" s="294">
        <v>3629.0929999999998</v>
      </c>
      <c r="D3315" s="294">
        <v>249.953</v>
      </c>
      <c r="E3315" s="295">
        <v>10668.1641</v>
      </c>
      <c r="F3315" s="294">
        <v>2845.788</v>
      </c>
      <c r="G3315" s="294">
        <v>7727.1581999999999</v>
      </c>
    </row>
    <row r="3316" spans="1:7">
      <c r="A3316" s="34" t="s">
        <v>1620</v>
      </c>
      <c r="B3316" s="293">
        <v>1991</v>
      </c>
      <c r="C3316" s="294">
        <v>2753.8029999999999</v>
      </c>
      <c r="D3316" s="294">
        <v>236.709</v>
      </c>
      <c r="E3316" s="295">
        <v>6781.7461000000003</v>
      </c>
      <c r="F3316" s="294">
        <v>2441.163</v>
      </c>
      <c r="G3316" s="294">
        <v>5480.6548999999995</v>
      </c>
    </row>
    <row r="3317" spans="1:7">
      <c r="A3317" s="34" t="s">
        <v>1620</v>
      </c>
      <c r="B3317" s="293">
        <v>1990</v>
      </c>
      <c r="C3317" s="294">
        <v>2616.3191000000002</v>
      </c>
      <c r="D3317" s="294">
        <v>211.00700000000001</v>
      </c>
      <c r="E3317" s="295">
        <v>6601.3711000000003</v>
      </c>
      <c r="F3317" s="294">
        <v>2362.3449999999998</v>
      </c>
      <c r="G3317" s="294">
        <v>5473.5218999999997</v>
      </c>
    </row>
    <row r="3318" spans="1:7">
      <c r="A3318" s="34" t="s">
        <v>1621</v>
      </c>
      <c r="B3318" s="293">
        <v>2019</v>
      </c>
      <c r="C3318" s="294">
        <v>21390</v>
      </c>
      <c r="D3318" s="294">
        <v>2211</v>
      </c>
      <c r="E3318" s="295">
        <v>32805</v>
      </c>
      <c r="F3318" s="294">
        <v>16133</v>
      </c>
      <c r="G3318" s="294">
        <v>24907</v>
      </c>
    </row>
    <row r="3319" spans="1:7">
      <c r="A3319" s="34" t="s">
        <v>1621</v>
      </c>
      <c r="B3319" s="293">
        <v>2018</v>
      </c>
      <c r="C3319" s="294">
        <v>21609</v>
      </c>
      <c r="D3319" s="294">
        <v>2145</v>
      </c>
      <c r="E3319" s="295">
        <v>31092</v>
      </c>
      <c r="F3319" s="294">
        <v>16142</v>
      </c>
      <c r="G3319" s="294">
        <v>23663</v>
      </c>
    </row>
    <row r="3320" spans="1:7">
      <c r="A3320" s="34" t="s">
        <v>1621</v>
      </c>
      <c r="B3320" s="293">
        <v>2017</v>
      </c>
      <c r="C3320" s="294">
        <v>20404</v>
      </c>
      <c r="D3320" s="294">
        <v>2985</v>
      </c>
      <c r="E3320" s="295">
        <v>32623</v>
      </c>
      <c r="F3320" s="294">
        <v>17290</v>
      </c>
      <c r="G3320" s="294">
        <v>25041</v>
      </c>
    </row>
    <row r="3321" spans="1:7">
      <c r="A3321" s="34" t="s">
        <v>1621</v>
      </c>
      <c r="B3321" s="293">
        <v>2016</v>
      </c>
      <c r="C3321" s="294">
        <v>19747</v>
      </c>
      <c r="D3321" s="294">
        <v>1916</v>
      </c>
      <c r="E3321" s="295">
        <v>30476</v>
      </c>
      <c r="F3321" s="294">
        <v>14998</v>
      </c>
      <c r="G3321" s="294">
        <v>23275</v>
      </c>
    </row>
    <row r="3322" spans="1:7">
      <c r="A3322" s="34" t="s">
        <v>1621</v>
      </c>
      <c r="B3322" s="293">
        <v>2015</v>
      </c>
      <c r="C3322" s="294">
        <v>20855</v>
      </c>
      <c r="D3322" s="294">
        <v>1972</v>
      </c>
      <c r="E3322" s="295">
        <v>30996</v>
      </c>
      <c r="F3322" s="294">
        <v>15231</v>
      </c>
      <c r="G3322" s="294">
        <v>23645</v>
      </c>
    </row>
    <row r="3323" spans="1:7">
      <c r="A3323" s="34" t="s">
        <v>1621</v>
      </c>
      <c r="B3323" s="293">
        <v>2014</v>
      </c>
      <c r="C3323" s="294">
        <v>22552</v>
      </c>
      <c r="D3323" s="294">
        <v>1793</v>
      </c>
      <c r="E3323" s="295">
        <v>33529</v>
      </c>
      <c r="F3323" s="294">
        <v>15839</v>
      </c>
      <c r="G3323" s="294">
        <v>24873</v>
      </c>
    </row>
    <row r="3324" spans="1:7">
      <c r="A3324" s="34" t="s">
        <v>1621</v>
      </c>
      <c r="B3324" s="293">
        <v>2013</v>
      </c>
      <c r="C3324" s="294">
        <v>22046</v>
      </c>
      <c r="D3324" s="294">
        <v>1861</v>
      </c>
      <c r="E3324" s="295">
        <v>35491</v>
      </c>
      <c r="F3324" s="294">
        <v>16863</v>
      </c>
      <c r="G3324" s="294">
        <v>26412</v>
      </c>
    </row>
    <row r="3325" spans="1:7">
      <c r="A3325" s="34" t="s">
        <v>1621</v>
      </c>
      <c r="B3325" s="293">
        <v>2012</v>
      </c>
      <c r="C3325" s="294">
        <v>16311</v>
      </c>
      <c r="D3325" s="294">
        <v>1217</v>
      </c>
      <c r="E3325" s="295">
        <v>35810</v>
      </c>
      <c r="F3325" s="294">
        <v>15178</v>
      </c>
      <c r="G3325" s="294">
        <v>26014</v>
      </c>
    </row>
    <row r="3326" spans="1:7">
      <c r="A3326" s="34" t="s">
        <v>1621</v>
      </c>
      <c r="B3326" s="293">
        <v>2011</v>
      </c>
      <c r="C3326" s="294">
        <v>16049</v>
      </c>
      <c r="D3326" s="294">
        <v>1350</v>
      </c>
      <c r="E3326" s="295">
        <v>17873</v>
      </c>
      <c r="F3326" s="294">
        <v>7492</v>
      </c>
      <c r="G3326" s="294">
        <v>11265</v>
      </c>
    </row>
    <row r="3327" spans="1:7">
      <c r="A3327" s="34" t="s">
        <v>1621</v>
      </c>
      <c r="B3327" s="293">
        <v>2010</v>
      </c>
      <c r="C3327" s="294">
        <v>13715</v>
      </c>
      <c r="D3327" s="294">
        <v>929</v>
      </c>
      <c r="E3327" s="295">
        <v>17252</v>
      </c>
      <c r="F3327" s="294">
        <v>7403</v>
      </c>
      <c r="G3327" s="294">
        <v>10861</v>
      </c>
    </row>
    <row r="3328" spans="1:7">
      <c r="A3328" s="34" t="s">
        <v>1621</v>
      </c>
      <c r="B3328" s="293">
        <v>2009</v>
      </c>
      <c r="C3328" s="294">
        <v>11873</v>
      </c>
      <c r="D3328" s="294">
        <v>383</v>
      </c>
      <c r="E3328" s="295">
        <v>16282</v>
      </c>
      <c r="F3328" s="294">
        <v>6818</v>
      </c>
      <c r="G3328" s="294">
        <v>10285</v>
      </c>
    </row>
    <row r="3329" spans="1:7">
      <c r="A3329" s="34" t="s">
        <v>1621</v>
      </c>
      <c r="B3329" s="293">
        <v>2008</v>
      </c>
      <c r="C3329" s="294">
        <v>15376</v>
      </c>
      <c r="D3329" s="294">
        <v>1058</v>
      </c>
      <c r="E3329" s="295">
        <v>16655</v>
      </c>
      <c r="F3329" s="294">
        <v>6317</v>
      </c>
      <c r="G3329" s="294">
        <v>10588</v>
      </c>
    </row>
    <row r="3330" spans="1:7">
      <c r="A3330" s="34" t="s">
        <v>1621</v>
      </c>
      <c r="B3330" s="293">
        <v>2007</v>
      </c>
      <c r="C3330" s="294">
        <v>13033</v>
      </c>
      <c r="D3330" s="294">
        <v>994</v>
      </c>
      <c r="E3330" s="295">
        <v>13430</v>
      </c>
      <c r="F3330" s="294">
        <v>5172</v>
      </c>
      <c r="G3330" s="294">
        <v>8589</v>
      </c>
    </row>
    <row r="3331" spans="1:7">
      <c r="A3331" s="34" t="s">
        <v>1621</v>
      </c>
      <c r="B3331" s="293">
        <v>2006</v>
      </c>
      <c r="C3331" s="294">
        <v>12370</v>
      </c>
      <c r="D3331" s="294">
        <v>950</v>
      </c>
      <c r="E3331" s="295">
        <v>11417</v>
      </c>
      <c r="F3331" s="294">
        <v>4106</v>
      </c>
      <c r="G3331" s="294">
        <v>6692</v>
      </c>
    </row>
    <row r="3332" spans="1:7">
      <c r="A3332" s="34" t="s">
        <v>1621</v>
      </c>
      <c r="B3332" s="293">
        <v>2005</v>
      </c>
      <c r="C3332" s="294">
        <v>11019</v>
      </c>
      <c r="D3332" s="294">
        <v>805</v>
      </c>
      <c r="E3332" s="295">
        <v>10218</v>
      </c>
      <c r="F3332" s="294">
        <v>3778</v>
      </c>
      <c r="G3332" s="294">
        <v>6242</v>
      </c>
    </row>
    <row r="3333" spans="1:7">
      <c r="A3333" s="34" t="s">
        <v>1621</v>
      </c>
      <c r="B3333" s="293">
        <v>2004</v>
      </c>
      <c r="C3333" s="294">
        <v>9817</v>
      </c>
      <c r="D3333" s="294">
        <v>648</v>
      </c>
      <c r="E3333" s="295">
        <v>9075</v>
      </c>
      <c r="F3333" s="294">
        <v>3606</v>
      </c>
      <c r="G3333" s="294">
        <v>5379</v>
      </c>
    </row>
    <row r="3334" spans="1:7">
      <c r="A3334" s="34" t="s">
        <v>1621</v>
      </c>
      <c r="B3334" s="293">
        <v>2003</v>
      </c>
      <c r="C3334" s="294">
        <v>8061</v>
      </c>
      <c r="D3334" s="294">
        <v>386</v>
      </c>
      <c r="E3334" s="295">
        <v>8223</v>
      </c>
      <c r="F3334" s="294">
        <v>3117</v>
      </c>
      <c r="G3334" s="294">
        <v>5070</v>
      </c>
    </row>
    <row r="3335" spans="1:7">
      <c r="A3335" s="34" t="s">
        <v>1621</v>
      </c>
      <c r="B3335" s="293">
        <v>2002</v>
      </c>
      <c r="C3335" s="294">
        <v>7209</v>
      </c>
      <c r="D3335" s="294">
        <v>281</v>
      </c>
      <c r="E3335" s="295">
        <v>7138</v>
      </c>
      <c r="F3335" s="294">
        <v>2302</v>
      </c>
      <c r="G3335" s="294">
        <v>4390</v>
      </c>
    </row>
    <row r="3336" spans="1:7">
      <c r="A3336" s="34" t="s">
        <v>1621</v>
      </c>
      <c r="B3336" s="293">
        <v>2001</v>
      </c>
      <c r="C3336" s="294">
        <v>7299</v>
      </c>
      <c r="D3336" s="294">
        <v>169</v>
      </c>
      <c r="E3336" s="295">
        <v>7646</v>
      </c>
      <c r="F3336" s="294">
        <v>2475</v>
      </c>
      <c r="G3336" s="294">
        <v>4915</v>
      </c>
    </row>
    <row r="3337" spans="1:7">
      <c r="A3337" s="34" t="s">
        <v>1621</v>
      </c>
      <c r="B3337" s="293">
        <v>2000</v>
      </c>
      <c r="C3337" s="294">
        <v>8309</v>
      </c>
      <c r="D3337" s="294">
        <v>453</v>
      </c>
      <c r="E3337" s="295">
        <v>8180</v>
      </c>
      <c r="F3337" s="294">
        <v>2410</v>
      </c>
      <c r="G3337" s="294">
        <v>5414</v>
      </c>
    </row>
    <row r="3338" spans="1:7">
      <c r="A3338" s="34" t="s">
        <v>1621</v>
      </c>
      <c r="B3338" s="293">
        <v>1999</v>
      </c>
      <c r="C3338" s="294">
        <v>8005</v>
      </c>
      <c r="D3338" s="294">
        <v>617</v>
      </c>
      <c r="E3338" s="295">
        <v>8342</v>
      </c>
      <c r="F3338" s="294">
        <v>2624</v>
      </c>
      <c r="G3338" s="294">
        <v>5509</v>
      </c>
    </row>
    <row r="3339" spans="1:7">
      <c r="A3339" s="34" t="s">
        <v>1621</v>
      </c>
      <c r="B3339" s="293">
        <v>1998</v>
      </c>
      <c r="C3339" s="294">
        <v>6625</v>
      </c>
      <c r="D3339" s="294">
        <v>349</v>
      </c>
      <c r="E3339" s="295">
        <v>5665</v>
      </c>
      <c r="F3339" s="294">
        <v>2057</v>
      </c>
      <c r="G3339" s="294">
        <v>3581</v>
      </c>
    </row>
    <row r="3340" spans="1:7">
      <c r="A3340" s="34" t="s">
        <v>1621</v>
      </c>
      <c r="B3340" s="293">
        <v>1997</v>
      </c>
      <c r="C3340" s="294">
        <v>7563</v>
      </c>
      <c r="D3340" s="294">
        <v>410</v>
      </c>
      <c r="E3340" s="295">
        <v>5606</v>
      </c>
      <c r="F3340" s="294">
        <v>2071</v>
      </c>
      <c r="G3340" s="294">
        <v>3447</v>
      </c>
    </row>
    <row r="3341" spans="1:7">
      <c r="A3341" s="34" t="s">
        <v>1621</v>
      </c>
      <c r="B3341" s="293">
        <v>1996</v>
      </c>
      <c r="C3341" s="294">
        <v>6961</v>
      </c>
      <c r="D3341" s="294">
        <v>349</v>
      </c>
      <c r="E3341" s="295">
        <v>5307</v>
      </c>
      <c r="F3341" s="294">
        <v>2160</v>
      </c>
      <c r="G3341" s="294">
        <v>3252</v>
      </c>
    </row>
    <row r="3342" spans="1:7">
      <c r="A3342" s="34" t="s">
        <v>1621</v>
      </c>
      <c r="B3342" s="293">
        <v>1995</v>
      </c>
      <c r="C3342" s="294">
        <v>6822</v>
      </c>
      <c r="D3342" s="294">
        <v>399</v>
      </c>
      <c r="E3342" s="295">
        <v>5053</v>
      </c>
      <c r="F3342" s="294">
        <v>1975</v>
      </c>
      <c r="G3342" s="294">
        <v>3109</v>
      </c>
    </row>
    <row r="3343" spans="1:7">
      <c r="A3343" s="34" t="s">
        <v>1621</v>
      </c>
      <c r="B3343" s="293">
        <v>1994</v>
      </c>
      <c r="C3343" s="294">
        <v>6052</v>
      </c>
      <c r="D3343" s="294">
        <v>333</v>
      </c>
      <c r="E3343" s="295">
        <v>4682</v>
      </c>
      <c r="F3343" s="294">
        <v>1680</v>
      </c>
      <c r="G3343" s="294">
        <v>3182</v>
      </c>
    </row>
    <row r="3344" spans="1:7">
      <c r="A3344" s="34" t="s">
        <v>1621</v>
      </c>
      <c r="B3344" s="293">
        <v>1993</v>
      </c>
      <c r="C3344" s="294">
        <v>4401</v>
      </c>
      <c r="D3344" s="294">
        <v>173</v>
      </c>
      <c r="E3344" s="295">
        <v>3268</v>
      </c>
      <c r="F3344" s="294">
        <v>1105</v>
      </c>
      <c r="G3344" s="294">
        <v>1878</v>
      </c>
    </row>
    <row r="3345" spans="1:7">
      <c r="A3345" s="34" t="s">
        <v>1621</v>
      </c>
      <c r="B3345" s="293">
        <v>1992</v>
      </c>
      <c r="C3345" s="294">
        <v>3869</v>
      </c>
      <c r="D3345" s="294">
        <v>-128</v>
      </c>
      <c r="E3345" s="295">
        <v>3096</v>
      </c>
      <c r="F3345" s="294">
        <v>948</v>
      </c>
      <c r="G3345" s="294">
        <v>1830</v>
      </c>
    </row>
    <row r="3346" spans="1:7">
      <c r="A3346" s="34" t="s">
        <v>1621</v>
      </c>
      <c r="B3346" s="293">
        <v>1991</v>
      </c>
      <c r="C3346" s="294">
        <v>3381</v>
      </c>
      <c r="D3346" s="294">
        <v>74</v>
      </c>
      <c r="E3346" s="295">
        <v>3087</v>
      </c>
      <c r="F3346" s="294">
        <v>1153</v>
      </c>
      <c r="G3346" s="294">
        <v>2080</v>
      </c>
    </row>
    <row r="3347" spans="1:7">
      <c r="A3347" s="34" t="s">
        <v>1621</v>
      </c>
      <c r="B3347" s="293">
        <v>1990</v>
      </c>
      <c r="C3347" s="294">
        <v>3639</v>
      </c>
      <c r="D3347" s="294">
        <v>179</v>
      </c>
      <c r="E3347" s="295">
        <v>3013</v>
      </c>
      <c r="F3347" s="294">
        <v>1140</v>
      </c>
      <c r="G3347" s="294">
        <v>1955</v>
      </c>
    </row>
    <row r="3348" spans="1:7">
      <c r="A3348" s="34" t="s">
        <v>1621</v>
      </c>
      <c r="B3348" s="293">
        <v>1989</v>
      </c>
      <c r="C3348" s="294">
        <v>3671</v>
      </c>
      <c r="D3348" s="294">
        <v>224.9</v>
      </c>
      <c r="E3348" s="295">
        <v>3051.6001000000001</v>
      </c>
      <c r="F3348" s="294">
        <v>1144.7</v>
      </c>
      <c r="G3348" s="294">
        <v>2042.6000000000001</v>
      </c>
    </row>
    <row r="3349" spans="1:7">
      <c r="A3349" s="34" t="s">
        <v>1622</v>
      </c>
      <c r="B3349" s="293">
        <v>2019</v>
      </c>
      <c r="C3349" s="294">
        <v>10878.673000000001</v>
      </c>
      <c r="D3349" s="294">
        <v>1241.2260000000001</v>
      </c>
      <c r="E3349" s="295">
        <v>51723.911999999997</v>
      </c>
      <c r="F3349" s="294">
        <v>10478.084999999999</v>
      </c>
      <c r="G3349" s="294">
        <v>30532.484</v>
      </c>
    </row>
    <row r="3350" spans="1:7">
      <c r="A3350" s="34" t="s">
        <v>1622</v>
      </c>
      <c r="B3350" s="293">
        <v>2018</v>
      </c>
      <c r="C3350" s="294">
        <v>11009.451999999999</v>
      </c>
      <c r="D3350" s="294">
        <v>848.66099999999994</v>
      </c>
      <c r="E3350" s="295">
        <v>48275.065999999999</v>
      </c>
      <c r="F3350" s="294">
        <v>9063.7070000000003</v>
      </c>
      <c r="G3350" s="294">
        <v>27196.353000000003</v>
      </c>
    </row>
    <row r="3351" spans="1:7">
      <c r="A3351" s="34" t="s">
        <v>1622</v>
      </c>
      <c r="B3351" s="293">
        <v>2017</v>
      </c>
      <c r="C3351" s="294">
        <v>11074.481</v>
      </c>
      <c r="D3351" s="294">
        <v>411.61200000000002</v>
      </c>
      <c r="E3351" s="295">
        <v>46707.148999999998</v>
      </c>
      <c r="F3351" s="294">
        <v>8190.3180000000002</v>
      </c>
      <c r="G3351" s="294">
        <v>24867.409</v>
      </c>
    </row>
    <row r="3352" spans="1:7">
      <c r="A3352" s="34" t="s">
        <v>1622</v>
      </c>
      <c r="B3352" s="293">
        <v>2016</v>
      </c>
      <c r="C3352" s="294">
        <v>10845.645</v>
      </c>
      <c r="D3352" s="294">
        <v>-583.61800000000005</v>
      </c>
      <c r="E3352" s="295">
        <v>45904.434000000001</v>
      </c>
      <c r="F3352" s="294">
        <v>8284.9940000000006</v>
      </c>
      <c r="G3352" s="294">
        <v>23559.565000000002</v>
      </c>
    </row>
    <row r="3353" spans="1:7">
      <c r="A3353" s="34" t="s">
        <v>1622</v>
      </c>
      <c r="B3353" s="293">
        <v>2015</v>
      </c>
      <c r="C3353" s="294">
        <v>11513.251</v>
      </c>
      <c r="D3353" s="294">
        <v>-176.56200000000001</v>
      </c>
      <c r="E3353" s="295">
        <v>44647.680999999997</v>
      </c>
      <c r="F3353" s="294">
        <v>9574.9760000000006</v>
      </c>
      <c r="G3353" s="294">
        <v>23424.964</v>
      </c>
    </row>
    <row r="3354" spans="1:7">
      <c r="A3354" s="34" t="s">
        <v>1622</v>
      </c>
      <c r="B3354" s="293">
        <v>2014</v>
      </c>
      <c r="C3354" s="294">
        <v>12494.921</v>
      </c>
      <c r="D3354" s="294">
        <v>940.721</v>
      </c>
      <c r="E3354" s="295">
        <v>46527.853999999999</v>
      </c>
      <c r="F3354" s="294">
        <v>10312.485000000001</v>
      </c>
      <c r="G3354" s="294">
        <v>24342.594000000001</v>
      </c>
    </row>
    <row r="3355" spans="1:7">
      <c r="A3355" s="34" t="s">
        <v>1622</v>
      </c>
      <c r="B3355" s="293">
        <v>2013</v>
      </c>
      <c r="C3355" s="294">
        <v>11390.947</v>
      </c>
      <c r="D3355" s="294">
        <v>711.90200000000004</v>
      </c>
      <c r="E3355" s="295">
        <v>43406.446000000004</v>
      </c>
      <c r="F3355" s="294">
        <v>9937.2260000000006</v>
      </c>
      <c r="G3355" s="294">
        <v>23614.898000000001</v>
      </c>
    </row>
    <row r="3356" spans="1:7">
      <c r="A3356" s="34" t="s">
        <v>1622</v>
      </c>
      <c r="B3356" s="293">
        <v>2012</v>
      </c>
      <c r="C3356" s="294">
        <v>10302.079</v>
      </c>
      <c r="D3356" s="294">
        <v>846.673</v>
      </c>
      <c r="E3356" s="295">
        <v>43202.502</v>
      </c>
      <c r="F3356" s="294">
        <v>9477.6</v>
      </c>
      <c r="G3356" s="294">
        <v>22950.857</v>
      </c>
    </row>
    <row r="3357" spans="1:7">
      <c r="A3357" s="34" t="s">
        <v>1622</v>
      </c>
      <c r="B3357" s="293">
        <v>2011</v>
      </c>
      <c r="C3357" s="294">
        <v>11229.073</v>
      </c>
      <c r="D3357" s="294">
        <v>1346.4390000000001</v>
      </c>
      <c r="E3357" s="295">
        <v>40701.699000000001</v>
      </c>
      <c r="F3357" s="294">
        <v>9241.7810000000009</v>
      </c>
      <c r="G3357" s="294">
        <v>21628.61</v>
      </c>
    </row>
    <row r="3358" spans="1:7">
      <c r="A3358" s="34" t="s">
        <v>1622</v>
      </c>
      <c r="B3358" s="293">
        <v>2010</v>
      </c>
      <c r="C3358" s="294">
        <v>11487.576999999999</v>
      </c>
      <c r="D3358" s="294">
        <v>1250.242</v>
      </c>
      <c r="E3358" s="295">
        <v>38685.275999999998</v>
      </c>
      <c r="F3358" s="294">
        <v>8807.1380000000008</v>
      </c>
      <c r="G3358" s="294">
        <v>20623.444000000003</v>
      </c>
    </row>
    <row r="3359" spans="1:7">
      <c r="A3359" s="34" t="s">
        <v>1622</v>
      </c>
      <c r="B3359" s="293">
        <v>2009</v>
      </c>
      <c r="C3359" s="294">
        <v>10745.65</v>
      </c>
      <c r="D3359" s="294">
        <v>1231.0920000000001</v>
      </c>
      <c r="E3359" s="295">
        <v>37561.953000000001</v>
      </c>
      <c r="F3359" s="294">
        <v>8924.7029999999995</v>
      </c>
      <c r="G3359" s="294">
        <v>20939.157999999999</v>
      </c>
    </row>
    <row r="3360" spans="1:7">
      <c r="A3360" s="34" t="s">
        <v>1622</v>
      </c>
      <c r="B3360" s="293">
        <v>2008</v>
      </c>
      <c r="C3360" s="294">
        <v>13093.755999999999</v>
      </c>
      <c r="D3360" s="294">
        <v>1220.566</v>
      </c>
      <c r="E3360" s="295">
        <v>36616.817999999999</v>
      </c>
      <c r="F3360" s="294">
        <v>8277.6209999999992</v>
      </c>
      <c r="G3360" s="294">
        <v>20556.89</v>
      </c>
    </row>
    <row r="3361" spans="1:7">
      <c r="A3361" s="34" t="s">
        <v>1622</v>
      </c>
      <c r="B3361" s="293">
        <v>2007</v>
      </c>
      <c r="C3361" s="294">
        <v>11484.397999999999</v>
      </c>
      <c r="D3361" s="294">
        <v>1134.8489999999999</v>
      </c>
      <c r="E3361" s="295">
        <v>33643.002</v>
      </c>
      <c r="F3361" s="294">
        <v>8173.8329999999996</v>
      </c>
      <c r="G3361" s="294">
        <v>19296.814999999999</v>
      </c>
    </row>
    <row r="3362" spans="1:7">
      <c r="A3362" s="34" t="s">
        <v>1622</v>
      </c>
      <c r="B3362" s="293">
        <v>2006</v>
      </c>
      <c r="C3362" s="294">
        <v>10932.157999999999</v>
      </c>
      <c r="D3362" s="294">
        <v>1132.6020000000001</v>
      </c>
      <c r="E3362" s="295">
        <v>31082.731</v>
      </c>
      <c r="F3362" s="294">
        <v>8542.7999999999993</v>
      </c>
      <c r="G3362" s="294">
        <v>17899.281000000003</v>
      </c>
    </row>
    <row r="3363" spans="1:7">
      <c r="A3363" s="34" t="s">
        <v>1622</v>
      </c>
      <c r="B3363" s="293">
        <v>2005</v>
      </c>
      <c r="C3363" s="294">
        <v>10106.246999999999</v>
      </c>
      <c r="D3363" s="294">
        <v>898.33100000000002</v>
      </c>
      <c r="E3363" s="295">
        <v>30857.656999999999</v>
      </c>
      <c r="F3363" s="294">
        <v>8194.2450000000008</v>
      </c>
      <c r="G3363" s="294">
        <v>17482.133000000002</v>
      </c>
    </row>
    <row r="3364" spans="1:7">
      <c r="A3364" s="34" t="s">
        <v>1622</v>
      </c>
      <c r="B3364" s="293">
        <v>2004</v>
      </c>
      <c r="C3364" s="294">
        <v>9685.5210000000006</v>
      </c>
      <c r="D3364" s="294">
        <v>854.69799999999998</v>
      </c>
      <c r="E3364" s="295">
        <v>28390.768</v>
      </c>
      <c r="F3364" s="294">
        <v>8662.0429999999997</v>
      </c>
      <c r="G3364" s="294">
        <v>16468.938000000002</v>
      </c>
    </row>
    <row r="3365" spans="1:7">
      <c r="A3365" s="34" t="s">
        <v>1622</v>
      </c>
      <c r="B3365" s="293">
        <v>2003</v>
      </c>
      <c r="C3365" s="294">
        <v>9194.92</v>
      </c>
      <c r="D3365" s="294">
        <v>926.94299999999998</v>
      </c>
      <c r="E3365" s="295">
        <v>28554.21</v>
      </c>
      <c r="F3365" s="294">
        <v>9037.9950000000008</v>
      </c>
      <c r="G3365" s="294">
        <v>17220.385999999999</v>
      </c>
    </row>
    <row r="3366" spans="1:7">
      <c r="A3366" s="34" t="s">
        <v>1622</v>
      </c>
      <c r="B3366" s="293">
        <v>2002</v>
      </c>
      <c r="C3366" s="294">
        <v>8305.0349999999999</v>
      </c>
      <c r="D3366" s="294">
        <v>599.36</v>
      </c>
      <c r="E3366" s="295">
        <v>26947.97</v>
      </c>
      <c r="F3366" s="294">
        <v>8172.5739999999996</v>
      </c>
      <c r="G3366" s="294">
        <v>17000.335999999999</v>
      </c>
    </row>
    <row r="3367" spans="1:7">
      <c r="A3367" s="34" t="s">
        <v>1622</v>
      </c>
      <c r="B3367" s="293">
        <v>2001</v>
      </c>
      <c r="C3367" s="294">
        <v>9620.8989999999994</v>
      </c>
      <c r="D3367" s="294">
        <v>726.19600000000003</v>
      </c>
      <c r="E3367" s="295">
        <v>25910.31</v>
      </c>
      <c r="F3367" s="294">
        <v>8031.5420000000004</v>
      </c>
      <c r="G3367" s="294">
        <v>16716.796000000002</v>
      </c>
    </row>
    <row r="3368" spans="1:7">
      <c r="A3368" s="34" t="s">
        <v>1622</v>
      </c>
      <c r="B3368" s="293">
        <v>2000</v>
      </c>
      <c r="C3368" s="294">
        <v>10022.129999999999</v>
      </c>
      <c r="D3368" s="294">
        <v>679.29399999999998</v>
      </c>
      <c r="E3368" s="295">
        <v>25451.9</v>
      </c>
      <c r="F3368" s="294">
        <v>7619.1109999999999</v>
      </c>
      <c r="G3368" s="294">
        <v>16562.222000000002</v>
      </c>
    </row>
    <row r="3369" spans="1:7">
      <c r="A3369" s="34" t="s">
        <v>1622</v>
      </c>
      <c r="B3369" s="293">
        <v>1999</v>
      </c>
      <c r="C3369" s="294">
        <v>8773.2279999999992</v>
      </c>
      <c r="D3369" s="294">
        <v>552.45899999999995</v>
      </c>
      <c r="E3369" s="295">
        <v>22985.087</v>
      </c>
      <c r="F3369" s="294">
        <v>7457.857</v>
      </c>
      <c r="G3369" s="294">
        <v>15204.071</v>
      </c>
    </row>
    <row r="3370" spans="1:7">
      <c r="A3370" s="34" t="s">
        <v>1622</v>
      </c>
      <c r="B3370" s="293">
        <v>1998</v>
      </c>
      <c r="C3370" s="294">
        <v>11494.7695</v>
      </c>
      <c r="D3370" s="294">
        <v>739.06899999999996</v>
      </c>
      <c r="E3370" s="295">
        <v>22848.019499999999</v>
      </c>
      <c r="F3370" s="294">
        <v>7978.0181000000002</v>
      </c>
      <c r="G3370" s="294">
        <v>15523.1253</v>
      </c>
    </row>
    <row r="3371" spans="1:7">
      <c r="A3371" s="34" t="s">
        <v>1622</v>
      </c>
      <c r="B3371" s="293">
        <v>1997</v>
      </c>
      <c r="C3371" s="294">
        <v>9561.7206999999999</v>
      </c>
      <c r="D3371" s="294">
        <v>247.68299999999999</v>
      </c>
      <c r="E3371" s="295">
        <v>27000.699199999999</v>
      </c>
      <c r="F3371" s="294">
        <v>7881.9760999999999</v>
      </c>
      <c r="G3371" s="294">
        <v>18173.639299999999</v>
      </c>
    </row>
    <row r="3372" spans="1:7">
      <c r="A3372" s="34" t="s">
        <v>1622</v>
      </c>
      <c r="B3372" s="293">
        <v>1996</v>
      </c>
      <c r="C3372" s="294">
        <v>7163.5258999999996</v>
      </c>
      <c r="D3372" s="294">
        <v>420.02699999999999</v>
      </c>
      <c r="E3372" s="295">
        <v>22966.289100000002</v>
      </c>
      <c r="F3372" s="294">
        <v>7568.8559999999998</v>
      </c>
      <c r="G3372" s="294">
        <v>15924.6131</v>
      </c>
    </row>
    <row r="3373" spans="1:7">
      <c r="A3373" s="34" t="s">
        <v>1622</v>
      </c>
      <c r="B3373" s="293">
        <v>1995</v>
      </c>
      <c r="C3373" s="294">
        <v>6274.4282000000003</v>
      </c>
      <c r="D3373" s="294">
        <v>519.98</v>
      </c>
      <c r="E3373" s="295">
        <v>22265.929700000001</v>
      </c>
      <c r="F3373" s="294">
        <v>7426.1351999999997</v>
      </c>
      <c r="G3373" s="294">
        <v>15262.380300000001</v>
      </c>
    </row>
    <row r="3374" spans="1:7">
      <c r="A3374" s="34" t="s">
        <v>1622</v>
      </c>
      <c r="B3374" s="293">
        <v>1994</v>
      </c>
      <c r="C3374" s="294">
        <v>5963.29</v>
      </c>
      <c r="D3374" s="294">
        <v>341.84100000000001</v>
      </c>
      <c r="E3374" s="295">
        <v>22613.4902</v>
      </c>
      <c r="F3374" s="294">
        <v>7351.6962000000003</v>
      </c>
      <c r="G3374" s="294">
        <v>15391.972099999999</v>
      </c>
    </row>
    <row r="3375" spans="1:7">
      <c r="A3375" s="34" t="s">
        <v>1622</v>
      </c>
      <c r="B3375" s="293">
        <v>1993</v>
      </c>
      <c r="C3375" s="294">
        <v>4485.3379000000004</v>
      </c>
      <c r="D3375" s="294">
        <v>551.92999999999995</v>
      </c>
      <c r="E3375" s="295">
        <v>22876.699199999999</v>
      </c>
      <c r="F3375" s="294">
        <v>7586.0842000000002</v>
      </c>
      <c r="G3375" s="294">
        <v>15824.605299999999</v>
      </c>
    </row>
    <row r="3376" spans="1:7">
      <c r="A3376" s="34" t="s">
        <v>1622</v>
      </c>
      <c r="B3376" s="293">
        <v>1992</v>
      </c>
      <c r="C3376" s="294">
        <v>4116.4989999999998</v>
      </c>
      <c r="D3376" s="294">
        <v>437.637</v>
      </c>
      <c r="E3376" s="295">
        <v>14239.5371</v>
      </c>
      <c r="F3376" s="294">
        <v>4983.97</v>
      </c>
      <c r="G3376" s="294">
        <v>10602.346100000001</v>
      </c>
    </row>
    <row r="3377" spans="1:7">
      <c r="A3377" s="34" t="s">
        <v>1622</v>
      </c>
      <c r="B3377" s="293">
        <v>1991</v>
      </c>
      <c r="C3377" s="294">
        <v>4051.4290000000001</v>
      </c>
      <c r="D3377" s="294">
        <v>482.03199999999998</v>
      </c>
      <c r="E3377" s="295">
        <v>14383.1016</v>
      </c>
      <c r="F3377" s="294">
        <v>4898.1608999999999</v>
      </c>
      <c r="G3377" s="294">
        <v>10788.612799999999</v>
      </c>
    </row>
    <row r="3378" spans="1:7">
      <c r="A3378" s="34" t="s">
        <v>1622</v>
      </c>
      <c r="B3378" s="293">
        <v>1990</v>
      </c>
      <c r="C3378" s="294">
        <v>3982.0619999999999</v>
      </c>
      <c r="D3378" s="294">
        <v>478.31799999999998</v>
      </c>
      <c r="E3378" s="295">
        <v>14831.393599999999</v>
      </c>
      <c r="F3378" s="294">
        <v>4763.366</v>
      </c>
      <c r="G3378" s="294">
        <v>11376.993999999999</v>
      </c>
    </row>
    <row r="3379" spans="1:7">
      <c r="A3379" s="34" t="s">
        <v>1622</v>
      </c>
      <c r="B3379" s="293">
        <v>1989</v>
      </c>
      <c r="C3379" s="294">
        <v>3724.0039000000002</v>
      </c>
      <c r="D3379" s="294">
        <v>-472.58499999999998</v>
      </c>
      <c r="E3379" s="295">
        <v>14715.2412</v>
      </c>
      <c r="F3379" s="294">
        <v>4900.8549999999996</v>
      </c>
      <c r="G3379" s="294">
        <v>11488.3439</v>
      </c>
    </row>
    <row r="3380" spans="1:7">
      <c r="A3380" s="34" t="s">
        <v>1623</v>
      </c>
      <c r="B3380" s="293">
        <v>2019</v>
      </c>
      <c r="C3380" s="294">
        <v>5147.8</v>
      </c>
      <c r="D3380" s="294">
        <v>669.9</v>
      </c>
      <c r="E3380" s="295">
        <v>25975.9</v>
      </c>
      <c r="F3380" s="294">
        <v>8545.2999999999993</v>
      </c>
      <c r="G3380" s="294">
        <v>18593.099999999999</v>
      </c>
    </row>
    <row r="3381" spans="1:7">
      <c r="A3381" s="34" t="s">
        <v>1623</v>
      </c>
      <c r="B3381" s="293">
        <v>2018</v>
      </c>
      <c r="C3381" s="294">
        <v>4275.8999999999996</v>
      </c>
      <c r="D3381" s="294">
        <v>535.79999999999995</v>
      </c>
      <c r="E3381" s="295">
        <v>25598.1</v>
      </c>
      <c r="F3381" s="294">
        <v>9990.7000000000007</v>
      </c>
      <c r="G3381" s="294">
        <v>18517.400000000001</v>
      </c>
    </row>
    <row r="3382" spans="1:7">
      <c r="A3382" s="34" t="s">
        <v>1624</v>
      </c>
      <c r="B3382" s="293">
        <v>2019</v>
      </c>
      <c r="C3382" s="294">
        <v>4348</v>
      </c>
      <c r="D3382" s="294">
        <v>1046.9000000000001</v>
      </c>
      <c r="E3382" s="295">
        <v>6488.1</v>
      </c>
      <c r="F3382" s="294">
        <v>4148.3</v>
      </c>
      <c r="G3382" s="294">
        <v>4827.1000000000004</v>
      </c>
    </row>
    <row r="3383" spans="1:7">
      <c r="A3383" s="34" t="s">
        <v>1624</v>
      </c>
      <c r="B3383" s="293">
        <v>2018</v>
      </c>
      <c r="C3383" s="294">
        <v>3722.8</v>
      </c>
      <c r="D3383" s="294">
        <v>722.2</v>
      </c>
      <c r="E3383" s="295">
        <v>5323.7</v>
      </c>
      <c r="F3383" s="294">
        <v>3140.4</v>
      </c>
      <c r="G3383" s="294">
        <v>3734.2</v>
      </c>
    </row>
    <row r="3384" spans="1:7">
      <c r="A3384" s="34" t="s">
        <v>1624</v>
      </c>
      <c r="B3384" s="293">
        <v>2017</v>
      </c>
      <c r="C3384" s="294">
        <v>3435.3</v>
      </c>
      <c r="D3384" s="294">
        <v>583.6</v>
      </c>
      <c r="E3384" s="295">
        <v>5666.4</v>
      </c>
      <c r="F3384" s="294">
        <v>2956.2</v>
      </c>
      <c r="G3384" s="294">
        <v>3992.6</v>
      </c>
    </row>
    <row r="3385" spans="1:7">
      <c r="A3385" s="34" t="s">
        <v>1624</v>
      </c>
      <c r="B3385" s="293">
        <v>2016</v>
      </c>
      <c r="C3385" s="294">
        <v>2963.7</v>
      </c>
      <c r="D3385" s="294">
        <v>569.5</v>
      </c>
      <c r="E3385" s="295">
        <v>4510</v>
      </c>
      <c r="F3385" s="294">
        <v>2619</v>
      </c>
      <c r="G3385" s="294">
        <v>3441.3</v>
      </c>
    </row>
    <row r="3386" spans="1:7">
      <c r="A3386" s="34" t="s">
        <v>1624</v>
      </c>
      <c r="B3386" s="293">
        <v>2015</v>
      </c>
      <c r="C3386" s="294">
        <v>2493.6999999999998</v>
      </c>
      <c r="D3386" s="294">
        <v>494.9</v>
      </c>
      <c r="E3386" s="295">
        <v>4056.3</v>
      </c>
      <c r="F3386" s="294">
        <v>2503.1</v>
      </c>
      <c r="G3386" s="294">
        <v>3100</v>
      </c>
    </row>
    <row r="3387" spans="1:7">
      <c r="A3387" s="34" t="s">
        <v>1624</v>
      </c>
      <c r="B3387" s="293">
        <v>2014</v>
      </c>
      <c r="C3387" s="294">
        <v>2322.9</v>
      </c>
      <c r="D3387" s="294">
        <v>811.1</v>
      </c>
      <c r="E3387" s="295">
        <v>3523</v>
      </c>
      <c r="F3387" s="294">
        <v>2191.4</v>
      </c>
      <c r="G3387" s="294">
        <v>2789.5</v>
      </c>
    </row>
    <row r="3388" spans="1:7">
      <c r="A3388" s="34" t="s">
        <v>1624</v>
      </c>
      <c r="B3388" s="293">
        <v>2013</v>
      </c>
      <c r="C3388" s="294">
        <v>2045.5</v>
      </c>
      <c r="D3388" s="294">
        <v>389.1</v>
      </c>
      <c r="E3388" s="295">
        <v>2709.9</v>
      </c>
      <c r="F3388" s="294">
        <v>1544.4</v>
      </c>
      <c r="G3388" s="294">
        <v>2137.5</v>
      </c>
    </row>
    <row r="3389" spans="1:7">
      <c r="A3389" s="34" t="s">
        <v>1624</v>
      </c>
      <c r="B3389" s="293">
        <v>2012</v>
      </c>
      <c r="C3389" s="294">
        <v>1899.6</v>
      </c>
      <c r="D3389" s="294">
        <v>293.2</v>
      </c>
      <c r="E3389" s="295">
        <v>2221.5</v>
      </c>
      <c r="F3389" s="294">
        <v>1479.3</v>
      </c>
      <c r="G3389" s="294">
        <v>1668.6</v>
      </c>
    </row>
    <row r="3390" spans="1:7">
      <c r="A3390" s="34" t="s">
        <v>1624</v>
      </c>
      <c r="B3390" s="293">
        <v>2011</v>
      </c>
      <c r="C3390" s="294">
        <v>1678.6</v>
      </c>
      <c r="D3390" s="294">
        <v>236.7</v>
      </c>
      <c r="E3390" s="295">
        <v>1980.5</v>
      </c>
      <c r="F3390" s="294">
        <v>1337.9</v>
      </c>
      <c r="G3390" s="294">
        <v>1488.3000000000002</v>
      </c>
    </row>
    <row r="3391" spans="1:7">
      <c r="A3391" s="34" t="s">
        <v>1624</v>
      </c>
      <c r="B3391" s="293">
        <v>2010</v>
      </c>
      <c r="C3391" s="294">
        <v>1447</v>
      </c>
      <c r="D3391" s="294">
        <v>218</v>
      </c>
      <c r="E3391" s="295">
        <v>1767.2</v>
      </c>
      <c r="F3391" s="294">
        <v>1308.2</v>
      </c>
      <c r="G3391" s="294">
        <v>1350</v>
      </c>
    </row>
    <row r="3392" spans="1:7">
      <c r="A3392" s="34" t="s">
        <v>1624</v>
      </c>
      <c r="B3392" s="293">
        <v>2009</v>
      </c>
      <c r="C3392" s="294">
        <v>1321.4</v>
      </c>
      <c r="D3392" s="294">
        <v>229.1</v>
      </c>
      <c r="E3392" s="295">
        <v>1615.5</v>
      </c>
      <c r="F3392" s="294">
        <v>1157.9000000000001</v>
      </c>
      <c r="G3392" s="294">
        <v>1248.2</v>
      </c>
    </row>
    <row r="3393" spans="1:7">
      <c r="A3393" s="34" t="s">
        <v>1624</v>
      </c>
      <c r="B3393" s="293">
        <v>2008</v>
      </c>
      <c r="C3393" s="294">
        <v>1237.7</v>
      </c>
      <c r="D3393" s="294">
        <v>128.9</v>
      </c>
      <c r="E3393" s="295">
        <v>1400.2</v>
      </c>
      <c r="F3393" s="294">
        <v>878.8</v>
      </c>
      <c r="G3393" s="294">
        <v>1054.3</v>
      </c>
    </row>
    <row r="3394" spans="1:7">
      <c r="A3394" s="34" t="s">
        <v>1624</v>
      </c>
      <c r="B3394" s="293">
        <v>2007</v>
      </c>
      <c r="C3394" s="294">
        <v>1091.0999999999999</v>
      </c>
      <c r="D3394" s="294">
        <v>113</v>
      </c>
      <c r="E3394" s="295">
        <v>1349.8</v>
      </c>
      <c r="F3394" s="294">
        <v>835</v>
      </c>
      <c r="G3394" s="294">
        <v>1046.7</v>
      </c>
    </row>
    <row r="3395" spans="1:7">
      <c r="A3395" s="34" t="s">
        <v>1624</v>
      </c>
      <c r="B3395" s="293">
        <v>2006</v>
      </c>
      <c r="C3395" s="294">
        <v>1037</v>
      </c>
      <c r="D3395" s="294">
        <v>130.5</v>
      </c>
      <c r="E3395" s="295">
        <v>1246.8</v>
      </c>
      <c r="F3395" s="294">
        <v>749.4</v>
      </c>
      <c r="G3395" s="294">
        <v>985.3</v>
      </c>
    </row>
    <row r="3396" spans="1:7">
      <c r="A3396" s="34" t="s">
        <v>1624</v>
      </c>
      <c r="B3396" s="293">
        <v>2005</v>
      </c>
      <c r="C3396" s="294">
        <v>997.9</v>
      </c>
      <c r="D3396" s="294">
        <v>79.3</v>
      </c>
      <c r="E3396" s="295">
        <v>1229.0999999999999</v>
      </c>
      <c r="F3396" s="294">
        <v>690</v>
      </c>
      <c r="G3396" s="294">
        <v>1006.1</v>
      </c>
    </row>
    <row r="3397" spans="1:7">
      <c r="A3397" s="34" t="s">
        <v>1624</v>
      </c>
      <c r="B3397" s="293">
        <v>2004</v>
      </c>
      <c r="C3397" s="294">
        <v>931.5</v>
      </c>
      <c r="D3397" s="294">
        <v>1.7</v>
      </c>
      <c r="E3397" s="295">
        <v>1112.7</v>
      </c>
      <c r="F3397" s="294">
        <v>628.1</v>
      </c>
      <c r="G3397" s="294">
        <v>895.2</v>
      </c>
    </row>
    <row r="3398" spans="1:7">
      <c r="A3398" s="34" t="s">
        <v>1624</v>
      </c>
      <c r="B3398" s="293">
        <v>2003</v>
      </c>
      <c r="C3398" s="294">
        <v>860.5</v>
      </c>
      <c r="D3398" s="294">
        <v>79</v>
      </c>
      <c r="E3398" s="295">
        <v>1101.4000000000001</v>
      </c>
      <c r="F3398" s="294">
        <v>635.1</v>
      </c>
      <c r="G3398" s="294">
        <v>890.90000000000009</v>
      </c>
    </row>
    <row r="3399" spans="1:7">
      <c r="A3399" s="34" t="s">
        <v>1624</v>
      </c>
      <c r="B3399" s="293">
        <v>2002</v>
      </c>
      <c r="C3399" s="294">
        <v>704</v>
      </c>
      <c r="D3399" s="294">
        <v>55.7</v>
      </c>
      <c r="E3399" s="295">
        <v>1008.2</v>
      </c>
      <c r="F3399" s="294">
        <v>539.4</v>
      </c>
      <c r="G3399" s="294">
        <v>784.9</v>
      </c>
    </row>
    <row r="3400" spans="1:7">
      <c r="A3400" s="34" t="s">
        <v>1624</v>
      </c>
      <c r="B3400" s="293">
        <v>2001</v>
      </c>
      <c r="C3400" s="294">
        <v>692.1</v>
      </c>
      <c r="D3400" s="294">
        <v>-11</v>
      </c>
      <c r="E3400" s="295">
        <v>982.9</v>
      </c>
      <c r="F3400" s="294">
        <v>458.7</v>
      </c>
      <c r="G3400" s="294">
        <v>769.6</v>
      </c>
    </row>
    <row r="3401" spans="1:7">
      <c r="A3401" s="34" t="s">
        <v>1624</v>
      </c>
      <c r="B3401" s="293">
        <v>2000</v>
      </c>
      <c r="C3401" s="294">
        <v>804</v>
      </c>
      <c r="D3401" s="294">
        <v>-272</v>
      </c>
      <c r="E3401" s="295">
        <v>1088</v>
      </c>
      <c r="F3401" s="294">
        <v>440</v>
      </c>
      <c r="G3401" s="294">
        <v>868</v>
      </c>
    </row>
    <row r="3402" spans="1:7">
      <c r="A3402" s="34" t="s">
        <v>1624</v>
      </c>
      <c r="B3402" s="293">
        <v>1999</v>
      </c>
      <c r="C3402" s="294">
        <v>905</v>
      </c>
      <c r="D3402" s="294">
        <v>82</v>
      </c>
      <c r="E3402" s="295">
        <v>1437</v>
      </c>
      <c r="F3402" s="294">
        <v>1224</v>
      </c>
      <c r="G3402" s="294">
        <v>1224</v>
      </c>
    </row>
    <row r="3403" spans="1:7">
      <c r="A3403" s="34" t="s">
        <v>1624</v>
      </c>
      <c r="B3403" s="293">
        <v>1998</v>
      </c>
      <c r="C3403" s="294">
        <v>865</v>
      </c>
      <c r="D3403" s="294">
        <v>62</v>
      </c>
      <c r="E3403" s="295">
        <v>1483</v>
      </c>
      <c r="F3403" s="294">
        <v>1271</v>
      </c>
      <c r="G3403" s="294">
        <v>1271</v>
      </c>
    </row>
    <row r="3404" spans="1:7">
      <c r="A3404" s="34" t="s">
        <v>1625</v>
      </c>
      <c r="B3404" s="293">
        <v>2019</v>
      </c>
      <c r="C3404" s="294">
        <v>34438</v>
      </c>
      <c r="D3404" s="294">
        <v>2936</v>
      </c>
      <c r="E3404" s="295">
        <v>124977</v>
      </c>
      <c r="F3404" s="294">
        <v>34573</v>
      </c>
      <c r="G3404" s="294">
        <v>73904</v>
      </c>
    </row>
    <row r="3405" spans="1:7">
      <c r="A3405" s="34" t="s">
        <v>1625</v>
      </c>
      <c r="B3405" s="293">
        <v>2018</v>
      </c>
      <c r="C3405" s="294">
        <v>35978</v>
      </c>
      <c r="D3405" s="294">
        <v>2005</v>
      </c>
      <c r="E3405" s="295">
        <v>119634</v>
      </c>
      <c r="F3405" s="294">
        <v>33047</v>
      </c>
      <c r="G3405" s="294">
        <v>69575</v>
      </c>
    </row>
    <row r="3406" spans="1:7">
      <c r="A3406" s="34" t="s">
        <v>1625</v>
      </c>
      <c r="B3406" s="293">
        <v>2017</v>
      </c>
      <c r="C3406" s="294">
        <v>33586</v>
      </c>
      <c r="D3406" s="294">
        <v>3786</v>
      </c>
      <c r="E3406" s="295">
        <v>116700</v>
      </c>
      <c r="F3406" s="294">
        <v>32132</v>
      </c>
      <c r="G3406" s="294">
        <v>67714</v>
      </c>
    </row>
    <row r="3407" spans="1:7">
      <c r="A3407" s="34" t="s">
        <v>1625</v>
      </c>
      <c r="B3407" s="293">
        <v>2016</v>
      </c>
      <c r="C3407" s="294">
        <v>31270</v>
      </c>
      <c r="D3407" s="294">
        <v>1121</v>
      </c>
      <c r="E3407" s="295">
        <v>114904</v>
      </c>
      <c r="F3407" s="294">
        <v>27612</v>
      </c>
      <c r="G3407" s="294">
        <v>63525</v>
      </c>
    </row>
    <row r="3408" spans="1:7">
      <c r="A3408" s="34" t="s">
        <v>1625</v>
      </c>
      <c r="B3408" s="293">
        <v>2015</v>
      </c>
      <c r="C3408" s="294">
        <v>29447</v>
      </c>
      <c r="D3408" s="294">
        <v>2256</v>
      </c>
      <c r="E3408" s="295">
        <v>95384</v>
      </c>
      <c r="F3408" s="294">
        <v>27322</v>
      </c>
      <c r="G3408" s="294">
        <v>53641</v>
      </c>
    </row>
    <row r="3409" spans="1:7">
      <c r="A3409" s="34" t="s">
        <v>1625</v>
      </c>
      <c r="B3409" s="293">
        <v>2014</v>
      </c>
      <c r="C3409" s="294">
        <v>27429</v>
      </c>
      <c r="D3409" s="294">
        <v>1610</v>
      </c>
      <c r="E3409" s="295">
        <v>86416</v>
      </c>
      <c r="F3409" s="294">
        <v>24133</v>
      </c>
      <c r="G3409" s="294">
        <v>46248</v>
      </c>
    </row>
    <row r="3410" spans="1:7">
      <c r="A3410" s="34" t="s">
        <v>1625</v>
      </c>
      <c r="B3410" s="293">
        <v>2013</v>
      </c>
      <c r="C3410" s="294">
        <v>24888</v>
      </c>
      <c r="D3410" s="294">
        <v>1705</v>
      </c>
      <c r="E3410" s="295">
        <v>79924</v>
      </c>
      <c r="F3410" s="294">
        <v>22940</v>
      </c>
      <c r="G3410" s="294">
        <v>43061</v>
      </c>
    </row>
    <row r="3411" spans="1:7">
      <c r="A3411" s="34" t="s">
        <v>1625</v>
      </c>
      <c r="B3411" s="293">
        <v>2012</v>
      </c>
      <c r="C3411" s="294">
        <v>23489</v>
      </c>
      <c r="D3411" s="294">
        <v>1146</v>
      </c>
      <c r="E3411" s="295">
        <v>78561</v>
      </c>
      <c r="F3411" s="294">
        <v>21817</v>
      </c>
      <c r="G3411" s="294">
        <v>41420</v>
      </c>
    </row>
    <row r="3412" spans="1:7">
      <c r="A3412" s="34" t="s">
        <v>1625</v>
      </c>
      <c r="B3412" s="293">
        <v>2011</v>
      </c>
      <c r="C3412" s="294">
        <v>19063</v>
      </c>
      <c r="D3412" s="294">
        <v>2491</v>
      </c>
      <c r="E3412" s="295">
        <v>54995</v>
      </c>
      <c r="F3412" s="294">
        <v>14475</v>
      </c>
      <c r="G3412" s="294">
        <v>27880</v>
      </c>
    </row>
    <row r="3413" spans="1:7">
      <c r="A3413" s="34" t="s">
        <v>1625</v>
      </c>
      <c r="B3413" s="293">
        <v>2010</v>
      </c>
      <c r="C3413" s="294">
        <v>18644</v>
      </c>
      <c r="D3413" s="294">
        <v>2563</v>
      </c>
      <c r="E3413" s="295">
        <v>52240</v>
      </c>
      <c r="F3413" s="294">
        <v>13650</v>
      </c>
      <c r="G3413" s="294">
        <v>26478</v>
      </c>
    </row>
    <row r="3414" spans="1:7">
      <c r="A3414" s="34" t="s">
        <v>1625</v>
      </c>
      <c r="B3414" s="293">
        <v>2009</v>
      </c>
      <c r="C3414" s="294">
        <v>17318</v>
      </c>
      <c r="D3414" s="294">
        <v>2707</v>
      </c>
      <c r="E3414" s="295">
        <v>49180</v>
      </c>
      <c r="F3414" s="294">
        <v>12727</v>
      </c>
      <c r="G3414" s="294">
        <v>25321</v>
      </c>
    </row>
    <row r="3415" spans="1:7">
      <c r="A3415" s="34" t="s">
        <v>1625</v>
      </c>
      <c r="B3415" s="293">
        <v>2008</v>
      </c>
      <c r="C3415" s="294">
        <v>18859</v>
      </c>
      <c r="D3415" s="294">
        <v>2737</v>
      </c>
      <c r="E3415" s="295">
        <v>47546</v>
      </c>
      <c r="F3415" s="294">
        <v>11134</v>
      </c>
      <c r="G3415" s="294">
        <v>24285</v>
      </c>
    </row>
    <row r="3416" spans="1:7">
      <c r="A3416" s="34" t="s">
        <v>1625</v>
      </c>
      <c r="B3416" s="293">
        <v>2007</v>
      </c>
      <c r="C3416" s="294">
        <v>18916</v>
      </c>
      <c r="D3416" s="294">
        <v>2736</v>
      </c>
      <c r="E3416" s="295">
        <v>45361</v>
      </c>
      <c r="F3416" s="294">
        <v>10224</v>
      </c>
      <c r="G3416" s="294">
        <v>23911</v>
      </c>
    </row>
    <row r="3417" spans="1:7">
      <c r="A3417" s="34" t="s">
        <v>1625</v>
      </c>
      <c r="B3417" s="293">
        <v>2006</v>
      </c>
      <c r="C3417" s="294">
        <v>15655</v>
      </c>
      <c r="D3417" s="294">
        <v>1592</v>
      </c>
      <c r="E3417" s="295">
        <v>44319</v>
      </c>
      <c r="F3417" s="294">
        <v>10060</v>
      </c>
      <c r="G3417" s="294">
        <v>23105</v>
      </c>
    </row>
    <row r="3418" spans="1:7">
      <c r="A3418" s="34" t="s">
        <v>1625</v>
      </c>
      <c r="B3418" s="293">
        <v>2005</v>
      </c>
      <c r="C3418" s="294">
        <v>15357</v>
      </c>
      <c r="D3418" s="294">
        <v>882</v>
      </c>
      <c r="E3418" s="295">
        <v>42389</v>
      </c>
      <c r="F3418" s="294">
        <v>9213</v>
      </c>
      <c r="G3418" s="294">
        <v>23177</v>
      </c>
    </row>
    <row r="3419" spans="1:7">
      <c r="A3419" s="34" t="s">
        <v>1625</v>
      </c>
      <c r="B3419" s="293">
        <v>2004</v>
      </c>
      <c r="C3419" s="294">
        <v>14515</v>
      </c>
      <c r="D3419" s="294">
        <v>5840</v>
      </c>
      <c r="E3419" s="295">
        <v>41227</v>
      </c>
      <c r="F3419" s="294">
        <v>9552</v>
      </c>
      <c r="G3419" s="294">
        <v>23103</v>
      </c>
    </row>
    <row r="3420" spans="1:7">
      <c r="A3420" s="34" t="s">
        <v>1625</v>
      </c>
      <c r="B3420" s="293">
        <v>1997</v>
      </c>
      <c r="C3420" s="294">
        <v>4617.9009999999998</v>
      </c>
      <c r="D3420" s="294">
        <v>-1513.91</v>
      </c>
      <c r="E3420" s="295">
        <v>12356.567999999999</v>
      </c>
      <c r="F3420" s="294">
        <v>3078.8159999999998</v>
      </c>
      <c r="G3420" s="294">
        <v>7756.4769999999999</v>
      </c>
    </row>
    <row r="3421" spans="1:7">
      <c r="A3421" s="34" t="s">
        <v>1626</v>
      </c>
      <c r="B3421" s="293">
        <v>2019</v>
      </c>
      <c r="C3421" s="294">
        <v>8175.4260000000004</v>
      </c>
      <c r="D3421" s="294">
        <v>590.39499999999998</v>
      </c>
      <c r="E3421" s="295">
        <v>3691.884</v>
      </c>
      <c r="F3421" s="294">
        <v>2197.2190000000001</v>
      </c>
      <c r="G3421" s="294">
        <v>2588.933</v>
      </c>
    </row>
    <row r="3422" spans="1:7">
      <c r="A3422" s="34" t="s">
        <v>1626</v>
      </c>
      <c r="B3422" s="293">
        <v>2018</v>
      </c>
      <c r="C3422" s="294">
        <v>8138.3649999999998</v>
      </c>
      <c r="D3422" s="294">
        <v>618.19899999999996</v>
      </c>
      <c r="E3422" s="295">
        <v>3314.5590000000002</v>
      </c>
      <c r="F3422" s="294">
        <v>1987.72</v>
      </c>
      <c r="G3422" s="294">
        <v>1987.72</v>
      </c>
    </row>
    <row r="3423" spans="1:7">
      <c r="A3423" s="34" t="s">
        <v>1626</v>
      </c>
      <c r="B3423" s="293">
        <v>2017</v>
      </c>
      <c r="C3423" s="294">
        <v>6920.9480000000003</v>
      </c>
      <c r="D3423" s="294">
        <v>489.34500000000003</v>
      </c>
      <c r="E3423" s="295">
        <v>3117.0079999999998</v>
      </c>
      <c r="F3423" s="294">
        <v>1994.373</v>
      </c>
      <c r="G3423" s="294">
        <v>1994.373</v>
      </c>
    </row>
    <row r="3424" spans="1:7">
      <c r="A3424" s="34" t="s">
        <v>1626</v>
      </c>
      <c r="B3424" s="293">
        <v>2016</v>
      </c>
      <c r="C3424" s="294">
        <v>6098.0370000000003</v>
      </c>
      <c r="D3424" s="294">
        <v>430.80700000000002</v>
      </c>
      <c r="E3424" s="295">
        <v>2790.8710000000001</v>
      </c>
      <c r="F3424" s="294">
        <v>1847.213</v>
      </c>
      <c r="G3424" s="294">
        <v>1847.213</v>
      </c>
    </row>
    <row r="3425" spans="1:7">
      <c r="A3425" s="34" t="s">
        <v>1626</v>
      </c>
      <c r="B3425" s="293">
        <v>2015</v>
      </c>
      <c r="C3425" s="294">
        <v>6616.6319999999996</v>
      </c>
      <c r="D3425" s="294">
        <v>457.22300000000001</v>
      </c>
      <c r="E3425" s="295">
        <v>2565.5770000000002</v>
      </c>
      <c r="F3425" s="294">
        <v>1694.6759999999999</v>
      </c>
      <c r="G3425" s="294">
        <v>1694.6759999999999</v>
      </c>
    </row>
    <row r="3426" spans="1:7">
      <c r="A3426" s="34" t="s">
        <v>1626</v>
      </c>
      <c r="B3426" s="293">
        <v>2014</v>
      </c>
      <c r="C3426" s="294">
        <v>6564.7209999999995</v>
      </c>
      <c r="D3426" s="294">
        <v>376.88799999999998</v>
      </c>
      <c r="E3426" s="295">
        <v>2890.9050000000002</v>
      </c>
      <c r="F3426" s="294">
        <v>1871.6079999999999</v>
      </c>
      <c r="G3426" s="294">
        <v>1871.6079999999999</v>
      </c>
    </row>
    <row r="3427" spans="1:7">
      <c r="A3427" s="34" t="s">
        <v>1626</v>
      </c>
      <c r="B3427" s="293">
        <v>2013</v>
      </c>
      <c r="C3427" s="294">
        <v>6080.2569999999996</v>
      </c>
      <c r="D3427" s="294">
        <v>348.52600000000001</v>
      </c>
      <c r="E3427" s="295">
        <v>3014.8119999999999</v>
      </c>
      <c r="F3427" s="294">
        <v>2086.3310000000001</v>
      </c>
      <c r="G3427" s="294">
        <v>2086.3310000000001</v>
      </c>
    </row>
    <row r="3428" spans="1:7">
      <c r="A3428" s="34" t="s">
        <v>1626</v>
      </c>
      <c r="B3428" s="293">
        <v>2012</v>
      </c>
      <c r="C3428" s="294">
        <v>5992.2150000000001</v>
      </c>
      <c r="D3428" s="294">
        <v>333.36</v>
      </c>
      <c r="E3428" s="295">
        <v>2954.125</v>
      </c>
      <c r="F3428" s="294">
        <v>2032.57</v>
      </c>
      <c r="G3428" s="294">
        <v>2032.57</v>
      </c>
    </row>
    <row r="3429" spans="1:7">
      <c r="A3429" s="34" t="s">
        <v>1626</v>
      </c>
      <c r="B3429" s="293">
        <v>2011</v>
      </c>
      <c r="C3429" s="294">
        <v>6161.5370000000003</v>
      </c>
      <c r="D3429" s="294">
        <v>385.67899999999997</v>
      </c>
      <c r="E3429" s="295">
        <v>2866.8270000000002</v>
      </c>
      <c r="F3429" s="294">
        <v>2010.069</v>
      </c>
      <c r="G3429" s="294">
        <v>2010.069</v>
      </c>
    </row>
    <row r="3430" spans="1:7">
      <c r="A3430" s="34" t="s">
        <v>1626</v>
      </c>
      <c r="B3430" s="293">
        <v>2010</v>
      </c>
      <c r="C3430" s="294">
        <v>5967.5730000000003</v>
      </c>
      <c r="D3430" s="294">
        <v>344.17200000000003</v>
      </c>
      <c r="E3430" s="295">
        <v>2679.1790000000001</v>
      </c>
      <c r="F3430" s="294">
        <v>1748.154</v>
      </c>
      <c r="G3430" s="294">
        <v>1748.154</v>
      </c>
    </row>
    <row r="3431" spans="1:7">
      <c r="A3431" s="34" t="s">
        <v>1626</v>
      </c>
      <c r="B3431" s="293">
        <v>2009</v>
      </c>
      <c r="C3431" s="294">
        <v>4092.2829999999999</v>
      </c>
      <c r="D3431" s="294">
        <v>240.21700000000001</v>
      </c>
      <c r="E3431" s="295">
        <v>2323.7220000000002</v>
      </c>
      <c r="F3431" s="294">
        <v>1561.347</v>
      </c>
      <c r="G3431" s="294">
        <v>1561.347</v>
      </c>
    </row>
    <row r="3432" spans="1:7">
      <c r="A3432" s="34" t="s">
        <v>1626</v>
      </c>
      <c r="B3432" s="293">
        <v>2008</v>
      </c>
      <c r="C3432" s="294">
        <v>5633.8779999999997</v>
      </c>
      <c r="D3432" s="294">
        <v>301.01400000000001</v>
      </c>
      <c r="E3432" s="295">
        <v>2100.8389999999999</v>
      </c>
      <c r="F3432" s="294">
        <v>1383.9159999999999</v>
      </c>
      <c r="G3432" s="294">
        <v>1383.9159999999999</v>
      </c>
    </row>
    <row r="3433" spans="1:7">
      <c r="A3433" s="34" t="s">
        <v>1626</v>
      </c>
      <c r="B3433" s="293">
        <v>2007</v>
      </c>
      <c r="C3433" s="294">
        <v>5235.1710000000003</v>
      </c>
      <c r="D3433" s="294">
        <v>269.154</v>
      </c>
      <c r="E3433" s="295">
        <v>2069.0650000000001</v>
      </c>
      <c r="F3433" s="294">
        <v>1243.779</v>
      </c>
      <c r="G3433" s="294">
        <v>1243.779</v>
      </c>
    </row>
    <row r="3434" spans="1:7">
      <c r="A3434" s="34" t="s">
        <v>1626</v>
      </c>
      <c r="B3434" s="293">
        <v>2006</v>
      </c>
      <c r="C3434" s="294">
        <v>4625.9660000000003</v>
      </c>
      <c r="D3434" s="294">
        <v>235.09399999999999</v>
      </c>
      <c r="E3434" s="295">
        <v>1822.338</v>
      </c>
      <c r="F3434" s="294">
        <v>1086.45</v>
      </c>
      <c r="G3434" s="294">
        <v>1086.45</v>
      </c>
    </row>
    <row r="3435" spans="1:7">
      <c r="A3435" s="34" t="s">
        <v>1626</v>
      </c>
      <c r="B3435" s="293">
        <v>2005</v>
      </c>
      <c r="C3435" s="294">
        <v>3901.7809999999999</v>
      </c>
      <c r="D3435" s="294">
        <v>190.43600000000001</v>
      </c>
      <c r="E3435" s="295">
        <v>1566.0440000000001</v>
      </c>
      <c r="F3435" s="294">
        <v>940.26499999999999</v>
      </c>
      <c r="G3435" s="294">
        <v>940.26499999999999</v>
      </c>
    </row>
    <row r="3436" spans="1:7">
      <c r="A3436" s="34" t="s">
        <v>1626</v>
      </c>
      <c r="B3436" s="293">
        <v>2004</v>
      </c>
      <c r="C3436" s="294">
        <v>3317.4989999999998</v>
      </c>
      <c r="D3436" s="294">
        <v>129.94900000000001</v>
      </c>
      <c r="E3436" s="295">
        <v>1364.0530000000001</v>
      </c>
      <c r="F3436" s="294">
        <v>814.87599999999998</v>
      </c>
      <c r="G3436" s="294">
        <v>817.12599999999998</v>
      </c>
    </row>
    <row r="3437" spans="1:7">
      <c r="A3437" s="34" t="s">
        <v>1626</v>
      </c>
      <c r="B3437" s="293">
        <v>2003</v>
      </c>
      <c r="C3437" s="294">
        <v>2624.9409999999998</v>
      </c>
      <c r="D3437" s="294">
        <v>121.952</v>
      </c>
      <c r="E3437" s="295">
        <v>1040.847</v>
      </c>
      <c r="F3437" s="294">
        <v>648.72500000000002</v>
      </c>
      <c r="G3437" s="294">
        <v>648.94200000000001</v>
      </c>
    </row>
    <row r="3438" spans="1:7">
      <c r="A3438" s="34" t="s">
        <v>1626</v>
      </c>
      <c r="B3438" s="293">
        <v>2002</v>
      </c>
      <c r="C3438" s="294">
        <v>2296.9029999999998</v>
      </c>
      <c r="D3438" s="294">
        <v>112.529</v>
      </c>
      <c r="E3438" s="295">
        <v>879.94799999999998</v>
      </c>
      <c r="F3438" s="294">
        <v>525.38199999999995</v>
      </c>
      <c r="G3438" s="294">
        <v>526.70099999999991</v>
      </c>
    </row>
    <row r="3439" spans="1:7">
      <c r="A3439" s="34" t="s">
        <v>1626</v>
      </c>
      <c r="B3439" s="293">
        <v>2001</v>
      </c>
      <c r="C3439" s="294">
        <v>1883.07</v>
      </c>
      <c r="D3439" s="294">
        <v>97.242999999999995</v>
      </c>
      <c r="E3439" s="295">
        <v>688.43700000000001</v>
      </c>
      <c r="F3439" s="294">
        <v>414.62299999999999</v>
      </c>
      <c r="G3439" s="294">
        <v>416.32900000000001</v>
      </c>
    </row>
    <row r="3440" spans="1:7">
      <c r="A3440" s="34" t="s">
        <v>1626</v>
      </c>
      <c r="B3440" s="293">
        <v>2000</v>
      </c>
      <c r="C3440" s="294">
        <v>1695.181</v>
      </c>
      <c r="D3440" s="294">
        <v>83.034999999999997</v>
      </c>
      <c r="E3440" s="295">
        <v>661.74</v>
      </c>
      <c r="F3440" s="294">
        <v>361.78399999999999</v>
      </c>
      <c r="G3440" s="294">
        <v>366.45499999999998</v>
      </c>
    </row>
    <row r="3441" spans="1:7">
      <c r="A3441" s="34" t="s">
        <v>1626</v>
      </c>
      <c r="B3441" s="293">
        <v>1999</v>
      </c>
      <c r="C3441" s="294">
        <v>1444.575</v>
      </c>
      <c r="D3441" s="294">
        <v>59.174999999999997</v>
      </c>
      <c r="E3441" s="295">
        <v>535.46100000000001</v>
      </c>
      <c r="F3441" s="294">
        <v>282.38499999999999</v>
      </c>
      <c r="G3441" s="294">
        <v>301.827</v>
      </c>
    </row>
    <row r="3442" spans="1:7">
      <c r="A3442" s="34" t="s">
        <v>1626</v>
      </c>
      <c r="B3442" s="293">
        <v>1998</v>
      </c>
      <c r="C3442" s="294">
        <v>1063.7070000000001</v>
      </c>
      <c r="D3442" s="294">
        <v>47.274000000000001</v>
      </c>
      <c r="E3442" s="295">
        <v>406.596</v>
      </c>
      <c r="F3442" s="294">
        <v>217.19800000000001</v>
      </c>
      <c r="G3442" s="294">
        <v>229.44300000000001</v>
      </c>
    </row>
    <row r="3443" spans="1:7">
      <c r="A3443" s="34" t="s">
        <v>1626</v>
      </c>
      <c r="B3443" s="293">
        <v>1997</v>
      </c>
      <c r="C3443" s="294">
        <v>954.00199999999995</v>
      </c>
      <c r="D3443" s="294">
        <v>38.411000000000001</v>
      </c>
      <c r="E3443" s="295">
        <v>342.17599999999999</v>
      </c>
      <c r="F3443" s="294">
        <v>169.92400000000001</v>
      </c>
      <c r="G3443" s="294">
        <v>172.06900000000002</v>
      </c>
    </row>
    <row r="3444" spans="1:7">
      <c r="A3444" s="34" t="s">
        <v>1626</v>
      </c>
      <c r="B3444" s="293">
        <v>1996</v>
      </c>
      <c r="C3444" s="294">
        <v>730.08799999999997</v>
      </c>
      <c r="D3444" s="294">
        <v>24.263000000000002</v>
      </c>
      <c r="E3444" s="295">
        <v>271.98599999999999</v>
      </c>
      <c r="F3444" s="294">
        <v>140.011</v>
      </c>
      <c r="G3444" s="294">
        <v>143.46299999999999</v>
      </c>
    </row>
    <row r="3445" spans="1:7">
      <c r="A3445" s="34" t="s">
        <v>1626</v>
      </c>
      <c r="B3445" s="293">
        <v>1995</v>
      </c>
      <c r="C3445" s="294">
        <v>584.69100000000003</v>
      </c>
      <c r="D3445" s="294">
        <v>17.395</v>
      </c>
      <c r="E3445" s="295">
        <v>204.12799999999999</v>
      </c>
      <c r="F3445" s="294">
        <v>117.19199999999999</v>
      </c>
      <c r="G3445" s="294">
        <v>117.47699999999999</v>
      </c>
    </row>
    <row r="3446" spans="1:7">
      <c r="A3446" s="34" t="s">
        <v>1626</v>
      </c>
      <c r="B3446" s="293">
        <v>1994</v>
      </c>
      <c r="C3446" s="294">
        <v>450.60700000000003</v>
      </c>
      <c r="D3446" s="294">
        <v>13.217000000000001</v>
      </c>
      <c r="E3446" s="295">
        <v>157.36600000000001</v>
      </c>
      <c r="F3446" s="294">
        <v>101.11</v>
      </c>
      <c r="G3446" s="294">
        <v>101.34399999999999</v>
      </c>
    </row>
    <row r="3447" spans="1:7">
      <c r="A3447" s="34" t="s">
        <v>1626</v>
      </c>
      <c r="B3447" s="293">
        <v>1993</v>
      </c>
      <c r="C3447" s="294">
        <v>361.48700000000002</v>
      </c>
      <c r="D3447" s="294">
        <v>10.167</v>
      </c>
      <c r="E3447" s="295">
        <v>144.928</v>
      </c>
      <c r="F3447" s="294">
        <v>87.641000000000005</v>
      </c>
      <c r="G3447" s="294">
        <v>91.948000000000008</v>
      </c>
    </row>
    <row r="3448" spans="1:7">
      <c r="A3448" s="34" t="s">
        <v>1626</v>
      </c>
      <c r="B3448" s="293">
        <v>1992</v>
      </c>
      <c r="C3448" s="294">
        <v>333.166</v>
      </c>
      <c r="D3448" s="294">
        <v>11.279</v>
      </c>
      <c r="E3448" s="295">
        <v>118.00700000000001</v>
      </c>
      <c r="F3448" s="294">
        <v>78.992999999999995</v>
      </c>
      <c r="G3448" s="294">
        <v>79.894999999999996</v>
      </c>
    </row>
    <row r="3449" spans="1:7">
      <c r="A3449" s="34" t="s">
        <v>1626</v>
      </c>
      <c r="B3449" s="293">
        <v>1991</v>
      </c>
      <c r="C3449" s="294">
        <v>253.97399999999999</v>
      </c>
      <c r="D3449" s="294">
        <v>10.196</v>
      </c>
      <c r="E3449" s="295">
        <v>106.715</v>
      </c>
      <c r="F3449" s="294">
        <v>66.427999999999997</v>
      </c>
      <c r="G3449" s="294">
        <v>67.442999999999998</v>
      </c>
    </row>
    <row r="3450" spans="1:7">
      <c r="A3450" s="34" t="s">
        <v>1626</v>
      </c>
      <c r="B3450" s="293">
        <v>1990</v>
      </c>
      <c r="C3450" s="294">
        <v>206.86799999999999</v>
      </c>
      <c r="D3450" s="294">
        <v>9.7259999999999991</v>
      </c>
      <c r="E3450" s="295">
        <v>91.47</v>
      </c>
      <c r="F3450" s="294">
        <v>55.042999999999999</v>
      </c>
      <c r="G3450" s="294">
        <v>56.765999999999998</v>
      </c>
    </row>
    <row r="3451" spans="1:7">
      <c r="A3451" s="34" t="s">
        <v>1626</v>
      </c>
      <c r="B3451" s="293">
        <v>1989</v>
      </c>
      <c r="C3451" s="294">
        <v>193.602</v>
      </c>
      <c r="D3451" s="294">
        <v>9.3109999999999999</v>
      </c>
      <c r="E3451" s="295">
        <v>64.968000000000004</v>
      </c>
      <c r="F3451" s="294">
        <v>44.503999999999998</v>
      </c>
      <c r="G3451" s="294">
        <v>46.41</v>
      </c>
    </row>
    <row r="3452" spans="1:7">
      <c r="A3452" s="34" t="s">
        <v>1627</v>
      </c>
      <c r="B3452" s="293">
        <v>2019</v>
      </c>
      <c r="C3452" s="294">
        <v>12067</v>
      </c>
      <c r="D3452" s="294">
        <v>565</v>
      </c>
      <c r="E3452" s="295">
        <v>21416</v>
      </c>
      <c r="F3452" s="294">
        <v>5551</v>
      </c>
      <c r="G3452" s="294">
        <v>11140</v>
      </c>
    </row>
    <row r="3453" spans="1:7">
      <c r="A3453" s="34" t="s">
        <v>1627</v>
      </c>
      <c r="B3453" s="293">
        <v>2018</v>
      </c>
      <c r="C3453" s="294">
        <v>11223</v>
      </c>
      <c r="D3453" s="294">
        <v>406</v>
      </c>
      <c r="E3453" s="295">
        <v>18033</v>
      </c>
      <c r="F3453" s="294">
        <v>5681</v>
      </c>
      <c r="G3453" s="294">
        <v>9398</v>
      </c>
    </row>
    <row r="3454" spans="1:7">
      <c r="A3454" s="34" t="s">
        <v>1627</v>
      </c>
      <c r="B3454" s="293">
        <v>2017</v>
      </c>
      <c r="C3454" s="294">
        <v>10060</v>
      </c>
      <c r="D3454" s="294">
        <v>378</v>
      </c>
      <c r="E3454" s="295">
        <v>18516</v>
      </c>
      <c r="F3454" s="294">
        <v>6151</v>
      </c>
      <c r="G3454" s="294">
        <v>10400</v>
      </c>
    </row>
    <row r="3455" spans="1:7">
      <c r="A3455" s="34" t="s">
        <v>1627</v>
      </c>
      <c r="B3455" s="293">
        <v>2016</v>
      </c>
      <c r="C3455" s="294">
        <v>8774</v>
      </c>
      <c r="D3455" s="294">
        <v>282</v>
      </c>
      <c r="E3455" s="295">
        <v>15777.546</v>
      </c>
      <c r="F3455" s="294">
        <v>5693.1030000000001</v>
      </c>
      <c r="G3455" s="294">
        <v>8852.4390000000003</v>
      </c>
    </row>
    <row r="3456" spans="1:7">
      <c r="A3456" s="34" t="s">
        <v>1627</v>
      </c>
      <c r="B3456" s="293">
        <v>2015</v>
      </c>
      <c r="C3456" s="294">
        <v>6672.317</v>
      </c>
      <c r="D3456" s="294">
        <v>764.46500000000003</v>
      </c>
      <c r="E3456" s="295">
        <v>15503.812</v>
      </c>
      <c r="F3456" s="294">
        <v>5588.2449999999999</v>
      </c>
      <c r="G3456" s="294">
        <v>8789.5220000000008</v>
      </c>
    </row>
    <row r="3457" spans="1:7">
      <c r="A3457" s="34" t="s">
        <v>1627</v>
      </c>
      <c r="B3457" s="293">
        <v>2014</v>
      </c>
      <c r="C3457" s="294">
        <v>5763.4849999999997</v>
      </c>
      <c r="D3457" s="294">
        <v>398.09699999999998</v>
      </c>
      <c r="E3457" s="295">
        <v>9020.5380000000005</v>
      </c>
      <c r="F3457" s="294">
        <v>2453.8020000000001</v>
      </c>
      <c r="G3457" s="294">
        <v>4200.5889999999999</v>
      </c>
    </row>
    <row r="3458" spans="1:7">
      <c r="A3458" s="34" t="s">
        <v>1627</v>
      </c>
      <c r="B3458" s="293">
        <v>2013</v>
      </c>
      <c r="C3458" s="294">
        <v>4771.259</v>
      </c>
      <c r="D3458" s="294">
        <v>232.85</v>
      </c>
      <c r="E3458" s="295">
        <v>7739.4809999999998</v>
      </c>
      <c r="F3458" s="294">
        <v>2623.8560000000002</v>
      </c>
      <c r="G3458" s="294">
        <v>3873.268</v>
      </c>
    </row>
    <row r="3459" spans="1:7">
      <c r="A3459" s="34" t="s">
        <v>1627</v>
      </c>
      <c r="B3459" s="293">
        <v>2012</v>
      </c>
      <c r="C3459" s="294">
        <v>4030.3470000000002</v>
      </c>
      <c r="D3459" s="294">
        <v>280.17099999999999</v>
      </c>
      <c r="E3459" s="295">
        <v>7132.7460000000001</v>
      </c>
      <c r="F3459" s="294">
        <v>2402.8609999999999</v>
      </c>
      <c r="G3459" s="294">
        <v>3652.2060000000001</v>
      </c>
    </row>
    <row r="3460" spans="1:7">
      <c r="A3460" s="34" t="s">
        <v>1627</v>
      </c>
      <c r="B3460" s="293">
        <v>2011</v>
      </c>
      <c r="C3460" s="294">
        <v>3449.009</v>
      </c>
      <c r="D3460" s="294">
        <v>472.29399999999998</v>
      </c>
      <c r="E3460" s="295">
        <v>6505.2579999999998</v>
      </c>
      <c r="F3460" s="294">
        <v>2305.1669999999999</v>
      </c>
      <c r="G3460" s="294">
        <v>3554.4479999999999</v>
      </c>
    </row>
    <row r="3461" spans="1:7">
      <c r="A3461" s="34" t="s">
        <v>1627</v>
      </c>
      <c r="B3461" s="293">
        <v>2010</v>
      </c>
      <c r="C3461" s="294">
        <v>3033.645</v>
      </c>
      <c r="D3461" s="294">
        <v>421.5</v>
      </c>
      <c r="E3461" s="295">
        <v>6656.9219999999996</v>
      </c>
      <c r="F3461" s="294">
        <v>2736.703</v>
      </c>
      <c r="G3461" s="294">
        <v>3985.924</v>
      </c>
    </row>
    <row r="3462" spans="1:7">
      <c r="A3462" s="34" t="s">
        <v>1627</v>
      </c>
      <c r="B3462" s="293">
        <v>2009</v>
      </c>
      <c r="C3462" s="294">
        <v>2743.0509999999999</v>
      </c>
      <c r="D3462" s="294">
        <v>299.52600000000001</v>
      </c>
      <c r="E3462" s="295">
        <v>5937.1559999999999</v>
      </c>
      <c r="F3462" s="294">
        <v>2749.7260000000001</v>
      </c>
      <c r="G3462" s="294">
        <v>3644.8119999999999</v>
      </c>
    </row>
    <row r="3463" spans="1:7">
      <c r="A3463" s="34" t="s">
        <v>1627</v>
      </c>
      <c r="B3463" s="293">
        <v>2008</v>
      </c>
      <c r="C3463" s="294">
        <v>2937.0129999999999</v>
      </c>
      <c r="D3463" s="294">
        <v>-2517.7629999999999</v>
      </c>
      <c r="E3463" s="295">
        <v>5894.2489999999998</v>
      </c>
      <c r="F3463" s="294">
        <v>2380.9639999999999</v>
      </c>
      <c r="G3463" s="294">
        <v>3925.5119999999997</v>
      </c>
    </row>
    <row r="3464" spans="1:7">
      <c r="A3464" s="34" t="s">
        <v>1627</v>
      </c>
      <c r="B3464" s="293">
        <v>2007</v>
      </c>
      <c r="C3464" s="294">
        <v>2665.3319999999999</v>
      </c>
      <c r="D3464" s="294">
        <v>295.86399999999998</v>
      </c>
      <c r="E3464" s="295">
        <v>8295.4220000000005</v>
      </c>
      <c r="F3464" s="294">
        <v>4880.0159999999996</v>
      </c>
      <c r="G3464" s="294">
        <v>5965.0159999999996</v>
      </c>
    </row>
    <row r="3465" spans="1:7">
      <c r="A3465" s="34" t="s">
        <v>1627</v>
      </c>
      <c r="B3465" s="293">
        <v>2006</v>
      </c>
      <c r="C3465" s="294">
        <v>2237.5859999999998</v>
      </c>
      <c r="D3465" s="294">
        <v>244.934</v>
      </c>
      <c r="E3465" s="295">
        <v>8269.1839999999993</v>
      </c>
      <c r="F3465" s="294">
        <v>5966.0460000000003</v>
      </c>
      <c r="G3465" s="294">
        <v>6466.0460000000003</v>
      </c>
    </row>
    <row r="3466" spans="1:7">
      <c r="A3466" s="34" t="s">
        <v>1627</v>
      </c>
      <c r="B3466" s="293">
        <v>2005</v>
      </c>
      <c r="C3466" s="294">
        <v>2119.4549999999999</v>
      </c>
      <c r="D3466" s="294">
        <v>228.73</v>
      </c>
      <c r="E3466" s="295">
        <v>7756.8919999999998</v>
      </c>
      <c r="F3466" s="294">
        <v>5805.5370000000003</v>
      </c>
      <c r="G3466" s="294">
        <v>6036.2920000000004</v>
      </c>
    </row>
    <row r="3467" spans="1:7">
      <c r="A3467" s="34" t="s">
        <v>139</v>
      </c>
      <c r="B3467" s="293">
        <v>2019</v>
      </c>
      <c r="C3467" s="294">
        <v>155900</v>
      </c>
      <c r="D3467" s="294">
        <v>47</v>
      </c>
      <c r="E3467" s="295">
        <v>258537</v>
      </c>
      <c r="F3467" s="294">
        <v>33230</v>
      </c>
      <c r="G3467" s="294">
        <v>189951</v>
      </c>
    </row>
    <row r="3468" spans="1:7">
      <c r="A3468" s="34" t="s">
        <v>139</v>
      </c>
      <c r="B3468" s="293">
        <v>2018</v>
      </c>
      <c r="C3468" s="294">
        <v>160338</v>
      </c>
      <c r="D3468" s="294">
        <v>3677</v>
      </c>
      <c r="E3468" s="295">
        <v>256540</v>
      </c>
      <c r="F3468" s="294">
        <v>36066</v>
      </c>
      <c r="G3468" s="294">
        <v>190279</v>
      </c>
    </row>
    <row r="3469" spans="1:7">
      <c r="A3469" s="34" t="s">
        <v>139</v>
      </c>
      <c r="B3469" s="293">
        <v>2017</v>
      </c>
      <c r="C3469" s="294">
        <v>156776</v>
      </c>
      <c r="D3469" s="294">
        <v>7731</v>
      </c>
      <c r="E3469" s="295">
        <v>258496</v>
      </c>
      <c r="F3469" s="294">
        <v>35704</v>
      </c>
      <c r="G3469" s="294">
        <v>189991</v>
      </c>
    </row>
    <row r="3470" spans="1:7">
      <c r="A3470" s="34" t="s">
        <v>139</v>
      </c>
      <c r="B3470" s="293">
        <v>2016</v>
      </c>
      <c r="C3470" s="294">
        <v>151800</v>
      </c>
      <c r="D3470" s="294">
        <v>4589</v>
      </c>
      <c r="E3470" s="295">
        <v>237951</v>
      </c>
      <c r="F3470" s="294">
        <v>29283</v>
      </c>
      <c r="G3470" s="294">
        <v>172253</v>
      </c>
    </row>
    <row r="3471" spans="1:7">
      <c r="A3471" s="34" t="s">
        <v>139</v>
      </c>
      <c r="B3471" s="293">
        <v>2015</v>
      </c>
      <c r="C3471" s="294">
        <v>149558</v>
      </c>
      <c r="D3471" s="294">
        <v>7373</v>
      </c>
      <c r="E3471" s="295">
        <v>224925</v>
      </c>
      <c r="F3471" s="294">
        <v>28751</v>
      </c>
      <c r="G3471" s="294">
        <v>161605</v>
      </c>
    </row>
    <row r="3472" spans="1:7">
      <c r="A3472" s="34" t="s">
        <v>139</v>
      </c>
      <c r="B3472" s="293">
        <v>2014</v>
      </c>
      <c r="C3472" s="294">
        <v>144077</v>
      </c>
      <c r="D3472" s="294">
        <v>1231</v>
      </c>
      <c r="E3472" s="295">
        <v>210531</v>
      </c>
      <c r="F3472" s="294">
        <v>24807</v>
      </c>
      <c r="G3472" s="294">
        <v>143978</v>
      </c>
    </row>
    <row r="3473" spans="1:7">
      <c r="A3473" s="34" t="s">
        <v>139</v>
      </c>
      <c r="B3473" s="293">
        <v>2013</v>
      </c>
      <c r="C3473" s="294">
        <v>146917</v>
      </c>
      <c r="D3473" s="294">
        <v>11953</v>
      </c>
      <c r="E3473" s="295">
        <v>203905</v>
      </c>
      <c r="F3473" s="294">
        <v>26476</v>
      </c>
      <c r="G3473" s="294">
        <v>141164</v>
      </c>
    </row>
    <row r="3474" spans="1:7">
      <c r="A3474" s="34" t="s">
        <v>139</v>
      </c>
      <c r="B3474" s="293">
        <v>2012</v>
      </c>
      <c r="C3474" s="294">
        <v>133559</v>
      </c>
      <c r="D3474" s="294">
        <v>5613</v>
      </c>
      <c r="E3474" s="295">
        <v>191218</v>
      </c>
      <c r="F3474" s="294">
        <v>16311</v>
      </c>
      <c r="G3474" s="294">
        <v>121369</v>
      </c>
    </row>
    <row r="3475" spans="1:7">
      <c r="A3475" s="34" t="s">
        <v>139</v>
      </c>
      <c r="B3475" s="293">
        <v>2011</v>
      </c>
      <c r="C3475" s="294">
        <v>136264</v>
      </c>
      <c r="D3475" s="294">
        <v>20213</v>
      </c>
      <c r="E3475" s="295">
        <v>179248</v>
      </c>
      <c r="F3475" s="294">
        <v>15071</v>
      </c>
      <c r="G3475" s="294">
        <v>114760</v>
      </c>
    </row>
    <row r="3476" spans="1:7">
      <c r="A3476" s="34" t="s">
        <v>139</v>
      </c>
      <c r="B3476" s="293">
        <v>2010</v>
      </c>
      <c r="C3476" s="294">
        <v>128954</v>
      </c>
      <c r="D3476" s="294">
        <v>6561</v>
      </c>
      <c r="E3476" s="295">
        <v>165793</v>
      </c>
      <c r="F3476" s="294">
        <v>-642</v>
      </c>
      <c r="G3476" s="294">
        <v>103547</v>
      </c>
    </row>
    <row r="3477" spans="1:7">
      <c r="A3477" s="34" t="s">
        <v>139</v>
      </c>
      <c r="B3477" s="293">
        <v>2009</v>
      </c>
      <c r="C3477" s="294">
        <v>116283</v>
      </c>
      <c r="D3477" s="294">
        <v>2717</v>
      </c>
      <c r="E3477" s="295">
        <v>195006</v>
      </c>
      <c r="F3477" s="294">
        <v>-7782</v>
      </c>
      <c r="G3477" s="294">
        <v>124499</v>
      </c>
    </row>
    <row r="3478" spans="1:7">
      <c r="A3478" s="34" t="s">
        <v>139</v>
      </c>
      <c r="B3478" s="293">
        <v>2008</v>
      </c>
      <c r="C3478" s="294">
        <v>145114</v>
      </c>
      <c r="D3478" s="294">
        <v>-14766</v>
      </c>
      <c r="E3478" s="295">
        <v>222947</v>
      </c>
      <c r="F3478" s="294">
        <v>-17062</v>
      </c>
      <c r="G3478" s="294">
        <v>136007</v>
      </c>
    </row>
    <row r="3479" spans="1:7">
      <c r="A3479" s="34" t="s">
        <v>139</v>
      </c>
      <c r="B3479" s="293">
        <v>2007</v>
      </c>
      <c r="C3479" s="294">
        <v>172455</v>
      </c>
      <c r="D3479" s="294">
        <v>-2723</v>
      </c>
      <c r="E3479" s="295">
        <v>285727</v>
      </c>
      <c r="F3479" s="294">
        <v>5026</v>
      </c>
      <c r="G3479" s="294">
        <v>173556</v>
      </c>
    </row>
    <row r="3480" spans="1:7">
      <c r="A3480" s="34" t="s">
        <v>139</v>
      </c>
      <c r="B3480" s="293">
        <v>2006</v>
      </c>
      <c r="C3480" s="294">
        <v>160065</v>
      </c>
      <c r="D3480" s="294">
        <v>-12613</v>
      </c>
      <c r="E3480" s="295">
        <v>290858</v>
      </c>
      <c r="F3480" s="294">
        <v>-3773</v>
      </c>
      <c r="G3480" s="294">
        <v>168059</v>
      </c>
    </row>
    <row r="3481" spans="1:7">
      <c r="A3481" s="34" t="s">
        <v>139</v>
      </c>
      <c r="B3481" s="293">
        <v>2005</v>
      </c>
      <c r="C3481" s="294">
        <v>177089</v>
      </c>
      <c r="D3481" s="294">
        <v>2024</v>
      </c>
      <c r="E3481" s="295">
        <v>275940</v>
      </c>
      <c r="F3481" s="294">
        <v>13996</v>
      </c>
      <c r="G3481" s="294">
        <v>168328</v>
      </c>
    </row>
    <row r="3482" spans="1:7">
      <c r="A3482" s="34" t="s">
        <v>139</v>
      </c>
      <c r="B3482" s="293">
        <v>2004</v>
      </c>
      <c r="C3482" s="294">
        <v>171646</v>
      </c>
      <c r="D3482" s="294">
        <v>3487</v>
      </c>
      <c r="E3482" s="295">
        <v>299398</v>
      </c>
      <c r="F3482" s="294">
        <v>14169</v>
      </c>
      <c r="G3482" s="294">
        <v>178506</v>
      </c>
    </row>
    <row r="3483" spans="1:7">
      <c r="A3483" s="34" t="s">
        <v>139</v>
      </c>
      <c r="B3483" s="293">
        <v>2003</v>
      </c>
      <c r="C3483" s="294">
        <v>164338</v>
      </c>
      <c r="D3483" s="294">
        <v>495</v>
      </c>
      <c r="E3483" s="295">
        <v>310723</v>
      </c>
      <c r="F3483" s="294">
        <v>12310</v>
      </c>
      <c r="G3483" s="294">
        <v>192114</v>
      </c>
    </row>
    <row r="3484" spans="1:7">
      <c r="A3484" s="34" t="s">
        <v>139</v>
      </c>
      <c r="B3484" s="293">
        <v>2002</v>
      </c>
      <c r="C3484" s="294">
        <v>162256</v>
      </c>
      <c r="D3484" s="294">
        <v>-995</v>
      </c>
      <c r="E3484" s="295">
        <v>295222</v>
      </c>
      <c r="F3484" s="294">
        <v>11260</v>
      </c>
      <c r="G3484" s="294">
        <v>173472</v>
      </c>
    </row>
    <row r="3485" spans="1:7">
      <c r="A3485" s="34" t="s">
        <v>139</v>
      </c>
      <c r="B3485" s="293">
        <v>2001</v>
      </c>
      <c r="C3485" s="294">
        <v>160754</v>
      </c>
      <c r="D3485" s="294">
        <v>-5453</v>
      </c>
      <c r="E3485" s="295">
        <v>276543</v>
      </c>
      <c r="F3485" s="294">
        <v>8458</v>
      </c>
      <c r="G3485" s="294">
        <v>175261</v>
      </c>
    </row>
    <row r="3486" spans="1:7">
      <c r="A3486" s="34" t="s">
        <v>139</v>
      </c>
      <c r="B3486" s="293">
        <v>2000</v>
      </c>
      <c r="C3486" s="294">
        <v>170058</v>
      </c>
      <c r="D3486" s="294">
        <v>3452</v>
      </c>
      <c r="E3486" s="295">
        <v>284421</v>
      </c>
      <c r="F3486" s="294">
        <v>19283</v>
      </c>
      <c r="G3486" s="294">
        <v>184839</v>
      </c>
    </row>
    <row r="3487" spans="1:7">
      <c r="A3487" s="34" t="s">
        <v>139</v>
      </c>
      <c r="B3487" s="293">
        <v>1999</v>
      </c>
      <c r="C3487" s="294">
        <v>160658</v>
      </c>
      <c r="D3487" s="294">
        <v>7222</v>
      </c>
      <c r="E3487" s="295">
        <v>270249</v>
      </c>
      <c r="F3487" s="294">
        <v>28279</v>
      </c>
      <c r="G3487" s="294">
        <v>179934</v>
      </c>
    </row>
    <row r="3488" spans="1:7">
      <c r="A3488" s="34" t="s">
        <v>139</v>
      </c>
      <c r="B3488" s="293">
        <v>1998</v>
      </c>
      <c r="C3488" s="294">
        <v>144416</v>
      </c>
      <c r="D3488" s="294">
        <v>21964</v>
      </c>
      <c r="E3488" s="295">
        <v>237545</v>
      </c>
      <c r="F3488" s="294">
        <v>24086</v>
      </c>
      <c r="G3488" s="294">
        <v>157132</v>
      </c>
    </row>
    <row r="3489" spans="1:7">
      <c r="A3489" s="34" t="s">
        <v>139</v>
      </c>
      <c r="B3489" s="293">
        <v>1997</v>
      </c>
      <c r="C3489" s="294">
        <v>153627</v>
      </c>
      <c r="D3489" s="294">
        <v>6866</v>
      </c>
      <c r="E3489" s="295">
        <v>279097</v>
      </c>
      <c r="F3489" s="294">
        <v>31412</v>
      </c>
      <c r="G3489" s="294">
        <v>199659</v>
      </c>
    </row>
    <row r="3490" spans="1:7">
      <c r="A3490" s="34" t="s">
        <v>139</v>
      </c>
      <c r="B3490" s="293">
        <v>1996</v>
      </c>
      <c r="C3490" s="294">
        <v>146991</v>
      </c>
      <c r="D3490" s="294">
        <v>4381</v>
      </c>
      <c r="E3490" s="295">
        <v>262867</v>
      </c>
      <c r="F3490" s="294">
        <v>27442</v>
      </c>
      <c r="G3490" s="294">
        <v>185803</v>
      </c>
    </row>
    <row r="3491" spans="1:7">
      <c r="A3491" s="34" t="s">
        <v>139</v>
      </c>
      <c r="B3491" s="293">
        <v>1995</v>
      </c>
      <c r="C3491" s="294">
        <v>137137</v>
      </c>
      <c r="D3491" s="294">
        <v>3839</v>
      </c>
      <c r="E3491" s="295">
        <v>243283</v>
      </c>
      <c r="F3491" s="294">
        <v>25229</v>
      </c>
      <c r="G3491" s="294">
        <v>173853</v>
      </c>
    </row>
    <row r="3492" spans="1:7">
      <c r="A3492" s="34" t="s">
        <v>139</v>
      </c>
      <c r="B3492" s="293">
        <v>1994</v>
      </c>
      <c r="C3492" s="294">
        <v>128439</v>
      </c>
      <c r="D3492" s="294">
        <v>5021</v>
      </c>
      <c r="E3492" s="295">
        <v>219354</v>
      </c>
      <c r="F3492" s="294">
        <v>23534</v>
      </c>
      <c r="G3492" s="294">
        <v>154505</v>
      </c>
    </row>
    <row r="3493" spans="1:7">
      <c r="A3493" s="34" t="s">
        <v>139</v>
      </c>
      <c r="B3493" s="293">
        <v>1993</v>
      </c>
      <c r="C3493" s="294">
        <v>108521</v>
      </c>
      <c r="D3493" s="294">
        <v>2241</v>
      </c>
      <c r="E3493" s="295">
        <v>198938</v>
      </c>
      <c r="F3493" s="294">
        <v>17193</v>
      </c>
      <c r="G3493" s="294">
        <v>140078</v>
      </c>
    </row>
    <row r="3494" spans="1:7">
      <c r="A3494" s="34" t="s">
        <v>139</v>
      </c>
      <c r="B3494" s="293">
        <v>1992</v>
      </c>
      <c r="C3494" s="294">
        <v>100132.2969</v>
      </c>
      <c r="D3494" s="294">
        <v>-7594.4</v>
      </c>
      <c r="E3494" s="295">
        <v>179107.79689999999</v>
      </c>
      <c r="F3494" s="294">
        <v>15979.800300000001</v>
      </c>
      <c r="G3494" s="294">
        <v>128514.50350000001</v>
      </c>
    </row>
    <row r="3495" spans="1:7">
      <c r="A3495" s="34" t="s">
        <v>139</v>
      </c>
      <c r="B3495" s="293">
        <v>1991</v>
      </c>
      <c r="C3495" s="294">
        <v>88286.296900000001</v>
      </c>
      <c r="D3495" s="294">
        <v>-2280</v>
      </c>
      <c r="E3495" s="295">
        <v>174273.79689999999</v>
      </c>
      <c r="F3495" s="294">
        <v>23663.099300000002</v>
      </c>
      <c r="G3495" s="294">
        <v>137958.2985</v>
      </c>
    </row>
    <row r="3496" spans="1:7">
      <c r="A3496" s="34" t="s">
        <v>139</v>
      </c>
      <c r="B3496" s="293">
        <v>1990</v>
      </c>
      <c r="C3496" s="294">
        <v>97650</v>
      </c>
      <c r="D3496" s="294">
        <v>860.1</v>
      </c>
      <c r="E3496" s="295">
        <v>173085.79689999999</v>
      </c>
      <c r="F3496" s="294">
        <v>24186.000800000002</v>
      </c>
      <c r="G3496" s="294">
        <v>137598.00080000001</v>
      </c>
    </row>
    <row r="3497" spans="1:7">
      <c r="A3497" s="34" t="s">
        <v>139</v>
      </c>
      <c r="B3497" s="293">
        <v>1989</v>
      </c>
      <c r="C3497" s="294">
        <v>96145.898400000005</v>
      </c>
      <c r="D3497" s="294">
        <v>3835</v>
      </c>
      <c r="E3497" s="295">
        <v>160187.70310000001</v>
      </c>
      <c r="F3497" s="294">
        <v>23694.6008</v>
      </c>
      <c r="G3497" s="294">
        <v>126744.9016</v>
      </c>
    </row>
    <row r="3498" spans="1:7">
      <c r="A3498" s="34" t="s">
        <v>1628</v>
      </c>
      <c r="B3498" s="293">
        <v>2019</v>
      </c>
      <c r="C3498" s="294">
        <v>4035</v>
      </c>
      <c r="D3498" s="294">
        <v>240</v>
      </c>
      <c r="E3498" s="295">
        <v>23531</v>
      </c>
      <c r="F3498" s="294">
        <v>14906</v>
      </c>
      <c r="G3498" s="294">
        <v>20292</v>
      </c>
    </row>
    <row r="3499" spans="1:7">
      <c r="A3499" s="34" t="s">
        <v>1628</v>
      </c>
      <c r="B3499" s="293">
        <v>2018</v>
      </c>
      <c r="C3499" s="294">
        <v>2046.521</v>
      </c>
      <c r="D3499" s="294">
        <v>845.67200000000003</v>
      </c>
      <c r="E3499" s="295">
        <v>21595.687000000002</v>
      </c>
      <c r="F3499" s="294">
        <v>14166.262000000001</v>
      </c>
      <c r="G3499" s="294">
        <v>18630.599999999999</v>
      </c>
    </row>
    <row r="3500" spans="1:7">
      <c r="A3500" s="34" t="s">
        <v>1628</v>
      </c>
      <c r="B3500" s="293">
        <v>2017</v>
      </c>
      <c r="C3500" s="294">
        <v>1211.8389999999999</v>
      </c>
      <c r="D3500" s="294">
        <v>482.26100000000002</v>
      </c>
      <c r="E3500" s="295">
        <v>7770.9849999999997</v>
      </c>
      <c r="F3500" s="294">
        <v>5581.7370000000001</v>
      </c>
      <c r="G3500" s="294">
        <v>7059.0839999999998</v>
      </c>
    </row>
    <row r="3501" spans="1:7">
      <c r="A3501" s="34" t="s">
        <v>1628</v>
      </c>
      <c r="B3501" s="293">
        <v>2016</v>
      </c>
      <c r="C3501" s="294">
        <v>528.28399999999999</v>
      </c>
      <c r="D3501" s="294">
        <v>-165.03399999999999</v>
      </c>
      <c r="E3501" s="295">
        <v>5349.68</v>
      </c>
      <c r="F3501" s="294">
        <v>4018.2919999999999</v>
      </c>
      <c r="G3501" s="294">
        <v>5124.2039999999997</v>
      </c>
    </row>
    <row r="3502" spans="1:7">
      <c r="A3502" s="34" t="s">
        <v>1628</v>
      </c>
      <c r="B3502" s="293">
        <v>2015</v>
      </c>
      <c r="C3502" s="294">
        <v>591.60199999999998</v>
      </c>
      <c r="D3502" s="294">
        <v>-550.62800000000004</v>
      </c>
      <c r="E3502" s="295">
        <v>2750.7190000000001</v>
      </c>
      <c r="F3502" s="294">
        <v>2108.973</v>
      </c>
      <c r="G3502" s="294">
        <v>2596.7799999999997</v>
      </c>
    </row>
    <row r="3503" spans="1:7">
      <c r="A3503" s="34" t="s">
        <v>1628</v>
      </c>
      <c r="B3503" s="293">
        <v>2014</v>
      </c>
      <c r="C3503" s="294">
        <v>506.14800000000002</v>
      </c>
      <c r="D3503" s="294">
        <v>193.755</v>
      </c>
      <c r="E3503" s="295">
        <v>3095.4810000000002</v>
      </c>
      <c r="F3503" s="294">
        <v>1985.213</v>
      </c>
      <c r="G3503" s="294">
        <v>2658.7129999999997</v>
      </c>
    </row>
    <row r="3504" spans="1:7">
      <c r="A3504" s="34" t="s">
        <v>1628</v>
      </c>
      <c r="B3504" s="293">
        <v>2013</v>
      </c>
      <c r="C3504" s="294">
        <v>200.78399999999999</v>
      </c>
      <c r="D3504" s="294">
        <v>54.587000000000003</v>
      </c>
      <c r="E3504" s="295">
        <v>1521.614</v>
      </c>
      <c r="F3504" s="294">
        <v>845.54100000000005</v>
      </c>
      <c r="G3504" s="294">
        <v>1305.5410000000002</v>
      </c>
    </row>
    <row r="3505" spans="1:7">
      <c r="A3505" s="34" t="s">
        <v>1628</v>
      </c>
      <c r="B3505" s="293">
        <v>2012</v>
      </c>
      <c r="C3505" s="294">
        <v>69.522000000000006</v>
      </c>
      <c r="D3505" s="294">
        <v>-36.521000000000001</v>
      </c>
      <c r="E3505" s="295">
        <v>606.70100000000002</v>
      </c>
      <c r="F3505" s="294">
        <v>462.06799999999998</v>
      </c>
      <c r="G3505" s="294">
        <v>462.40600000000001</v>
      </c>
    </row>
    <row r="3506" spans="1:7">
      <c r="A3506" s="34" t="s">
        <v>1628</v>
      </c>
      <c r="B3506" s="293">
        <v>2011</v>
      </c>
      <c r="C3506" s="294">
        <v>48.6342</v>
      </c>
      <c r="D3506" s="294">
        <v>-0.54510000000000003</v>
      </c>
      <c r="E3506" s="295">
        <v>249.48390000000001</v>
      </c>
      <c r="F3506" s="294">
        <v>114.8473</v>
      </c>
      <c r="G3506" s="294">
        <v>199.84730000000002</v>
      </c>
    </row>
    <row r="3507" spans="1:7">
      <c r="A3507" s="34" t="s">
        <v>1628</v>
      </c>
      <c r="B3507" s="293">
        <v>2010</v>
      </c>
      <c r="C3507" s="294">
        <v>27.1052</v>
      </c>
      <c r="D3507" s="294">
        <v>8.2162000000000006</v>
      </c>
      <c r="E3507" s="295">
        <v>172.51669999999999</v>
      </c>
      <c r="F3507" s="294">
        <v>105.63800000000001</v>
      </c>
      <c r="G3507" s="294">
        <v>150.40469999999999</v>
      </c>
    </row>
    <row r="3508" spans="1:7">
      <c r="A3508" s="34" t="s">
        <v>1628</v>
      </c>
      <c r="B3508" s="293">
        <v>2009</v>
      </c>
      <c r="C3508" s="294">
        <v>9.9459999999999997</v>
      </c>
      <c r="D3508" s="294">
        <v>-2.7061000000000002</v>
      </c>
      <c r="E3508" s="295">
        <v>100.07259999999999</v>
      </c>
      <c r="F3508" s="294">
        <v>84.202200000000005</v>
      </c>
      <c r="G3508" s="294">
        <v>91.852200000000011</v>
      </c>
    </row>
    <row r="3509" spans="1:7">
      <c r="A3509" s="34" t="s">
        <v>1629</v>
      </c>
      <c r="B3509" s="293">
        <v>2019</v>
      </c>
      <c r="C3509" s="294">
        <v>5333.7</v>
      </c>
      <c r="D3509" s="294">
        <v>790.9</v>
      </c>
      <c r="E3509" s="295">
        <v>3799.9</v>
      </c>
      <c r="F3509" s="294">
        <v>2665.6</v>
      </c>
      <c r="G3509" s="294">
        <v>3256.2</v>
      </c>
    </row>
    <row r="3510" spans="1:7">
      <c r="A3510" s="34" t="s">
        <v>1629</v>
      </c>
      <c r="B3510" s="293">
        <v>2018</v>
      </c>
      <c r="C3510" s="294">
        <v>4965.1000000000004</v>
      </c>
      <c r="D3510" s="294">
        <v>751.9</v>
      </c>
      <c r="E3510" s="295">
        <v>3321.5</v>
      </c>
      <c r="F3510" s="294">
        <v>2302.6999999999998</v>
      </c>
      <c r="G3510" s="294">
        <v>2802.7</v>
      </c>
    </row>
    <row r="3511" spans="1:7">
      <c r="A3511" s="34" t="s">
        <v>1629</v>
      </c>
      <c r="B3511" s="293">
        <v>2017</v>
      </c>
      <c r="C3511" s="294">
        <v>4390.5</v>
      </c>
      <c r="D3511" s="294">
        <v>578.6</v>
      </c>
      <c r="E3511" s="295">
        <v>2910.5</v>
      </c>
      <c r="F3511" s="294">
        <v>2096.9</v>
      </c>
      <c r="G3511" s="294">
        <v>2511.9</v>
      </c>
    </row>
    <row r="3512" spans="1:7">
      <c r="A3512" s="34" t="s">
        <v>1629</v>
      </c>
      <c r="B3512" s="293">
        <v>2016</v>
      </c>
      <c r="C3512" s="294">
        <v>3962.0360000000001</v>
      </c>
      <c r="D3512" s="294">
        <v>499.47800000000001</v>
      </c>
      <c r="E3512" s="295">
        <v>2668.884</v>
      </c>
      <c r="F3512" s="294">
        <v>1933.0940000000001</v>
      </c>
      <c r="G3512" s="294">
        <v>2323.0940000000001</v>
      </c>
    </row>
    <row r="3513" spans="1:7">
      <c r="A3513" s="34" t="s">
        <v>1629</v>
      </c>
      <c r="B3513" s="293">
        <v>2015</v>
      </c>
      <c r="C3513" s="294">
        <v>3869.1869999999999</v>
      </c>
      <c r="D3513" s="294">
        <v>516.36099999999999</v>
      </c>
      <c r="E3513" s="295">
        <v>2532.462</v>
      </c>
      <c r="F3513" s="294">
        <v>1801.289</v>
      </c>
      <c r="G3513" s="294">
        <v>2166.2889999999998</v>
      </c>
    </row>
    <row r="3514" spans="1:7">
      <c r="A3514" s="34" t="s">
        <v>1629</v>
      </c>
      <c r="B3514" s="293">
        <v>2014</v>
      </c>
      <c r="C3514" s="294">
        <v>3733.5070000000001</v>
      </c>
      <c r="D3514" s="294">
        <v>494.15</v>
      </c>
      <c r="E3514" s="295">
        <v>2359.1019999999999</v>
      </c>
      <c r="F3514" s="294">
        <v>1915.2170000000001</v>
      </c>
      <c r="G3514" s="294">
        <v>2005.2170000000001</v>
      </c>
    </row>
    <row r="3515" spans="1:7">
      <c r="A3515" s="34" t="s">
        <v>1629</v>
      </c>
      <c r="B3515" s="293">
        <v>2013</v>
      </c>
      <c r="C3515" s="294">
        <v>3326.1060000000002</v>
      </c>
      <c r="D3515" s="294">
        <v>448.63600000000002</v>
      </c>
      <c r="E3515" s="295">
        <v>2075.7840000000001</v>
      </c>
      <c r="F3515" s="294">
        <v>1772.6969999999999</v>
      </c>
      <c r="G3515" s="294">
        <v>1772.6969999999999</v>
      </c>
    </row>
    <row r="3516" spans="1:7">
      <c r="A3516" s="34" t="s">
        <v>1629</v>
      </c>
      <c r="B3516" s="293">
        <v>2012</v>
      </c>
      <c r="C3516" s="294">
        <v>3133.5770000000002</v>
      </c>
      <c r="D3516" s="294">
        <v>420.536</v>
      </c>
      <c r="E3516" s="295">
        <v>1815.8320000000001</v>
      </c>
      <c r="F3516" s="294">
        <v>1560.36</v>
      </c>
      <c r="G3516" s="294">
        <v>1560.36</v>
      </c>
    </row>
    <row r="3517" spans="1:7">
      <c r="A3517" s="34" t="s">
        <v>1629</v>
      </c>
      <c r="B3517" s="293">
        <v>2011</v>
      </c>
      <c r="C3517" s="294">
        <v>2766.8589999999999</v>
      </c>
      <c r="D3517" s="294">
        <v>357.92899999999997</v>
      </c>
      <c r="E3517" s="295">
        <v>1684.9480000000001</v>
      </c>
      <c r="F3517" s="294">
        <v>1458.9760000000001</v>
      </c>
      <c r="G3517" s="294">
        <v>1458.9760000000001</v>
      </c>
    </row>
    <row r="3518" spans="1:7">
      <c r="A3518" s="34" t="s">
        <v>1629</v>
      </c>
      <c r="B3518" s="293">
        <v>2010</v>
      </c>
      <c r="C3518" s="294">
        <v>2269.471</v>
      </c>
      <c r="D3518" s="294">
        <v>265.35599999999999</v>
      </c>
      <c r="E3518" s="295">
        <v>1468.2829999999999</v>
      </c>
      <c r="F3518" s="294">
        <v>1282.5119999999999</v>
      </c>
      <c r="G3518" s="294">
        <v>1282.5119999999999</v>
      </c>
    </row>
    <row r="3519" spans="1:7">
      <c r="A3519" s="34" t="s">
        <v>1629</v>
      </c>
      <c r="B3519" s="293">
        <v>2009</v>
      </c>
      <c r="C3519" s="294">
        <v>1930.33</v>
      </c>
      <c r="D3519" s="294">
        <v>184.357</v>
      </c>
      <c r="E3519" s="295">
        <v>1327.3579999999999</v>
      </c>
      <c r="F3519" s="294">
        <v>1190.8430000000001</v>
      </c>
      <c r="G3519" s="294">
        <v>1190.8430000000001</v>
      </c>
    </row>
    <row r="3520" spans="1:7">
      <c r="A3520" s="34" t="s">
        <v>1629</v>
      </c>
      <c r="B3520" s="293">
        <v>2008</v>
      </c>
      <c r="C3520" s="294">
        <v>2340.4250000000002</v>
      </c>
      <c r="D3520" s="294">
        <v>279.70499999999998</v>
      </c>
      <c r="E3520" s="295">
        <v>1304.1489999999999</v>
      </c>
      <c r="F3520" s="294">
        <v>1142.259</v>
      </c>
      <c r="G3520" s="294">
        <v>1142.259</v>
      </c>
    </row>
    <row r="3521" spans="1:7">
      <c r="A3521" s="34" t="s">
        <v>1629</v>
      </c>
      <c r="B3521" s="293">
        <v>2007</v>
      </c>
      <c r="C3521" s="294">
        <v>2061.819</v>
      </c>
      <c r="D3521" s="294">
        <v>232.62200000000001</v>
      </c>
      <c r="E3521" s="295">
        <v>1163.0609999999999</v>
      </c>
      <c r="F3521" s="294">
        <v>1010.1609999999999</v>
      </c>
      <c r="G3521" s="294">
        <v>1010.1609999999999</v>
      </c>
    </row>
    <row r="3522" spans="1:7">
      <c r="A3522" s="34" t="s">
        <v>1629</v>
      </c>
      <c r="B3522" s="293">
        <v>2006</v>
      </c>
      <c r="C3522" s="294">
        <v>1809.337</v>
      </c>
      <c r="D3522" s="294">
        <v>199.03800000000001</v>
      </c>
      <c r="E3522" s="295">
        <v>1039.0160000000001</v>
      </c>
      <c r="F3522" s="294">
        <v>922.09299999999996</v>
      </c>
      <c r="G3522" s="294">
        <v>922.09299999999996</v>
      </c>
    </row>
    <row r="3523" spans="1:7">
      <c r="A3523" s="34" t="s">
        <v>1629</v>
      </c>
      <c r="B3523" s="293">
        <v>2005</v>
      </c>
      <c r="C3523" s="294">
        <v>1523.3330000000001</v>
      </c>
      <c r="D3523" s="294">
        <v>166.81399999999999</v>
      </c>
      <c r="E3523" s="295">
        <v>890.03499999999997</v>
      </c>
      <c r="F3523" s="294">
        <v>783.54899999999998</v>
      </c>
      <c r="G3523" s="294">
        <v>783.54899999999998</v>
      </c>
    </row>
    <row r="3524" spans="1:7">
      <c r="A3524" s="34" t="s">
        <v>1629</v>
      </c>
      <c r="B3524" s="293">
        <v>2004</v>
      </c>
      <c r="C3524" s="294">
        <v>1238.492</v>
      </c>
      <c r="D3524" s="294">
        <v>130.989</v>
      </c>
      <c r="E3524" s="295">
        <v>775.36199999999997</v>
      </c>
      <c r="F3524" s="294">
        <v>684.36900000000003</v>
      </c>
      <c r="G3524" s="294">
        <v>684.36900000000003</v>
      </c>
    </row>
    <row r="3525" spans="1:7">
      <c r="A3525" s="34" t="s">
        <v>1629</v>
      </c>
      <c r="B3525" s="293">
        <v>2003</v>
      </c>
      <c r="C3525" s="294">
        <v>994.928</v>
      </c>
      <c r="D3525" s="294">
        <v>84.12</v>
      </c>
      <c r="E3525" s="295">
        <v>651.54300000000001</v>
      </c>
      <c r="F3525" s="294">
        <v>576.74</v>
      </c>
      <c r="G3525" s="294">
        <v>576.74</v>
      </c>
    </row>
    <row r="3526" spans="1:7">
      <c r="A3526" s="34" t="s">
        <v>1629</v>
      </c>
      <c r="B3526" s="293">
        <v>2002</v>
      </c>
      <c r="C3526" s="294">
        <v>905.43799999999999</v>
      </c>
      <c r="D3526" s="294">
        <v>75.542000000000002</v>
      </c>
      <c r="E3526" s="295">
        <v>559.00800000000004</v>
      </c>
      <c r="F3526" s="294">
        <v>499.87099999999998</v>
      </c>
      <c r="G3526" s="294">
        <v>499.87099999999998</v>
      </c>
    </row>
    <row r="3527" spans="1:7">
      <c r="A3527" s="34" t="s">
        <v>1629</v>
      </c>
      <c r="B3527" s="293">
        <v>2001</v>
      </c>
      <c r="C3527" s="294">
        <v>818.28300000000002</v>
      </c>
      <c r="D3527" s="294">
        <v>70.111999999999995</v>
      </c>
      <c r="E3527" s="295">
        <v>475.24400000000003</v>
      </c>
      <c r="F3527" s="294">
        <v>424.88799999999998</v>
      </c>
      <c r="G3527" s="294">
        <v>424.88799999999998</v>
      </c>
    </row>
    <row r="3528" spans="1:7">
      <c r="A3528" s="34" t="s">
        <v>1629</v>
      </c>
      <c r="B3528" s="293">
        <v>2000</v>
      </c>
      <c r="C3528" s="294">
        <v>755.61800000000005</v>
      </c>
      <c r="D3528" s="294">
        <v>80.73</v>
      </c>
      <c r="E3528" s="295">
        <v>402.464</v>
      </c>
      <c r="F3528" s="294">
        <v>359.25799999999998</v>
      </c>
      <c r="G3528" s="294">
        <v>359.25799999999998</v>
      </c>
    </row>
    <row r="3529" spans="1:7">
      <c r="A3529" s="34" t="s">
        <v>1629</v>
      </c>
      <c r="B3529" s="293">
        <v>1999</v>
      </c>
      <c r="C3529" s="294">
        <v>609.18600000000004</v>
      </c>
      <c r="D3529" s="294">
        <v>65.454999999999998</v>
      </c>
      <c r="E3529" s="295">
        <v>318.62099999999998</v>
      </c>
      <c r="F3529" s="294">
        <v>281.95999999999998</v>
      </c>
      <c r="G3529" s="294">
        <v>281.95999999999998</v>
      </c>
    </row>
    <row r="3530" spans="1:7">
      <c r="A3530" s="34" t="s">
        <v>1629</v>
      </c>
      <c r="B3530" s="293">
        <v>1998</v>
      </c>
      <c r="C3530" s="294">
        <v>503.1</v>
      </c>
      <c r="D3530" s="294">
        <v>52.953000000000003</v>
      </c>
      <c r="E3530" s="295">
        <v>251.23400000000001</v>
      </c>
      <c r="F3530" s="294">
        <v>217.64599999999999</v>
      </c>
      <c r="G3530" s="294">
        <v>221.70099999999999</v>
      </c>
    </row>
    <row r="3531" spans="1:7">
      <c r="A3531" s="34" t="s">
        <v>1629</v>
      </c>
      <c r="B3531" s="293">
        <v>1997</v>
      </c>
      <c r="C3531" s="294">
        <v>397.99200000000002</v>
      </c>
      <c r="D3531" s="294">
        <v>40.834000000000003</v>
      </c>
      <c r="E3531" s="295">
        <v>205.137</v>
      </c>
      <c r="F3531" s="294">
        <v>165.87200000000001</v>
      </c>
      <c r="G3531" s="294">
        <v>182.17500000000001</v>
      </c>
    </row>
    <row r="3532" spans="1:7">
      <c r="A3532" s="34" t="s">
        <v>1629</v>
      </c>
      <c r="B3532" s="293">
        <v>1996</v>
      </c>
      <c r="C3532" s="294">
        <v>287.69099999999997</v>
      </c>
      <c r="D3532" s="294">
        <v>32.539000000000001</v>
      </c>
      <c r="E3532" s="295">
        <v>151.54499999999999</v>
      </c>
      <c r="F3532" s="294">
        <v>125.967</v>
      </c>
      <c r="G3532" s="294">
        <v>134.589</v>
      </c>
    </row>
    <row r="3533" spans="1:7">
      <c r="A3533" s="34" t="s">
        <v>1629</v>
      </c>
      <c r="B3533" s="293">
        <v>1995</v>
      </c>
      <c r="C3533" s="294">
        <v>222.55500000000001</v>
      </c>
      <c r="D3533" s="294">
        <v>27.411000000000001</v>
      </c>
      <c r="E3533" s="295">
        <v>109.32</v>
      </c>
      <c r="F3533" s="294">
        <v>94.322999999999993</v>
      </c>
      <c r="G3533" s="294">
        <v>94.322999999999993</v>
      </c>
    </row>
    <row r="3534" spans="1:7">
      <c r="A3534" s="34" t="s">
        <v>1629</v>
      </c>
      <c r="B3534" s="293">
        <v>1994</v>
      </c>
      <c r="C3534" s="294">
        <v>161.886</v>
      </c>
      <c r="D3534" s="294">
        <v>18.666</v>
      </c>
      <c r="E3534" s="295">
        <v>81.795000000000002</v>
      </c>
      <c r="F3534" s="294">
        <v>67.649000000000001</v>
      </c>
      <c r="G3534" s="294">
        <v>67.649000000000001</v>
      </c>
    </row>
    <row r="3535" spans="1:7">
      <c r="A3535" s="34" t="s">
        <v>1629</v>
      </c>
      <c r="B3535" s="293">
        <v>1993</v>
      </c>
      <c r="C3535" s="294">
        <v>110.307</v>
      </c>
      <c r="D3535" s="294">
        <v>11.91</v>
      </c>
      <c r="E3535" s="295">
        <v>57.463000000000001</v>
      </c>
      <c r="F3535" s="294">
        <v>49.808999999999997</v>
      </c>
      <c r="G3535" s="294">
        <v>49.808999999999997</v>
      </c>
    </row>
    <row r="3536" spans="1:7">
      <c r="A3536" s="34" t="s">
        <v>1629</v>
      </c>
      <c r="B3536" s="293">
        <v>1992</v>
      </c>
      <c r="C3536" s="294">
        <v>81.263000000000005</v>
      </c>
      <c r="D3536" s="294">
        <v>8.8330000000000002</v>
      </c>
      <c r="E3536" s="295">
        <v>43.936999999999998</v>
      </c>
      <c r="F3536" s="294">
        <v>38.468000000000004</v>
      </c>
      <c r="G3536" s="294">
        <v>38.468000000000004</v>
      </c>
    </row>
    <row r="3537" spans="1:7">
      <c r="A3537" s="34" t="s">
        <v>1629</v>
      </c>
      <c r="B3537" s="293">
        <v>1991</v>
      </c>
      <c r="C3537" s="294">
        <v>62.305</v>
      </c>
      <c r="D3537" s="294">
        <v>6.6059999999999999</v>
      </c>
      <c r="E3537" s="295">
        <v>34.103000000000002</v>
      </c>
      <c r="F3537" s="294">
        <v>30.204000000000001</v>
      </c>
      <c r="G3537" s="294">
        <v>30.204000000000001</v>
      </c>
    </row>
    <row r="3538" spans="1:7">
      <c r="A3538" s="34" t="s">
        <v>1629</v>
      </c>
      <c r="B3538" s="293">
        <v>1990</v>
      </c>
      <c r="C3538" s="294">
        <v>52.29</v>
      </c>
      <c r="D3538" s="294">
        <v>6.4109999999999996</v>
      </c>
      <c r="E3538" s="295">
        <v>28.29</v>
      </c>
      <c r="F3538" s="294">
        <v>24.073</v>
      </c>
      <c r="G3538" s="294">
        <v>24.855</v>
      </c>
    </row>
    <row r="3539" spans="1:7">
      <c r="A3539" s="34" t="s">
        <v>1629</v>
      </c>
      <c r="B3539" s="293">
        <v>1989</v>
      </c>
      <c r="C3539" s="294">
        <v>41.19</v>
      </c>
      <c r="D3539" s="294">
        <v>4.2679999999999998</v>
      </c>
      <c r="E3539" s="295">
        <v>21.533999999999999</v>
      </c>
      <c r="F3539" s="294">
        <v>17.533999999999999</v>
      </c>
      <c r="G3539" s="294">
        <v>18.352</v>
      </c>
    </row>
    <row r="3540" spans="1:7">
      <c r="A3540" s="34" t="s">
        <v>111</v>
      </c>
      <c r="B3540" s="293">
        <v>2019</v>
      </c>
      <c r="C3540" s="294">
        <v>70697</v>
      </c>
      <c r="D3540" s="294">
        <v>18485</v>
      </c>
      <c r="E3540" s="295">
        <v>133376</v>
      </c>
      <c r="F3540" s="294">
        <v>101054</v>
      </c>
      <c r="G3540" s="294">
        <v>111851</v>
      </c>
    </row>
    <row r="3541" spans="1:7">
      <c r="A3541" s="34" t="s">
        <v>111</v>
      </c>
      <c r="B3541" s="293">
        <v>2018</v>
      </c>
      <c r="C3541" s="294">
        <v>55838</v>
      </c>
      <c r="D3541" s="294">
        <v>22111</v>
      </c>
      <c r="E3541" s="295">
        <v>97334</v>
      </c>
      <c r="F3541" s="294">
        <v>84127</v>
      </c>
      <c r="G3541" s="294">
        <v>84127</v>
      </c>
    </row>
    <row r="3542" spans="1:7">
      <c r="A3542" s="34" t="s">
        <v>111</v>
      </c>
      <c r="B3542" s="293">
        <v>2017</v>
      </c>
      <c r="C3542" s="294">
        <v>40653</v>
      </c>
      <c r="D3542" s="294">
        <v>15920</v>
      </c>
      <c r="E3542" s="295">
        <v>84524</v>
      </c>
      <c r="F3542" s="294">
        <v>74347</v>
      </c>
      <c r="G3542" s="294">
        <v>74347</v>
      </c>
    </row>
    <row r="3543" spans="1:7">
      <c r="A3543" s="34" t="s">
        <v>111</v>
      </c>
      <c r="B3543" s="293">
        <v>2016</v>
      </c>
      <c r="C3543" s="294">
        <v>27638</v>
      </c>
      <c r="D3543" s="294">
        <v>10188</v>
      </c>
      <c r="E3543" s="295">
        <v>64961</v>
      </c>
      <c r="F3543" s="294">
        <v>59194</v>
      </c>
      <c r="G3543" s="294">
        <v>59194</v>
      </c>
    </row>
    <row r="3544" spans="1:7">
      <c r="A3544" s="34" t="s">
        <v>111</v>
      </c>
      <c r="B3544" s="293">
        <v>2015</v>
      </c>
      <c r="C3544" s="294">
        <v>17928</v>
      </c>
      <c r="D3544" s="294">
        <v>3669</v>
      </c>
      <c r="E3544" s="295">
        <v>49407</v>
      </c>
      <c r="F3544" s="294">
        <v>44218</v>
      </c>
      <c r="G3544" s="294">
        <v>44332</v>
      </c>
    </row>
    <row r="3545" spans="1:7">
      <c r="A3545" s="34" t="s">
        <v>111</v>
      </c>
      <c r="B3545" s="293">
        <v>2014</v>
      </c>
      <c r="C3545" s="294">
        <v>12466</v>
      </c>
      <c r="D3545" s="294">
        <v>2925</v>
      </c>
      <c r="E3545" s="295">
        <v>40184</v>
      </c>
      <c r="F3545" s="294">
        <v>36096</v>
      </c>
      <c r="G3545" s="294">
        <v>36329</v>
      </c>
    </row>
    <row r="3546" spans="1:7">
      <c r="A3546" s="34" t="s">
        <v>111</v>
      </c>
      <c r="B3546" s="293">
        <v>2013</v>
      </c>
      <c r="C3546" s="294">
        <v>7872</v>
      </c>
      <c r="D3546" s="294">
        <v>1491</v>
      </c>
      <c r="E3546" s="295">
        <v>17895</v>
      </c>
      <c r="F3546" s="294">
        <v>15470</v>
      </c>
      <c r="G3546" s="294">
        <v>15946</v>
      </c>
    </row>
    <row r="3547" spans="1:7">
      <c r="A3547" s="34" t="s">
        <v>111</v>
      </c>
      <c r="B3547" s="293">
        <v>2012</v>
      </c>
      <c r="C3547" s="294">
        <v>5089</v>
      </c>
      <c r="D3547" s="294">
        <v>32</v>
      </c>
      <c r="E3547" s="295">
        <v>15103</v>
      </c>
      <c r="F3547" s="294">
        <v>11755</v>
      </c>
      <c r="G3547" s="294">
        <v>14111</v>
      </c>
    </row>
    <row r="3548" spans="1:7">
      <c r="A3548" s="34" t="s">
        <v>111</v>
      </c>
      <c r="B3548" s="293">
        <v>2011</v>
      </c>
      <c r="C3548" s="294">
        <v>3711</v>
      </c>
      <c r="D3548" s="294">
        <v>668</v>
      </c>
      <c r="E3548" s="295">
        <v>6331</v>
      </c>
      <c r="F3548" s="294">
        <v>4899</v>
      </c>
      <c r="G3548" s="294">
        <v>5576</v>
      </c>
    </row>
    <row r="3549" spans="1:7">
      <c r="A3549" s="34" t="s">
        <v>111</v>
      </c>
      <c r="B3549" s="293">
        <v>2010</v>
      </c>
      <c r="C3549" s="294">
        <v>1974</v>
      </c>
      <c r="D3549" s="294">
        <v>372</v>
      </c>
      <c r="E3549" s="295">
        <v>2990</v>
      </c>
      <c r="F3549" s="294">
        <v>2162</v>
      </c>
      <c r="G3549" s="294">
        <v>2635</v>
      </c>
    </row>
    <row r="3550" spans="1:7">
      <c r="A3550" s="34" t="s">
        <v>111</v>
      </c>
      <c r="B3550" s="293">
        <v>2009</v>
      </c>
      <c r="C3550" s="294">
        <v>777</v>
      </c>
      <c r="D3550" s="294">
        <v>122</v>
      </c>
      <c r="E3550" s="295">
        <v>1109</v>
      </c>
      <c r="F3550" s="294">
        <v>0</v>
      </c>
      <c r="G3550" s="294">
        <v>241</v>
      </c>
    </row>
    <row r="3551" spans="1:7">
      <c r="A3551" s="34" t="s">
        <v>111</v>
      </c>
      <c r="B3551" s="293">
        <v>2008</v>
      </c>
      <c r="C3551" s="294">
        <v>272</v>
      </c>
      <c r="D3551" s="294">
        <v>-56</v>
      </c>
      <c r="E3551" s="295"/>
      <c r="F3551" s="294">
        <v>335</v>
      </c>
      <c r="G3551" s="294">
        <v>335</v>
      </c>
    </row>
    <row r="3552" spans="1:7">
      <c r="A3552" s="34" t="s">
        <v>111</v>
      </c>
      <c r="B3552" s="293">
        <v>2007</v>
      </c>
      <c r="C3552" s="294">
        <v>153</v>
      </c>
      <c r="D3552" s="294">
        <v>-138</v>
      </c>
      <c r="E3552" s="295"/>
      <c r="F3552" s="294">
        <v>273</v>
      </c>
      <c r="G3552" s="294">
        <v>273</v>
      </c>
    </row>
    <row r="3553" spans="1:7">
      <c r="A3553" s="34" t="s">
        <v>1630</v>
      </c>
      <c r="B3553" s="293">
        <v>2019</v>
      </c>
      <c r="C3553" s="294">
        <v>5764.6</v>
      </c>
      <c r="D3553" s="294">
        <v>431.9</v>
      </c>
      <c r="E3553" s="295">
        <v>6291.3</v>
      </c>
      <c r="F3553" s="294">
        <v>2427.8000000000002</v>
      </c>
      <c r="G3553" s="294">
        <v>4785</v>
      </c>
    </row>
    <row r="3554" spans="1:7">
      <c r="A3554" s="34" t="s">
        <v>1630</v>
      </c>
      <c r="B3554" s="293">
        <v>2018</v>
      </c>
      <c r="C3554" s="294">
        <v>5485.1</v>
      </c>
      <c r="D3554" s="294">
        <v>389.6</v>
      </c>
      <c r="E3554" s="295">
        <v>5964.6</v>
      </c>
      <c r="F3554" s="294">
        <v>2180</v>
      </c>
      <c r="G3554" s="294">
        <v>4514</v>
      </c>
    </row>
    <row r="3555" spans="1:7">
      <c r="A3555" s="34" t="s">
        <v>1630</v>
      </c>
      <c r="B3555" s="293">
        <v>2017</v>
      </c>
      <c r="C3555" s="294">
        <v>5283.3</v>
      </c>
      <c r="D3555" s="294">
        <v>472.6</v>
      </c>
      <c r="E3555" s="295">
        <v>5511.4</v>
      </c>
      <c r="F3555" s="294">
        <v>2601.1</v>
      </c>
      <c r="G3555" s="294">
        <v>4108.7</v>
      </c>
    </row>
    <row r="3556" spans="1:7">
      <c r="A3556" s="34" t="s">
        <v>1630</v>
      </c>
      <c r="B3556" s="293">
        <v>2016</v>
      </c>
      <c r="C3556" s="294">
        <v>4984.8999999999996</v>
      </c>
      <c r="D3556" s="294">
        <v>413.2</v>
      </c>
      <c r="E3556" s="295">
        <v>5128.5</v>
      </c>
      <c r="F3556" s="294">
        <v>2363</v>
      </c>
      <c r="G3556" s="294">
        <v>3794.1</v>
      </c>
    </row>
    <row r="3557" spans="1:7">
      <c r="A3557" s="34" t="s">
        <v>1630</v>
      </c>
      <c r="B3557" s="293">
        <v>2015</v>
      </c>
      <c r="C3557" s="294">
        <v>4579.3999999999996</v>
      </c>
      <c r="D3557" s="294">
        <v>315</v>
      </c>
      <c r="E3557" s="295">
        <v>4875.7</v>
      </c>
      <c r="F3557" s="294">
        <v>2453.8000000000002</v>
      </c>
      <c r="G3557" s="294">
        <v>3623.3</v>
      </c>
    </row>
    <row r="3558" spans="1:7">
      <c r="A3558" s="34" t="s">
        <v>1630</v>
      </c>
      <c r="B3558" s="293">
        <v>2014</v>
      </c>
      <c r="C3558" s="294">
        <v>4013.6</v>
      </c>
      <c r="D3558" s="294">
        <v>158.1</v>
      </c>
      <c r="E3558" s="295">
        <v>4052.9</v>
      </c>
      <c r="F3558" s="294">
        <v>2263.1</v>
      </c>
      <c r="G3558" s="294">
        <v>2933.1</v>
      </c>
    </row>
    <row r="3559" spans="1:7">
      <c r="A3559" s="34" t="s">
        <v>1630</v>
      </c>
      <c r="B3559" s="293">
        <v>2013</v>
      </c>
      <c r="C3559" s="294">
        <v>4157.3999999999996</v>
      </c>
      <c r="D3559" s="294">
        <v>229.7</v>
      </c>
      <c r="E3559" s="295">
        <v>4178.1000000000004</v>
      </c>
      <c r="F3559" s="294">
        <v>2653.1</v>
      </c>
      <c r="G3559" s="294">
        <v>3009.1</v>
      </c>
    </row>
    <row r="3560" spans="1:7">
      <c r="A3560" s="34" t="s">
        <v>1630</v>
      </c>
      <c r="B3560" s="293">
        <v>2012</v>
      </c>
      <c r="C3560" s="294">
        <v>3134.8</v>
      </c>
      <c r="D3560" s="294">
        <v>118.7</v>
      </c>
      <c r="E3560" s="295">
        <v>3873.9</v>
      </c>
      <c r="F3560" s="294">
        <v>2384.6999999999998</v>
      </c>
      <c r="G3560" s="294">
        <v>2710.2</v>
      </c>
    </row>
    <row r="3561" spans="1:7">
      <c r="A3561" s="34" t="s">
        <v>1630</v>
      </c>
      <c r="B3561" s="293">
        <v>2011</v>
      </c>
      <c r="C3561" s="294">
        <v>3328.6</v>
      </c>
      <c r="D3561" s="294">
        <v>-35.6</v>
      </c>
      <c r="E3561" s="295">
        <v>3637.9</v>
      </c>
      <c r="F3561" s="294">
        <v>2124.5</v>
      </c>
      <c r="G3561" s="294">
        <v>2535.1</v>
      </c>
    </row>
    <row r="3562" spans="1:7">
      <c r="A3562" s="34" t="s">
        <v>1630</v>
      </c>
      <c r="B3562" s="293">
        <v>2010</v>
      </c>
      <c r="C3562" s="294">
        <v>3233.5</v>
      </c>
      <c r="D3562" s="294">
        <v>63.8</v>
      </c>
      <c r="E3562" s="295">
        <v>4257.6000000000004</v>
      </c>
      <c r="F3562" s="294">
        <v>-56.7</v>
      </c>
      <c r="G3562" s="294">
        <v>3177.1000000000004</v>
      </c>
    </row>
    <row r="3563" spans="1:7">
      <c r="A3563" s="34" t="s">
        <v>1630</v>
      </c>
      <c r="B3563" s="293">
        <v>2009</v>
      </c>
      <c r="C3563" s="294">
        <v>3006.8</v>
      </c>
      <c r="D3563" s="294">
        <v>-39</v>
      </c>
      <c r="E3563" s="295">
        <v>4191.2</v>
      </c>
      <c r="F3563" s="294">
        <v>-159.30000000000001</v>
      </c>
      <c r="G3563" s="294">
        <v>3090.7</v>
      </c>
    </row>
    <row r="3564" spans="1:7">
      <c r="A3564" s="34" t="s">
        <v>1631</v>
      </c>
      <c r="B3564" s="293">
        <v>2019</v>
      </c>
      <c r="C3564" s="294">
        <v>14402</v>
      </c>
      <c r="D3564" s="294">
        <v>-239</v>
      </c>
      <c r="E3564" s="295">
        <v>40809</v>
      </c>
      <c r="F3564" s="294">
        <v>17448</v>
      </c>
      <c r="G3564" s="294">
        <v>27522</v>
      </c>
    </row>
    <row r="3565" spans="1:7">
      <c r="A3565" s="34" t="s">
        <v>1631</v>
      </c>
      <c r="B3565" s="293">
        <v>2018</v>
      </c>
      <c r="C3565" s="294">
        <v>18628</v>
      </c>
      <c r="D3565" s="294">
        <v>2602</v>
      </c>
      <c r="E3565" s="295">
        <v>42216</v>
      </c>
      <c r="F3565" s="294">
        <v>17892</v>
      </c>
      <c r="G3565" s="294">
        <v>29033</v>
      </c>
    </row>
    <row r="3566" spans="1:7">
      <c r="A3566" s="34" t="s">
        <v>1631</v>
      </c>
      <c r="B3566" s="293">
        <v>2017</v>
      </c>
      <c r="C3566" s="294">
        <v>16403</v>
      </c>
      <c r="D3566" s="294">
        <v>1817</v>
      </c>
      <c r="E3566" s="295">
        <v>37302</v>
      </c>
      <c r="F3566" s="294">
        <v>11296</v>
      </c>
      <c r="G3566" s="294">
        <v>24525</v>
      </c>
    </row>
    <row r="3567" spans="1:7">
      <c r="A3567" s="34" t="s">
        <v>1631</v>
      </c>
      <c r="B3567" s="293">
        <v>2016</v>
      </c>
      <c r="C3567" s="294">
        <v>14830</v>
      </c>
      <c r="D3567" s="294">
        <v>-4154</v>
      </c>
      <c r="E3567" s="295">
        <v>37317</v>
      </c>
      <c r="F3567" s="294">
        <v>9257</v>
      </c>
      <c r="G3567" s="294">
        <v>25284</v>
      </c>
    </row>
    <row r="3568" spans="1:7">
      <c r="A3568" s="34" t="s">
        <v>1631</v>
      </c>
      <c r="B3568" s="293">
        <v>2015</v>
      </c>
      <c r="C3568" s="294">
        <v>14607</v>
      </c>
      <c r="D3568" s="294">
        <v>-12236</v>
      </c>
      <c r="E3568" s="295">
        <v>46577</v>
      </c>
      <c r="F3568" s="294">
        <v>12808</v>
      </c>
      <c r="G3568" s="294">
        <v>33132</v>
      </c>
    </row>
    <row r="3569" spans="1:7">
      <c r="A3569" s="34" t="s">
        <v>1631</v>
      </c>
      <c r="B3569" s="293">
        <v>2014</v>
      </c>
      <c r="C3569" s="294">
        <v>20001</v>
      </c>
      <c r="D3569" s="294">
        <v>-1311</v>
      </c>
      <c r="E3569" s="295">
        <v>58795</v>
      </c>
      <c r="F3569" s="294">
        <v>23225</v>
      </c>
      <c r="G3569" s="294">
        <v>42195</v>
      </c>
    </row>
    <row r="3570" spans="1:7">
      <c r="A3570" s="34" t="s">
        <v>1631</v>
      </c>
      <c r="B3570" s="293">
        <v>2013</v>
      </c>
      <c r="C3570" s="294">
        <v>20921</v>
      </c>
      <c r="D3570" s="294">
        <v>2658</v>
      </c>
      <c r="E3570" s="295">
        <v>63473</v>
      </c>
      <c r="F3570" s="294">
        <v>25947</v>
      </c>
      <c r="G3570" s="294">
        <v>46653</v>
      </c>
    </row>
    <row r="3571" spans="1:7">
      <c r="A3571" s="34" t="s">
        <v>1631</v>
      </c>
      <c r="B3571" s="293">
        <v>2012</v>
      </c>
      <c r="C3571" s="294">
        <v>18010</v>
      </c>
      <c r="D3571" s="294">
        <v>3041</v>
      </c>
      <c r="E3571" s="295">
        <v>35440</v>
      </c>
      <c r="F3571" s="294">
        <v>21311</v>
      </c>
      <c r="G3571" s="294">
        <v>24838</v>
      </c>
    </row>
    <row r="3572" spans="1:7">
      <c r="A3572" s="34" t="s">
        <v>1631</v>
      </c>
      <c r="B3572" s="293">
        <v>2011</v>
      </c>
      <c r="C3572" s="294">
        <v>20880</v>
      </c>
      <c r="D3572" s="294">
        <v>4560</v>
      </c>
      <c r="E3572" s="295">
        <v>32070</v>
      </c>
      <c r="F3572" s="294">
        <v>18553</v>
      </c>
      <c r="G3572" s="294">
        <v>22090</v>
      </c>
    </row>
    <row r="3573" spans="1:7">
      <c r="A3573" s="34" t="s">
        <v>1631</v>
      </c>
      <c r="B3573" s="293">
        <v>2010</v>
      </c>
      <c r="C3573" s="294">
        <v>18982</v>
      </c>
      <c r="D3573" s="294">
        <v>4273</v>
      </c>
      <c r="E3573" s="295">
        <v>29386</v>
      </c>
      <c r="F3573" s="294">
        <v>14560</v>
      </c>
      <c r="G3573" s="294">
        <v>19315</v>
      </c>
    </row>
    <row r="3574" spans="1:7">
      <c r="A3574" s="34" t="s">
        <v>1631</v>
      </c>
      <c r="B3574" s="293">
        <v>2009</v>
      </c>
      <c r="C3574" s="294">
        <v>15040</v>
      </c>
      <c r="D3574" s="294">
        <v>2527</v>
      </c>
      <c r="E3574" s="295">
        <v>25996</v>
      </c>
      <c r="F3574" s="294">
        <v>10757</v>
      </c>
      <c r="G3574" s="294">
        <v>17103</v>
      </c>
    </row>
    <row r="3575" spans="1:7">
      <c r="A3575" s="34" t="s">
        <v>1631</v>
      </c>
      <c r="B3575" s="293">
        <v>2008</v>
      </c>
      <c r="C3575" s="294">
        <v>17796</v>
      </c>
      <c r="D3575" s="294">
        <v>-11341</v>
      </c>
      <c r="E3575" s="295">
        <v>23353</v>
      </c>
      <c r="F3575" s="294">
        <v>7101</v>
      </c>
      <c r="G3575" s="294">
        <v>14452</v>
      </c>
    </row>
    <row r="3576" spans="1:7">
      <c r="A3576" s="34" t="s">
        <v>1631</v>
      </c>
      <c r="B3576" s="293">
        <v>2007</v>
      </c>
      <c r="C3576" s="294">
        <v>16939</v>
      </c>
      <c r="D3576" s="294">
        <v>2769</v>
      </c>
      <c r="E3576" s="295">
        <v>40661</v>
      </c>
      <c r="F3576" s="294">
        <v>19473</v>
      </c>
      <c r="G3576" s="294">
        <v>26684</v>
      </c>
    </row>
    <row r="3577" spans="1:7">
      <c r="A3577" s="34" t="s">
        <v>1631</v>
      </c>
      <c r="B3577" s="293">
        <v>2006</v>
      </c>
      <c r="C3577" s="294">
        <v>5790.5</v>
      </c>
      <c r="D3577" s="294">
        <v>1396.009</v>
      </c>
      <c r="E3577" s="295">
        <v>5389.8019999999997</v>
      </c>
      <c r="F3577" s="294">
        <v>2658.1289999999999</v>
      </c>
      <c r="G3577" s="294">
        <v>3338.2439999999997</v>
      </c>
    </row>
    <row r="3578" spans="1:7">
      <c r="A3578" s="34" t="s">
        <v>1631</v>
      </c>
      <c r="B3578" s="293">
        <v>2005</v>
      </c>
      <c r="C3578" s="294">
        <v>4179.1180000000004</v>
      </c>
      <c r="D3578" s="294">
        <v>934.62699999999995</v>
      </c>
      <c r="E3578" s="295">
        <v>5550.2060000000001</v>
      </c>
      <c r="F3578" s="294">
        <v>2065.9850000000001</v>
      </c>
      <c r="G3578" s="294">
        <v>3321.933</v>
      </c>
    </row>
    <row r="3579" spans="1:7">
      <c r="A3579" s="34" t="s">
        <v>1631</v>
      </c>
      <c r="B3579" s="293">
        <v>2004</v>
      </c>
      <c r="C3579" s="294">
        <v>2371.866</v>
      </c>
      <c r="D3579" s="294">
        <v>156.77600000000001</v>
      </c>
      <c r="E3579" s="295">
        <v>5086.9949999999999</v>
      </c>
      <c r="F3579" s="294">
        <v>1383.097</v>
      </c>
      <c r="G3579" s="294">
        <v>3335.0029999999997</v>
      </c>
    </row>
    <row r="3580" spans="1:7">
      <c r="A3580" s="34" t="s">
        <v>1631</v>
      </c>
      <c r="B3580" s="293">
        <v>2003</v>
      </c>
      <c r="C3580" s="294">
        <v>2212.165</v>
      </c>
      <c r="D3580" s="294">
        <v>154.21899999999999</v>
      </c>
      <c r="E3580" s="295">
        <v>4718.366</v>
      </c>
      <c r="F3580" s="294">
        <v>963.54300000000001</v>
      </c>
      <c r="G3580" s="294">
        <v>3191.8730000000005</v>
      </c>
    </row>
    <row r="3581" spans="1:7">
      <c r="A3581" s="34" t="s">
        <v>1631</v>
      </c>
      <c r="B3581" s="293">
        <v>2002</v>
      </c>
      <c r="C3581" s="294">
        <v>1910.462</v>
      </c>
      <c r="D3581" s="294">
        <v>127.05</v>
      </c>
      <c r="E3581" s="295">
        <v>4192.1930000000002</v>
      </c>
      <c r="F3581" s="294">
        <v>846.51599999999996</v>
      </c>
      <c r="G3581" s="294">
        <v>2884.9059999999999</v>
      </c>
    </row>
    <row r="3582" spans="1:7">
      <c r="A3582" s="34" t="s">
        <v>1631</v>
      </c>
      <c r="B3582" s="293">
        <v>2001</v>
      </c>
      <c r="C3582" s="294">
        <v>1838.866</v>
      </c>
      <c r="D3582" s="294">
        <v>76.495999999999995</v>
      </c>
      <c r="E3582" s="295">
        <v>4211.9290000000001</v>
      </c>
      <c r="F3582" s="294">
        <v>659.90300000000002</v>
      </c>
      <c r="G3582" s="294">
        <v>2998.5029999999997</v>
      </c>
    </row>
    <row r="3583" spans="1:7">
      <c r="A3583" s="34" t="s">
        <v>1631</v>
      </c>
      <c r="B3583" s="293">
        <v>2000</v>
      </c>
      <c r="C3583" s="294">
        <v>1868.61</v>
      </c>
      <c r="D3583" s="294">
        <v>39.5</v>
      </c>
      <c r="E3583" s="295">
        <v>3950.741</v>
      </c>
      <c r="F3583" s="294">
        <v>616.73099999999999</v>
      </c>
      <c r="G3583" s="294">
        <v>2806.7560000000003</v>
      </c>
    </row>
    <row r="3584" spans="1:7">
      <c r="A3584" s="34" t="s">
        <v>1631</v>
      </c>
      <c r="B3584" s="293">
        <v>1999</v>
      </c>
      <c r="C3584" s="294">
        <v>1887.328</v>
      </c>
      <c r="D3584" s="294">
        <v>100.78700000000001</v>
      </c>
      <c r="E3584" s="295">
        <v>4082.9160000000002</v>
      </c>
      <c r="F3584" s="294">
        <v>866.30799999999999</v>
      </c>
      <c r="G3584" s="294">
        <v>3014.567</v>
      </c>
    </row>
    <row r="3585" spans="1:7">
      <c r="A3585" s="34" t="s">
        <v>1631</v>
      </c>
      <c r="B3585" s="293">
        <v>1998</v>
      </c>
      <c r="C3585" s="294">
        <v>1757.1320000000001</v>
      </c>
      <c r="D3585" s="294">
        <v>118.31699999999999</v>
      </c>
      <c r="E3585" s="295">
        <v>4192.6337999999996</v>
      </c>
      <c r="F3585" s="294">
        <v>749.90700000000004</v>
      </c>
      <c r="G3585" s="294">
        <v>3206.7000000000003</v>
      </c>
    </row>
    <row r="3586" spans="1:7">
      <c r="A3586" s="34" t="s">
        <v>1631</v>
      </c>
      <c r="B3586" s="293">
        <v>1997</v>
      </c>
      <c r="C3586" s="294">
        <v>2000.9041</v>
      </c>
      <c r="D3586" s="294">
        <v>208.541</v>
      </c>
      <c r="E3586" s="295">
        <v>4152.2089999999998</v>
      </c>
      <c r="F3586" s="294">
        <v>839.38699999999994</v>
      </c>
      <c r="G3586" s="294">
        <v>3228.3688999999995</v>
      </c>
    </row>
    <row r="3587" spans="1:7">
      <c r="A3587" s="34" t="s">
        <v>1631</v>
      </c>
      <c r="B3587" s="293">
        <v>1996</v>
      </c>
      <c r="C3587" s="294">
        <v>1905.0360000000001</v>
      </c>
      <c r="D3587" s="294">
        <v>174.68</v>
      </c>
      <c r="E3587" s="295">
        <v>3865.5338999999999</v>
      </c>
      <c r="F3587" s="294">
        <v>1281.03</v>
      </c>
      <c r="G3587" s="294">
        <v>2843.9459999999999</v>
      </c>
    </row>
    <row r="3588" spans="1:7">
      <c r="A3588" s="34" t="s">
        <v>1631</v>
      </c>
      <c r="B3588" s="293">
        <v>1995</v>
      </c>
      <c r="C3588" s="294">
        <v>1834.335</v>
      </c>
      <c r="D3588" s="294">
        <v>199.465</v>
      </c>
      <c r="E3588" s="295">
        <v>3581.7460999999998</v>
      </c>
      <c r="F3588" s="294">
        <v>1482.84</v>
      </c>
      <c r="G3588" s="294">
        <v>2650.0718999999999</v>
      </c>
    </row>
    <row r="3589" spans="1:7">
      <c r="A3589" s="34" t="s">
        <v>1631</v>
      </c>
      <c r="B3589" s="293">
        <v>1994</v>
      </c>
      <c r="C3589" s="294">
        <v>1212.2841000000001</v>
      </c>
      <c r="D3589" s="294">
        <v>78.403000000000006</v>
      </c>
      <c r="E3589" s="295">
        <v>3040.1970000000001</v>
      </c>
      <c r="F3589" s="294">
        <v>1577.386</v>
      </c>
      <c r="G3589" s="294">
        <v>2127.096</v>
      </c>
    </row>
    <row r="3590" spans="1:7">
      <c r="A3590" s="34" t="s">
        <v>1631</v>
      </c>
      <c r="B3590" s="293">
        <v>1993</v>
      </c>
      <c r="C3590" s="294">
        <v>925.93200000000002</v>
      </c>
      <c r="D3590" s="294">
        <v>21.861999999999998</v>
      </c>
      <c r="E3590" s="295">
        <v>2116.6531</v>
      </c>
      <c r="F3590" s="294">
        <v>1227.328</v>
      </c>
      <c r="G3590" s="294">
        <v>1487.9870000000001</v>
      </c>
    </row>
    <row r="3591" spans="1:7">
      <c r="A3591" s="34" t="s">
        <v>1631</v>
      </c>
      <c r="B3591" s="293">
        <v>1992</v>
      </c>
      <c r="C3591" s="294">
        <v>714.31489999999997</v>
      </c>
      <c r="D3591" s="294">
        <v>122.86790000000001</v>
      </c>
      <c r="E3591" s="295">
        <v>1694.0050000000001</v>
      </c>
      <c r="F3591" s="294">
        <v>667.90599999999995</v>
      </c>
      <c r="G3591" s="294">
        <v>1391.489</v>
      </c>
    </row>
    <row r="3592" spans="1:7">
      <c r="A3592" s="34" t="s">
        <v>1631</v>
      </c>
      <c r="B3592" s="293">
        <v>1991</v>
      </c>
      <c r="C3592" s="294">
        <v>467.52199999999999</v>
      </c>
      <c r="D3592" s="294">
        <v>96.159000000000006</v>
      </c>
      <c r="E3592" s="295">
        <v>1157.615</v>
      </c>
      <c r="F3592" s="294">
        <v>186.78200000000001</v>
      </c>
      <c r="G3592" s="294">
        <v>818.74300000000005</v>
      </c>
    </row>
    <row r="3593" spans="1:7">
      <c r="A3593" s="34" t="s">
        <v>1631</v>
      </c>
      <c r="B3593" s="293">
        <v>1990</v>
      </c>
      <c r="C3593" s="294">
        <v>434.14800000000002</v>
      </c>
      <c r="D3593" s="294">
        <v>90.179000000000002</v>
      </c>
      <c r="E3593" s="295">
        <v>676.72699999999998</v>
      </c>
      <c r="F3593" s="294">
        <v>185.45599999999999</v>
      </c>
      <c r="G3593" s="294">
        <v>489.45600000000002</v>
      </c>
    </row>
    <row r="3594" spans="1:7">
      <c r="A3594" s="34" t="s">
        <v>1631</v>
      </c>
      <c r="B3594" s="293">
        <v>1989</v>
      </c>
      <c r="C3594" s="294">
        <v>367.88600000000002</v>
      </c>
      <c r="D3594" s="294">
        <v>98.703999999999994</v>
      </c>
      <c r="E3594" s="295">
        <v>415.072</v>
      </c>
      <c r="F3594" s="294">
        <v>168.43199999999999</v>
      </c>
      <c r="G3594" s="294">
        <v>308.43200000000002</v>
      </c>
    </row>
    <row r="3595" spans="1:7">
      <c r="A3595" s="34" t="s">
        <v>112</v>
      </c>
      <c r="B3595" s="293">
        <v>2019</v>
      </c>
      <c r="C3595" s="294">
        <v>69693</v>
      </c>
      <c r="D3595" s="294">
        <v>540</v>
      </c>
      <c r="E3595" s="295">
        <v>54403</v>
      </c>
      <c r="F3595" s="294">
        <v>17757</v>
      </c>
      <c r="G3595" s="294">
        <v>35338</v>
      </c>
    </row>
    <row r="3596" spans="1:7">
      <c r="A3596" s="34" t="s">
        <v>112</v>
      </c>
      <c r="B3596" s="293">
        <v>2018</v>
      </c>
      <c r="C3596" s="294">
        <v>65450</v>
      </c>
      <c r="D3596" s="294">
        <v>4572</v>
      </c>
      <c r="E3596" s="295">
        <v>52330</v>
      </c>
      <c r="F3596" s="294">
        <v>19416</v>
      </c>
      <c r="G3596" s="294">
        <v>36001</v>
      </c>
    </row>
    <row r="3597" spans="1:7">
      <c r="A3597" s="34" t="s">
        <v>112</v>
      </c>
      <c r="B3597" s="293">
        <v>2017</v>
      </c>
      <c r="C3597" s="294">
        <v>60319</v>
      </c>
      <c r="D3597" s="294">
        <v>2997</v>
      </c>
      <c r="E3597" s="295">
        <v>48552</v>
      </c>
      <c r="F3597" s="294">
        <v>16073</v>
      </c>
      <c r="G3597" s="294">
        <v>31004</v>
      </c>
    </row>
    <row r="3598" spans="1:7">
      <c r="A3598" s="34" t="s">
        <v>112</v>
      </c>
      <c r="B3598" s="293">
        <v>2016</v>
      </c>
      <c r="C3598" s="294">
        <v>50365</v>
      </c>
      <c r="D3598" s="294">
        <v>1820</v>
      </c>
      <c r="E3598" s="295">
        <v>45959</v>
      </c>
      <c r="F3598" s="294">
        <v>13784</v>
      </c>
      <c r="G3598" s="294">
        <v>27546</v>
      </c>
    </row>
    <row r="3599" spans="1:7">
      <c r="A3599" s="34" t="s">
        <v>112</v>
      </c>
      <c r="B3599" s="293">
        <v>2015</v>
      </c>
      <c r="C3599" s="294">
        <v>47453</v>
      </c>
      <c r="D3599" s="294">
        <v>1050</v>
      </c>
      <c r="E3599" s="295">
        <v>36531</v>
      </c>
      <c r="F3599" s="294">
        <v>14993</v>
      </c>
      <c r="G3599" s="294">
        <v>22261</v>
      </c>
    </row>
    <row r="3600" spans="1:7">
      <c r="A3600" s="34" t="s">
        <v>112</v>
      </c>
      <c r="B3600" s="293">
        <v>2014</v>
      </c>
      <c r="C3600" s="294">
        <v>45567</v>
      </c>
      <c r="D3600" s="294">
        <v>2324</v>
      </c>
      <c r="E3600" s="295">
        <v>33070</v>
      </c>
      <c r="F3600" s="294">
        <v>15277</v>
      </c>
      <c r="G3600" s="294">
        <v>20014</v>
      </c>
    </row>
    <row r="3601" spans="1:7">
      <c r="A3601" s="34" t="s">
        <v>112</v>
      </c>
      <c r="B3601" s="293">
        <v>2013</v>
      </c>
      <c r="C3601" s="294">
        <v>44287</v>
      </c>
      <c r="D3601" s="294">
        <v>2716</v>
      </c>
      <c r="E3601" s="295">
        <v>33567</v>
      </c>
      <c r="F3601" s="294">
        <v>17398</v>
      </c>
      <c r="G3601" s="294">
        <v>20388</v>
      </c>
    </row>
    <row r="3602" spans="1:7">
      <c r="A3602" s="34" t="s">
        <v>112</v>
      </c>
      <c r="B3602" s="293">
        <v>2012</v>
      </c>
      <c r="C3602" s="294">
        <v>42680</v>
      </c>
      <c r="D3602" s="294">
        <v>2032</v>
      </c>
      <c r="E3602" s="295">
        <v>29903</v>
      </c>
      <c r="F3602" s="294">
        <v>14727</v>
      </c>
      <c r="G3602" s="294">
        <v>16394</v>
      </c>
    </row>
    <row r="3603" spans="1:7">
      <c r="A3603" s="34" t="s">
        <v>112</v>
      </c>
      <c r="B3603" s="293">
        <v>2011</v>
      </c>
      <c r="C3603" s="294">
        <v>39304</v>
      </c>
      <c r="D3603" s="294">
        <v>1452</v>
      </c>
      <c r="E3603" s="295">
        <v>27385</v>
      </c>
      <c r="F3603" s="294">
        <v>15220</v>
      </c>
      <c r="G3603" s="294">
        <v>16905</v>
      </c>
    </row>
    <row r="3604" spans="1:7">
      <c r="A3604" s="34" t="s">
        <v>112</v>
      </c>
      <c r="B3604" s="293">
        <v>2010</v>
      </c>
      <c r="C3604" s="294">
        <v>34734</v>
      </c>
      <c r="D3604" s="294">
        <v>1184</v>
      </c>
      <c r="E3604" s="295">
        <v>24902</v>
      </c>
      <c r="F3604" s="294">
        <v>13811</v>
      </c>
      <c r="G3604" s="294">
        <v>15741</v>
      </c>
    </row>
    <row r="3605" spans="1:7">
      <c r="A3605" s="34" t="s">
        <v>112</v>
      </c>
      <c r="B3605" s="293">
        <v>2009</v>
      </c>
      <c r="C3605" s="294">
        <v>35497</v>
      </c>
      <c r="D3605" s="294">
        <v>98</v>
      </c>
      <c r="E3605" s="295">
        <v>24244</v>
      </c>
      <c r="F3605" s="294">
        <v>13626</v>
      </c>
      <c r="G3605" s="294">
        <v>16209</v>
      </c>
    </row>
    <row r="3606" spans="1:7">
      <c r="A3606" s="34" t="s">
        <v>112</v>
      </c>
      <c r="B3606" s="293">
        <v>2008</v>
      </c>
      <c r="C3606" s="294">
        <v>37953</v>
      </c>
      <c r="D3606" s="294">
        <v>1125</v>
      </c>
      <c r="E3606" s="295">
        <v>25633</v>
      </c>
      <c r="F3606" s="294">
        <v>14526</v>
      </c>
      <c r="G3606" s="294">
        <v>16534</v>
      </c>
    </row>
    <row r="3607" spans="1:7">
      <c r="A3607" s="34" t="s">
        <v>112</v>
      </c>
      <c r="B3607" s="293">
        <v>2007</v>
      </c>
      <c r="C3607" s="294">
        <v>35214</v>
      </c>
      <c r="D3607" s="294">
        <v>2016</v>
      </c>
      <c r="E3607" s="295">
        <v>24000</v>
      </c>
      <c r="F3607" s="294">
        <v>10936</v>
      </c>
      <c r="G3607" s="294">
        <v>13582</v>
      </c>
    </row>
    <row r="3608" spans="1:7">
      <c r="A3608" s="34" t="s">
        <v>112</v>
      </c>
      <c r="B3608" s="293">
        <v>2006</v>
      </c>
      <c r="C3608" s="294">
        <v>32294</v>
      </c>
      <c r="D3608" s="294">
        <v>1806</v>
      </c>
      <c r="E3608" s="295">
        <v>22690</v>
      </c>
      <c r="F3608" s="294">
        <v>11511</v>
      </c>
      <c r="G3608" s="294">
        <v>13953</v>
      </c>
    </row>
    <row r="3609" spans="1:7">
      <c r="A3609" s="34" t="s">
        <v>112</v>
      </c>
      <c r="B3609" s="293">
        <v>2005</v>
      </c>
      <c r="C3609" s="294">
        <v>29363</v>
      </c>
      <c r="D3609" s="294">
        <v>1449</v>
      </c>
      <c r="E3609" s="295">
        <v>20404</v>
      </c>
      <c r="F3609" s="294">
        <v>9588</v>
      </c>
      <c r="G3609" s="294">
        <v>12384</v>
      </c>
    </row>
    <row r="3610" spans="1:7">
      <c r="A3610" s="34" t="s">
        <v>112</v>
      </c>
      <c r="B3610" s="293">
        <v>2004</v>
      </c>
      <c r="C3610" s="294">
        <v>24710</v>
      </c>
      <c r="D3610" s="294">
        <v>838</v>
      </c>
      <c r="E3610" s="295">
        <v>19134</v>
      </c>
      <c r="F3610" s="294">
        <v>8036</v>
      </c>
      <c r="G3610" s="294">
        <v>11623</v>
      </c>
    </row>
    <row r="3611" spans="1:7">
      <c r="A3611" s="34" t="s">
        <v>112</v>
      </c>
      <c r="B3611" s="293">
        <v>2003</v>
      </c>
      <c r="C3611" s="294">
        <v>22487</v>
      </c>
      <c r="D3611" s="294">
        <v>830</v>
      </c>
      <c r="E3611" s="295">
        <v>15385</v>
      </c>
      <c r="F3611" s="294">
        <v>7288</v>
      </c>
      <c r="G3611" s="294">
        <v>9305</v>
      </c>
    </row>
    <row r="3612" spans="1:7">
      <c r="A3612" s="34" t="s">
        <v>112</v>
      </c>
      <c r="B3612" s="293">
        <v>2002</v>
      </c>
      <c r="C3612" s="294">
        <v>20607</v>
      </c>
      <c r="D3612" s="294">
        <v>710</v>
      </c>
      <c r="E3612" s="295">
        <v>13812</v>
      </c>
      <c r="F3612" s="294">
        <v>6545</v>
      </c>
      <c r="G3612" s="294">
        <v>8351</v>
      </c>
    </row>
    <row r="3613" spans="1:7">
      <c r="A3613" s="34" t="s">
        <v>112</v>
      </c>
      <c r="B3613" s="293">
        <v>2001</v>
      </c>
      <c r="C3613" s="294">
        <v>19629.039100000002</v>
      </c>
      <c r="D3613" s="294">
        <v>584.37400000000002</v>
      </c>
      <c r="E3613" s="295">
        <v>13392</v>
      </c>
      <c r="F3613" s="294">
        <v>5900</v>
      </c>
      <c r="G3613" s="294">
        <v>8021</v>
      </c>
    </row>
    <row r="3614" spans="1:7">
      <c r="A3614" s="34" t="s">
        <v>112</v>
      </c>
      <c r="B3614" s="293">
        <v>2000</v>
      </c>
      <c r="C3614" s="294">
        <v>18256.949199999999</v>
      </c>
      <c r="D3614" s="294">
        <v>688.33600000000001</v>
      </c>
      <c r="E3614" s="295">
        <v>11527.1104</v>
      </c>
      <c r="F3614" s="294">
        <v>4785.2430000000004</v>
      </c>
      <c r="G3614" s="294">
        <v>6568.0331000000006</v>
      </c>
    </row>
    <row r="3615" spans="1:7">
      <c r="A3615" s="34" t="s">
        <v>112</v>
      </c>
      <c r="B3615" s="293">
        <v>1999</v>
      </c>
      <c r="C3615" s="294">
        <v>16773.470700000002</v>
      </c>
      <c r="D3615" s="294">
        <v>631.33299999999997</v>
      </c>
      <c r="E3615" s="295">
        <v>10648.21</v>
      </c>
      <c r="F3615" s="294">
        <v>4663.692</v>
      </c>
      <c r="G3615" s="294">
        <v>6038.2979999999998</v>
      </c>
    </row>
    <row r="3616" spans="1:7">
      <c r="A3616" s="34" t="s">
        <v>112</v>
      </c>
      <c r="B3616" s="293">
        <v>1998</v>
      </c>
      <c r="C3616" s="294">
        <v>15872.809600000001</v>
      </c>
      <c r="D3616" s="294">
        <v>503.03300000000002</v>
      </c>
      <c r="E3616" s="295">
        <v>9686.0557000000008</v>
      </c>
      <c r="F3616" s="294">
        <v>3961.2260999999999</v>
      </c>
      <c r="G3616" s="294">
        <v>5603.9351999999999</v>
      </c>
    </row>
    <row r="3617" spans="1:7">
      <c r="A3617" s="34" t="s">
        <v>112</v>
      </c>
      <c r="B3617" s="293">
        <v>1997</v>
      </c>
      <c r="C3617" s="294">
        <v>14237.8896</v>
      </c>
      <c r="D3617" s="294">
        <v>196.10400000000001</v>
      </c>
      <c r="E3617" s="295">
        <v>9044.3163999999997</v>
      </c>
      <c r="F3617" s="294">
        <v>3501.1608999999999</v>
      </c>
      <c r="G3617" s="294">
        <v>5455.7808999999997</v>
      </c>
    </row>
    <row r="3618" spans="1:7">
      <c r="A3618" s="34" t="s">
        <v>112</v>
      </c>
      <c r="B3618" s="293">
        <v>1996</v>
      </c>
      <c r="C3618" s="294">
        <v>10273.6191</v>
      </c>
      <c r="D3618" s="294">
        <v>307.77699999999999</v>
      </c>
      <c r="E3618" s="295">
        <v>6698.9712</v>
      </c>
      <c r="F3618" s="294">
        <v>2576.1390000000001</v>
      </c>
      <c r="G3618" s="294">
        <v>3909.4250000000002</v>
      </c>
    </row>
    <row r="3619" spans="1:7">
      <c r="A3619" s="34" t="s">
        <v>112</v>
      </c>
      <c r="B3619" s="293">
        <v>1995</v>
      </c>
      <c r="C3619" s="294">
        <v>9392.0732000000007</v>
      </c>
      <c r="D3619" s="294">
        <v>297.58800000000002</v>
      </c>
      <c r="E3619" s="295">
        <v>6433.3720999999996</v>
      </c>
      <c r="F3619" s="294">
        <v>2245.569</v>
      </c>
      <c r="G3619" s="294">
        <v>3825.7281000000003</v>
      </c>
    </row>
    <row r="3620" spans="1:7">
      <c r="A3620" s="34" t="s">
        <v>112</v>
      </c>
      <c r="B3620" s="293">
        <v>1994</v>
      </c>
      <c r="C3620" s="294">
        <v>8479.4560999999994</v>
      </c>
      <c r="D3620" s="294">
        <v>204.37</v>
      </c>
      <c r="E3620" s="295">
        <v>5992.4979999999996</v>
      </c>
      <c r="F3620" s="294">
        <v>1924.7049999999999</v>
      </c>
      <c r="G3620" s="294">
        <v>3755.087</v>
      </c>
    </row>
    <row r="3621" spans="1:7">
      <c r="A3621" s="34" t="s">
        <v>112</v>
      </c>
      <c r="B3621" s="293">
        <v>1993</v>
      </c>
      <c r="C3621" s="294">
        <v>7808.0429999999997</v>
      </c>
      <c r="D3621" s="294">
        <v>53.866</v>
      </c>
      <c r="E3621" s="295">
        <v>5793.0640000000003</v>
      </c>
      <c r="F3621" s="294">
        <v>1671.3810000000001</v>
      </c>
      <c r="G3621" s="294">
        <v>3687.4571000000001</v>
      </c>
    </row>
    <row r="3622" spans="1:7">
      <c r="A3622" s="34" t="s">
        <v>112</v>
      </c>
      <c r="B3622" s="293">
        <v>1992</v>
      </c>
      <c r="C3622" s="294">
        <v>7550.0600999999997</v>
      </c>
      <c r="D3622" s="294">
        <v>-113.782</v>
      </c>
      <c r="E3622" s="295">
        <v>5463.1859999999997</v>
      </c>
      <c r="F3622" s="294">
        <v>1579.722</v>
      </c>
      <c r="G3622" s="294">
        <v>3532.8230000000003</v>
      </c>
    </row>
    <row r="3623" spans="1:7">
      <c r="A3623" s="34" t="s">
        <v>112</v>
      </c>
      <c r="B3623" s="293">
        <v>1991</v>
      </c>
      <c r="C3623" s="294">
        <v>7688.2959000000001</v>
      </c>
      <c r="D3623" s="294">
        <v>5.8979999999999997</v>
      </c>
      <c r="E3623" s="295">
        <v>5672.4609</v>
      </c>
      <c r="F3623" s="294">
        <v>1668.62</v>
      </c>
      <c r="G3623" s="294">
        <v>3698.0540000000001</v>
      </c>
    </row>
    <row r="3624" spans="1:7">
      <c r="A3624" s="34" t="s">
        <v>112</v>
      </c>
      <c r="B3624" s="293">
        <v>1990</v>
      </c>
      <c r="C3624" s="294">
        <v>7015.0688</v>
      </c>
      <c r="D3624" s="294">
        <v>115.764</v>
      </c>
      <c r="E3624" s="295">
        <v>5675.0731999999998</v>
      </c>
      <c r="F3624" s="294">
        <v>1649.1869999999999</v>
      </c>
      <c r="G3624" s="294">
        <v>3867.4110999999998</v>
      </c>
    </row>
    <row r="3625" spans="1:7">
      <c r="A3625" s="34" t="s">
        <v>112</v>
      </c>
      <c r="B3625" s="293">
        <v>1989</v>
      </c>
      <c r="C3625" s="294">
        <v>5166.9668000000001</v>
      </c>
      <c r="D3625" s="294">
        <v>184.55099999999999</v>
      </c>
      <c r="E3625" s="295">
        <v>5293.4219000000003</v>
      </c>
      <c r="F3625" s="294">
        <v>1493.5239999999999</v>
      </c>
      <c r="G3625" s="294">
        <v>3701.7128999999995</v>
      </c>
    </row>
    <row r="3626" spans="1:7">
      <c r="A3626" s="34" t="s">
        <v>1632</v>
      </c>
      <c r="B3626" s="293">
        <v>2019</v>
      </c>
      <c r="C3626" s="294">
        <v>11035</v>
      </c>
      <c r="D3626" s="294">
        <v>908</v>
      </c>
      <c r="E3626" s="295">
        <v>42301</v>
      </c>
      <c r="F3626" s="294">
        <v>6975</v>
      </c>
      <c r="G3626" s="294">
        <v>28246</v>
      </c>
    </row>
    <row r="3627" spans="1:7">
      <c r="A3627" s="34" t="s">
        <v>1632</v>
      </c>
      <c r="B3627" s="293">
        <v>2018</v>
      </c>
      <c r="C3627" s="294">
        <v>11261</v>
      </c>
      <c r="D3627" s="294">
        <v>981</v>
      </c>
      <c r="E3627" s="295">
        <v>40063</v>
      </c>
      <c r="F3627" s="294">
        <v>6814</v>
      </c>
      <c r="G3627" s="294">
        <v>26318</v>
      </c>
    </row>
    <row r="3628" spans="1:7">
      <c r="A3628" s="34" t="s">
        <v>1632</v>
      </c>
      <c r="B3628" s="293">
        <v>2017</v>
      </c>
      <c r="C3628" s="294">
        <v>10928</v>
      </c>
      <c r="D3628" s="294">
        <v>-1724</v>
      </c>
      <c r="E3628" s="295">
        <v>42257</v>
      </c>
      <c r="F3628" s="294">
        <v>3925</v>
      </c>
      <c r="G3628" s="294">
        <v>23470</v>
      </c>
    </row>
    <row r="3629" spans="1:7">
      <c r="A3629" s="34" t="s">
        <v>1632</v>
      </c>
      <c r="B3629" s="293">
        <v>2016</v>
      </c>
      <c r="C3629" s="294">
        <v>10700</v>
      </c>
      <c r="D3629" s="294">
        <v>-6177</v>
      </c>
      <c r="E3629" s="295">
        <v>43148</v>
      </c>
      <c r="F3629" s="294">
        <v>6241</v>
      </c>
      <c r="G3629" s="294">
        <v>28793</v>
      </c>
    </row>
    <row r="3630" spans="1:7">
      <c r="A3630" s="34" t="s">
        <v>1632</v>
      </c>
      <c r="B3630" s="293">
        <v>2015</v>
      </c>
      <c r="C3630" s="294">
        <v>15026</v>
      </c>
      <c r="D3630" s="294">
        <v>578</v>
      </c>
      <c r="E3630" s="295">
        <v>52187</v>
      </c>
      <c r="F3630" s="294">
        <v>12422</v>
      </c>
      <c r="G3630" s="294">
        <v>34488</v>
      </c>
    </row>
    <row r="3631" spans="1:7">
      <c r="A3631" s="34" t="s">
        <v>1632</v>
      </c>
      <c r="B3631" s="293">
        <v>2014</v>
      </c>
      <c r="C3631" s="294">
        <v>15049</v>
      </c>
      <c r="D3631" s="294">
        <v>299</v>
      </c>
      <c r="E3631" s="295">
        <v>51648</v>
      </c>
      <c r="F3631" s="294">
        <v>12422</v>
      </c>
      <c r="G3631" s="294">
        <v>34201</v>
      </c>
    </row>
    <row r="3632" spans="1:7">
      <c r="A3632" s="34" t="s">
        <v>1632</v>
      </c>
      <c r="B3632" s="293">
        <v>2013</v>
      </c>
      <c r="C3632" s="294">
        <v>14892</v>
      </c>
      <c r="D3632" s="294">
        <v>392</v>
      </c>
      <c r="E3632" s="295">
        <v>50424</v>
      </c>
      <c r="F3632" s="294">
        <v>12695</v>
      </c>
      <c r="G3632" s="294">
        <v>33345</v>
      </c>
    </row>
    <row r="3633" spans="1:7">
      <c r="A3633" s="34" t="s">
        <v>1632</v>
      </c>
      <c r="B3633" s="293">
        <v>2012</v>
      </c>
      <c r="C3633" s="294">
        <v>15255</v>
      </c>
      <c r="D3633" s="294">
        <v>770</v>
      </c>
      <c r="E3633" s="295">
        <v>50494</v>
      </c>
      <c r="F3633" s="294">
        <v>13093</v>
      </c>
      <c r="G3633" s="294">
        <v>32240</v>
      </c>
    </row>
    <row r="3634" spans="1:7">
      <c r="A3634" s="34" t="s">
        <v>1632</v>
      </c>
      <c r="B3634" s="293">
        <v>2011</v>
      </c>
      <c r="C3634" s="294">
        <v>16105</v>
      </c>
      <c r="D3634" s="294">
        <v>885</v>
      </c>
      <c r="E3634" s="295">
        <v>47326</v>
      </c>
      <c r="F3634" s="294">
        <v>13299</v>
      </c>
      <c r="G3634" s="294">
        <v>30636</v>
      </c>
    </row>
    <row r="3635" spans="1:7">
      <c r="A3635" s="34" t="s">
        <v>1632</v>
      </c>
      <c r="B3635" s="293">
        <v>2010</v>
      </c>
      <c r="C3635" s="294">
        <v>13339</v>
      </c>
      <c r="D3635" s="294">
        <v>742</v>
      </c>
      <c r="E3635" s="295">
        <v>35531</v>
      </c>
      <c r="F3635" s="294">
        <v>8952</v>
      </c>
      <c r="G3635" s="294">
        <v>23717</v>
      </c>
    </row>
    <row r="3636" spans="1:7">
      <c r="A3636" s="34" t="s">
        <v>1632</v>
      </c>
      <c r="B3636" s="293">
        <v>2009</v>
      </c>
      <c r="C3636" s="294">
        <v>12973</v>
      </c>
      <c r="D3636" s="294">
        <v>872</v>
      </c>
      <c r="E3636" s="295">
        <v>34304</v>
      </c>
      <c r="F3636" s="294">
        <v>8557</v>
      </c>
      <c r="G3636" s="294">
        <v>23480</v>
      </c>
    </row>
    <row r="3637" spans="1:7">
      <c r="A3637" s="34" t="s">
        <v>1632</v>
      </c>
      <c r="B3637" s="293">
        <v>2008</v>
      </c>
      <c r="C3637" s="294">
        <v>13627</v>
      </c>
      <c r="D3637" s="294">
        <v>1342</v>
      </c>
      <c r="E3637" s="295">
        <v>33521</v>
      </c>
      <c r="F3637" s="294">
        <v>8283</v>
      </c>
      <c r="G3637" s="294">
        <v>22256</v>
      </c>
    </row>
    <row r="3638" spans="1:7">
      <c r="A3638" s="34" t="s">
        <v>1632</v>
      </c>
      <c r="B3638" s="293">
        <v>2007</v>
      </c>
      <c r="C3638" s="294">
        <v>12802</v>
      </c>
      <c r="D3638" s="294">
        <v>1309</v>
      </c>
      <c r="E3638" s="295">
        <v>32068</v>
      </c>
      <c r="F3638" s="294">
        <v>8977</v>
      </c>
      <c r="G3638" s="294">
        <v>20763</v>
      </c>
    </row>
    <row r="3639" spans="1:7">
      <c r="A3639" s="34" t="s">
        <v>1632</v>
      </c>
      <c r="B3639" s="293">
        <v>2006</v>
      </c>
      <c r="C3639" s="294">
        <v>11501</v>
      </c>
      <c r="D3639" s="294">
        <v>1247</v>
      </c>
      <c r="E3639" s="295">
        <v>31196</v>
      </c>
      <c r="F3639" s="294">
        <v>9035</v>
      </c>
      <c r="G3639" s="294">
        <v>20545</v>
      </c>
    </row>
    <row r="3640" spans="1:7">
      <c r="A3640" s="34" t="s">
        <v>1632</v>
      </c>
      <c r="B3640" s="293">
        <v>2005</v>
      </c>
      <c r="C3640" s="294">
        <v>11989</v>
      </c>
      <c r="D3640" s="294">
        <v>846</v>
      </c>
      <c r="E3640" s="295">
        <v>31841</v>
      </c>
      <c r="F3640" s="294">
        <v>9372</v>
      </c>
      <c r="G3640" s="294">
        <v>20301</v>
      </c>
    </row>
    <row r="3641" spans="1:7">
      <c r="A3641" s="34" t="s">
        <v>1632</v>
      </c>
      <c r="B3641" s="293">
        <v>2004</v>
      </c>
      <c r="C3641" s="294">
        <v>12060</v>
      </c>
      <c r="D3641" s="294">
        <v>878</v>
      </c>
      <c r="E3641" s="295">
        <v>31035</v>
      </c>
      <c r="F3641" s="294">
        <v>8925</v>
      </c>
      <c r="G3641" s="294">
        <v>20049</v>
      </c>
    </row>
    <row r="3642" spans="1:7">
      <c r="A3642" s="34" t="s">
        <v>1632</v>
      </c>
      <c r="B3642" s="293">
        <v>2003</v>
      </c>
      <c r="C3642" s="294">
        <v>11674.888000000001</v>
      </c>
      <c r="D3642" s="294">
        <v>86.89</v>
      </c>
      <c r="E3642" s="295">
        <v>32909.947999999997</v>
      </c>
      <c r="F3642" s="294">
        <v>8624.4639999999999</v>
      </c>
      <c r="G3642" s="294">
        <v>20689.267</v>
      </c>
    </row>
    <row r="3643" spans="1:7">
      <c r="A3643" s="34" t="s">
        <v>1632</v>
      </c>
      <c r="B3643" s="293">
        <v>2002</v>
      </c>
      <c r="C3643" s="294">
        <v>12152</v>
      </c>
      <c r="D3643" s="294">
        <v>629.28</v>
      </c>
      <c r="E3643" s="295">
        <v>34386.35</v>
      </c>
      <c r="F3643" s="294">
        <v>7385.7839999999997</v>
      </c>
      <c r="G3643" s="294">
        <v>21482.023000000001</v>
      </c>
    </row>
    <row r="3644" spans="1:7">
      <c r="A3644" s="34" t="s">
        <v>1632</v>
      </c>
      <c r="B3644" s="293">
        <v>2001</v>
      </c>
      <c r="C3644" s="294">
        <v>7999.3620000000001</v>
      </c>
      <c r="D3644" s="294">
        <v>646.447</v>
      </c>
      <c r="E3644" s="295">
        <v>37351.51</v>
      </c>
      <c r="F3644" s="294">
        <v>8473.6489999999994</v>
      </c>
      <c r="G3644" s="294">
        <v>22388.913999999997</v>
      </c>
    </row>
    <row r="3645" spans="1:7">
      <c r="A3645" s="34" t="s">
        <v>1632</v>
      </c>
      <c r="B3645" s="293">
        <v>2000</v>
      </c>
      <c r="C3645" s="294">
        <v>7028.9609</v>
      </c>
      <c r="D3645" s="294">
        <v>598.97</v>
      </c>
      <c r="E3645" s="295">
        <v>17941.289100000002</v>
      </c>
      <c r="F3645" s="294">
        <v>5462.6260000000002</v>
      </c>
      <c r="G3645" s="294">
        <v>12440.9208</v>
      </c>
    </row>
    <row r="3646" spans="1:7">
      <c r="A3646" s="34" t="s">
        <v>1632</v>
      </c>
      <c r="B3646" s="293">
        <v>1999</v>
      </c>
      <c r="C3646" s="294">
        <v>6319.6469999999999</v>
      </c>
      <c r="D3646" s="294">
        <v>568.29899999999998</v>
      </c>
      <c r="E3646" s="295">
        <v>18224.050800000001</v>
      </c>
      <c r="F3646" s="294">
        <v>5468.5311000000002</v>
      </c>
      <c r="G3646" s="294">
        <v>12650.1343</v>
      </c>
    </row>
    <row r="3647" spans="1:7">
      <c r="A3647" s="34" t="s">
        <v>1632</v>
      </c>
      <c r="B3647" s="293">
        <v>1998</v>
      </c>
      <c r="C3647" s="294">
        <v>5874.9058000000005</v>
      </c>
      <c r="D3647" s="294">
        <v>410.87400000000002</v>
      </c>
      <c r="E3647" s="295">
        <v>18063.508000000002</v>
      </c>
      <c r="F3647" s="294">
        <v>5404.0630000000001</v>
      </c>
      <c r="G3647" s="294">
        <v>12887.362000000001</v>
      </c>
    </row>
    <row r="3648" spans="1:7">
      <c r="A3648" s="34" t="s">
        <v>1632</v>
      </c>
      <c r="B3648" s="293">
        <v>1997</v>
      </c>
      <c r="C3648" s="294">
        <v>2961.125</v>
      </c>
      <c r="D3648" s="294">
        <v>305.774</v>
      </c>
      <c r="E3648" s="295">
        <v>18080.794900000001</v>
      </c>
      <c r="F3648" s="294">
        <v>5176.0358999999999</v>
      </c>
      <c r="G3648" s="294">
        <v>12897.1569</v>
      </c>
    </row>
    <row r="3649" spans="1:7">
      <c r="A3649" s="34" t="s">
        <v>1632</v>
      </c>
      <c r="B3649" s="293">
        <v>1996</v>
      </c>
      <c r="C3649" s="294">
        <v>2469.7849000000001</v>
      </c>
      <c r="D3649" s="294">
        <v>302.673</v>
      </c>
      <c r="E3649" s="295">
        <v>9054.4570000000003</v>
      </c>
      <c r="F3649" s="294">
        <v>2875.2289999999998</v>
      </c>
      <c r="G3649" s="294">
        <v>6266.1360000000004</v>
      </c>
    </row>
    <row r="3650" spans="1:7">
      <c r="A3650" s="34" t="s">
        <v>1633</v>
      </c>
      <c r="B3650" s="293">
        <v>2019</v>
      </c>
      <c r="C3650" s="294">
        <v>2242.4470000000001</v>
      </c>
      <c r="D3650" s="294">
        <v>427.73399999999998</v>
      </c>
      <c r="E3650" s="295">
        <v>3390.2750000000001</v>
      </c>
      <c r="F3650" s="294">
        <v>1761.4970000000001</v>
      </c>
      <c r="G3650" s="294">
        <v>1761.4970000000001</v>
      </c>
    </row>
    <row r="3651" spans="1:7">
      <c r="A3651" s="34" t="s">
        <v>1633</v>
      </c>
      <c r="B3651" s="293">
        <v>2018</v>
      </c>
      <c r="C3651" s="294">
        <v>2161.4070000000002</v>
      </c>
      <c r="D3651" s="294">
        <v>453.68900000000002</v>
      </c>
      <c r="E3651" s="295">
        <v>2605.4760000000001</v>
      </c>
      <c r="F3651" s="294">
        <v>1285.492</v>
      </c>
      <c r="G3651" s="294">
        <v>1285.492</v>
      </c>
    </row>
    <row r="3652" spans="1:7">
      <c r="A3652" s="34" t="s">
        <v>1633</v>
      </c>
      <c r="B3652" s="293">
        <v>2017</v>
      </c>
      <c r="C3652" s="294">
        <v>2090.0410000000002</v>
      </c>
      <c r="D3652" s="294">
        <v>420.76100000000002</v>
      </c>
      <c r="E3652" s="295">
        <v>2476.489</v>
      </c>
      <c r="F3652" s="294">
        <v>1229.3920000000001</v>
      </c>
      <c r="G3652" s="294">
        <v>1229.3920000000001</v>
      </c>
    </row>
    <row r="3653" spans="1:7">
      <c r="A3653" s="34" t="s">
        <v>1633</v>
      </c>
      <c r="B3653" s="293">
        <v>2016</v>
      </c>
      <c r="C3653" s="294">
        <v>1995.0340000000001</v>
      </c>
      <c r="D3653" s="294">
        <v>365.85500000000002</v>
      </c>
      <c r="E3653" s="295">
        <v>2306.3229999999999</v>
      </c>
      <c r="F3653" s="294">
        <v>1185.2619999999999</v>
      </c>
      <c r="G3653" s="294">
        <v>1185.2619999999999</v>
      </c>
    </row>
    <row r="3654" spans="1:7">
      <c r="A3654" s="34" t="s">
        <v>1633</v>
      </c>
      <c r="B3654" s="293">
        <v>2015</v>
      </c>
      <c r="C3654" s="294">
        <v>1919.8230000000001</v>
      </c>
      <c r="D3654" s="294">
        <v>365.01400000000001</v>
      </c>
      <c r="E3654" s="295">
        <v>2312.29</v>
      </c>
      <c r="F3654" s="294">
        <v>1316.7280000000001</v>
      </c>
      <c r="G3654" s="294">
        <v>1316.7280000000001</v>
      </c>
    </row>
    <row r="3655" spans="1:7">
      <c r="A3655" s="34" t="s">
        <v>1633</v>
      </c>
      <c r="B3655" s="293">
        <v>2014</v>
      </c>
      <c r="C3655" s="294">
        <v>1732.046</v>
      </c>
      <c r="D3655" s="294">
        <v>311.18299999999999</v>
      </c>
      <c r="E3655" s="295">
        <v>2184.9499999999998</v>
      </c>
      <c r="F3655" s="294">
        <v>1369.31</v>
      </c>
      <c r="G3655" s="294">
        <v>1369.31</v>
      </c>
    </row>
    <row r="3656" spans="1:7">
      <c r="A3656" s="34" t="s">
        <v>1633</v>
      </c>
      <c r="B3656" s="293">
        <v>2013</v>
      </c>
      <c r="C3656" s="294">
        <v>1481.3140000000001</v>
      </c>
      <c r="D3656" s="294">
        <v>277.31400000000002</v>
      </c>
      <c r="E3656" s="295">
        <v>2230.5540000000001</v>
      </c>
      <c r="F3656" s="294">
        <v>1538.712</v>
      </c>
      <c r="G3656" s="294">
        <v>1538.712</v>
      </c>
    </row>
    <row r="3657" spans="1:7">
      <c r="A3657" s="34" t="s">
        <v>1633</v>
      </c>
      <c r="B3657" s="293">
        <v>2012</v>
      </c>
      <c r="C3657" s="294">
        <v>1377.2470000000001</v>
      </c>
      <c r="D3657" s="294">
        <v>275.18599999999998</v>
      </c>
      <c r="E3657" s="295">
        <v>1911.201</v>
      </c>
      <c r="F3657" s="294">
        <v>1329.4</v>
      </c>
      <c r="G3657" s="294">
        <v>1329.4</v>
      </c>
    </row>
    <row r="3658" spans="1:7">
      <c r="A3658" s="34" t="s">
        <v>1633</v>
      </c>
      <c r="B3658" s="293">
        <v>2011</v>
      </c>
      <c r="C3658" s="294">
        <v>1151.8340000000001</v>
      </c>
      <c r="D3658" s="294">
        <v>241.39699999999999</v>
      </c>
      <c r="E3658" s="295">
        <v>1568.549</v>
      </c>
      <c r="F3658" s="294">
        <v>1105.4359999999999</v>
      </c>
      <c r="G3658" s="294">
        <v>1105.4359999999999</v>
      </c>
    </row>
    <row r="3659" spans="1:7">
      <c r="A3659" s="34" t="s">
        <v>1633</v>
      </c>
      <c r="B3659" s="293">
        <v>2010</v>
      </c>
      <c r="C3659" s="294">
        <v>881.97199999999998</v>
      </c>
      <c r="D3659" s="294">
        <v>151.15299999999999</v>
      </c>
      <c r="E3659" s="295">
        <v>1362.192</v>
      </c>
      <c r="F3659" s="294">
        <v>1003.698</v>
      </c>
      <c r="G3659" s="294">
        <v>1003.698</v>
      </c>
    </row>
    <row r="3660" spans="1:7">
      <c r="A3660" s="34" t="s">
        <v>1633</v>
      </c>
      <c r="B3660" s="293">
        <v>2009</v>
      </c>
      <c r="C3660" s="294">
        <v>653.07899999999995</v>
      </c>
      <c r="D3660" s="294">
        <v>91.534999999999997</v>
      </c>
      <c r="E3660" s="295">
        <v>1068.645</v>
      </c>
      <c r="F3660" s="294">
        <v>799.02</v>
      </c>
      <c r="G3660" s="294">
        <v>799.02</v>
      </c>
    </row>
    <row r="3661" spans="1:7">
      <c r="A3661" s="34" t="s">
        <v>1633</v>
      </c>
      <c r="B3661" s="293">
        <v>2008</v>
      </c>
      <c r="C3661" s="294">
        <v>650.173</v>
      </c>
      <c r="D3661" s="294">
        <v>74.331000000000003</v>
      </c>
      <c r="E3661" s="295">
        <v>939.22299999999996</v>
      </c>
      <c r="F3661" s="294">
        <v>718.25900000000001</v>
      </c>
      <c r="G3661" s="294">
        <v>718.25900000000001</v>
      </c>
    </row>
    <row r="3662" spans="1:7">
      <c r="A3662" s="34" t="s">
        <v>1633</v>
      </c>
      <c r="B3662" s="293">
        <v>2007</v>
      </c>
      <c r="C3662" s="294">
        <v>525.66700000000003</v>
      </c>
      <c r="D3662" s="294">
        <v>77</v>
      </c>
      <c r="E3662" s="295">
        <v>944.28800000000001</v>
      </c>
      <c r="F3662" s="294">
        <v>770.577</v>
      </c>
      <c r="G3662" s="294">
        <v>770.577</v>
      </c>
    </row>
    <row r="3663" spans="1:7">
      <c r="A3663" s="34" t="s">
        <v>1633</v>
      </c>
      <c r="B3663" s="293">
        <v>2006</v>
      </c>
      <c r="C3663" s="294">
        <v>394.04899999999998</v>
      </c>
      <c r="D3663" s="294">
        <v>66.004999999999995</v>
      </c>
      <c r="E3663" s="295">
        <v>729.51099999999997</v>
      </c>
      <c r="F3663" s="294">
        <v>616.45799999999997</v>
      </c>
      <c r="G3663" s="294">
        <v>616.45799999999997</v>
      </c>
    </row>
    <row r="3664" spans="1:7">
      <c r="A3664" s="34" t="s">
        <v>1633</v>
      </c>
      <c r="B3664" s="293">
        <v>2005</v>
      </c>
      <c r="C3664" s="294">
        <v>281.41000000000003</v>
      </c>
      <c r="D3664" s="294">
        <v>46.902000000000001</v>
      </c>
      <c r="E3664" s="295">
        <v>537.73900000000003</v>
      </c>
      <c r="F3664" s="294">
        <v>460.16699999999997</v>
      </c>
      <c r="G3664" s="294">
        <v>460.16699999999997</v>
      </c>
    </row>
    <row r="3665" spans="1:7">
      <c r="A3665" s="34" t="s">
        <v>1633</v>
      </c>
      <c r="B3665" s="293">
        <v>2004</v>
      </c>
      <c r="C3665" s="294">
        <v>171.19</v>
      </c>
      <c r="D3665" s="294">
        <v>32.953000000000003</v>
      </c>
      <c r="E3665" s="295">
        <v>362.85899999999998</v>
      </c>
      <c r="F3665" s="294">
        <v>307.64499999999998</v>
      </c>
      <c r="G3665" s="294">
        <v>307.64499999999998</v>
      </c>
    </row>
    <row r="3666" spans="1:7">
      <c r="A3666" s="34" t="s">
        <v>1633</v>
      </c>
      <c r="B3666" s="293">
        <v>2003</v>
      </c>
      <c r="C3666" s="294">
        <v>115.895</v>
      </c>
      <c r="D3666" s="294">
        <v>4.0869999999999997</v>
      </c>
      <c r="E3666" s="295">
        <v>148.173</v>
      </c>
      <c r="F3666" s="294">
        <v>110.429</v>
      </c>
      <c r="G3666" s="294">
        <v>110.429</v>
      </c>
    </row>
    <row r="3667" spans="1:7">
      <c r="A3667" s="34" t="s">
        <v>1633</v>
      </c>
      <c r="B3667" s="293">
        <v>2002</v>
      </c>
      <c r="C3667" s="294">
        <v>108.26600000000001</v>
      </c>
      <c r="D3667" s="294">
        <v>-8.61</v>
      </c>
      <c r="E3667" s="295">
        <v>126.289</v>
      </c>
      <c r="F3667" s="294">
        <v>93.685000000000002</v>
      </c>
      <c r="G3667" s="294">
        <v>93.685000000000002</v>
      </c>
    </row>
    <row r="3668" spans="1:7">
      <c r="A3668" s="34" t="s">
        <v>1633</v>
      </c>
      <c r="B3668" s="293">
        <v>2001</v>
      </c>
      <c r="C3668" s="294">
        <v>107.367</v>
      </c>
      <c r="D3668" s="294">
        <v>-30.79</v>
      </c>
      <c r="E3668" s="295">
        <v>124.663</v>
      </c>
      <c r="F3668" s="294">
        <v>96.488</v>
      </c>
      <c r="G3668" s="294">
        <v>96.488</v>
      </c>
    </row>
    <row r="3669" spans="1:7">
      <c r="A3669" s="34" t="s">
        <v>1633</v>
      </c>
      <c r="B3669" s="293">
        <v>2000</v>
      </c>
      <c r="C3669" s="294">
        <v>108.645</v>
      </c>
      <c r="D3669" s="294">
        <v>13.65</v>
      </c>
      <c r="E3669" s="295">
        <v>122.42</v>
      </c>
      <c r="F3669" s="294">
        <v>87.685000000000002</v>
      </c>
      <c r="G3669" s="294">
        <v>87.685000000000002</v>
      </c>
    </row>
    <row r="3670" spans="1:7">
      <c r="A3670" s="34" t="s">
        <v>1633</v>
      </c>
      <c r="B3670" s="293">
        <v>1999</v>
      </c>
      <c r="C3670" s="294">
        <v>27.824999999999999</v>
      </c>
      <c r="D3670" s="294">
        <v>-4.3440000000000003</v>
      </c>
      <c r="E3670" s="295">
        <v>42.845999999999997</v>
      </c>
      <c r="F3670" s="294">
        <v>31.972999999999999</v>
      </c>
      <c r="G3670" s="294">
        <v>31.972999999999999</v>
      </c>
    </row>
    <row r="3671" spans="1:7">
      <c r="A3671" s="34" t="s">
        <v>1633</v>
      </c>
      <c r="B3671" s="293">
        <v>1998</v>
      </c>
      <c r="C3671" s="294">
        <v>4.8890000000000002</v>
      </c>
      <c r="D3671" s="294">
        <v>-3.6720000000000002</v>
      </c>
      <c r="E3671" s="295">
        <v>9.4320000000000004</v>
      </c>
      <c r="F3671" s="294">
        <v>7.6079999999999997</v>
      </c>
      <c r="G3671" s="294">
        <v>7.6269999999999998</v>
      </c>
    </row>
    <row r="3672" spans="1:7">
      <c r="A3672" s="34" t="s">
        <v>1633</v>
      </c>
      <c r="B3672" s="293">
        <v>1997</v>
      </c>
      <c r="C3672" s="294">
        <v>0.22900000000000001</v>
      </c>
      <c r="D3672" s="294">
        <v>-1.456</v>
      </c>
      <c r="E3672" s="295">
        <v>0.91900000000000004</v>
      </c>
      <c r="F3672" s="294">
        <v>-0.23100000000000001</v>
      </c>
      <c r="G3672" s="294">
        <v>0.504</v>
      </c>
    </row>
    <row r="3673" spans="1:7">
      <c r="A3673" s="34" t="s">
        <v>1634</v>
      </c>
      <c r="B3673" s="293">
        <v>2019</v>
      </c>
      <c r="C3673" s="294">
        <v>10333</v>
      </c>
      <c r="D3673" s="294">
        <v>298</v>
      </c>
      <c r="E3673" s="295">
        <v>83806</v>
      </c>
      <c r="F3673" s="294">
        <v>49456</v>
      </c>
      <c r="G3673" s="294">
        <v>70372</v>
      </c>
    </row>
    <row r="3674" spans="1:7">
      <c r="A3674" s="34" t="s">
        <v>1634</v>
      </c>
      <c r="B3674" s="293">
        <v>2018</v>
      </c>
      <c r="C3674" s="294">
        <v>8423</v>
      </c>
      <c r="D3674" s="294">
        <v>846</v>
      </c>
      <c r="E3674" s="295">
        <v>23770</v>
      </c>
      <c r="F3674" s="294">
        <v>10222</v>
      </c>
      <c r="G3674" s="294">
        <v>19207</v>
      </c>
    </row>
    <row r="3675" spans="1:7">
      <c r="A3675" s="34" t="s">
        <v>1634</v>
      </c>
      <c r="B3675" s="293">
        <v>2017</v>
      </c>
      <c r="C3675" s="294">
        <v>8668</v>
      </c>
      <c r="D3675" s="294">
        <v>1261</v>
      </c>
      <c r="E3675" s="295">
        <v>24526</v>
      </c>
      <c r="F3675" s="294">
        <v>10820</v>
      </c>
      <c r="G3675" s="294">
        <v>19583</v>
      </c>
    </row>
    <row r="3676" spans="1:7">
      <c r="A3676" s="34" t="s">
        <v>1634</v>
      </c>
      <c r="B3676" s="293">
        <v>2016</v>
      </c>
      <c r="C3676" s="294">
        <v>8831</v>
      </c>
      <c r="D3676" s="294">
        <v>525</v>
      </c>
      <c r="E3676" s="295">
        <v>26031</v>
      </c>
      <c r="F3676" s="294">
        <v>9845</v>
      </c>
      <c r="G3676" s="294">
        <v>20323</v>
      </c>
    </row>
    <row r="3677" spans="1:7">
      <c r="A3677" s="34" t="s">
        <v>1634</v>
      </c>
      <c r="B3677" s="293">
        <v>2015</v>
      </c>
      <c r="C3677" s="294">
        <v>6596</v>
      </c>
      <c r="D3677" s="294">
        <v>632</v>
      </c>
      <c r="E3677" s="295">
        <v>26200</v>
      </c>
      <c r="F3677" s="294">
        <v>9407</v>
      </c>
      <c r="G3677" s="294">
        <v>20851</v>
      </c>
    </row>
    <row r="3678" spans="1:7">
      <c r="A3678" s="34" t="s">
        <v>1634</v>
      </c>
      <c r="B3678" s="293">
        <v>2014</v>
      </c>
      <c r="C3678" s="294">
        <v>6413.8</v>
      </c>
      <c r="D3678" s="294">
        <v>679.1</v>
      </c>
      <c r="E3678" s="295">
        <v>14520.5</v>
      </c>
      <c r="F3678" s="294">
        <v>6691.5</v>
      </c>
      <c r="G3678" s="294">
        <v>11759.2</v>
      </c>
    </row>
    <row r="3679" spans="1:7">
      <c r="A3679" s="34" t="s">
        <v>1634</v>
      </c>
      <c r="B3679" s="293">
        <v>2013</v>
      </c>
      <c r="C3679" s="294">
        <v>6063.4</v>
      </c>
      <c r="D3679" s="294">
        <v>493.1</v>
      </c>
      <c r="E3679" s="295">
        <v>13960.1</v>
      </c>
      <c r="F3679" s="294">
        <v>6737.3</v>
      </c>
      <c r="G3679" s="294">
        <v>11205.900000000001</v>
      </c>
    </row>
    <row r="3680" spans="1:7">
      <c r="A3680" s="34" t="s">
        <v>1634</v>
      </c>
      <c r="B3680" s="293">
        <v>2012</v>
      </c>
      <c r="C3680" s="294">
        <v>5807.6</v>
      </c>
      <c r="D3680" s="294">
        <v>461.2</v>
      </c>
      <c r="E3680" s="295">
        <v>13549.7</v>
      </c>
      <c r="F3680" s="294">
        <v>6793.6</v>
      </c>
      <c r="G3680" s="294">
        <v>11179.1</v>
      </c>
    </row>
    <row r="3681" spans="1:7">
      <c r="A3681" s="34" t="s">
        <v>1634</v>
      </c>
      <c r="B3681" s="293">
        <v>2011</v>
      </c>
      <c r="C3681" s="294">
        <v>5625.6</v>
      </c>
      <c r="D3681" s="294">
        <v>469.6</v>
      </c>
      <c r="E3681" s="295">
        <v>13848.3</v>
      </c>
      <c r="F3681" s="294">
        <v>6651.2</v>
      </c>
      <c r="G3681" s="294">
        <v>11602.2</v>
      </c>
    </row>
    <row r="3682" spans="1:7">
      <c r="A3682" s="34" t="s">
        <v>1634</v>
      </c>
      <c r="B3682" s="293">
        <v>2010</v>
      </c>
      <c r="C3682" s="294">
        <v>5269.5</v>
      </c>
      <c r="D3682" s="294">
        <v>404.5</v>
      </c>
      <c r="E3682" s="295">
        <v>14176.3</v>
      </c>
      <c r="F3682" s="294">
        <v>6561.6</v>
      </c>
      <c r="G3682" s="294">
        <v>11894.3</v>
      </c>
    </row>
    <row r="3683" spans="1:7">
      <c r="A3683" s="34" t="s">
        <v>1634</v>
      </c>
      <c r="B3683" s="293">
        <v>2009</v>
      </c>
      <c r="C3683" s="294">
        <v>3711.1</v>
      </c>
      <c r="D3683" s="294">
        <v>105.9</v>
      </c>
      <c r="E3683" s="295">
        <v>13997.6</v>
      </c>
      <c r="F3683" s="294">
        <v>8518.6</v>
      </c>
      <c r="G3683" s="294">
        <v>11894.2</v>
      </c>
    </row>
    <row r="3684" spans="1:7">
      <c r="A3684" s="34" t="s">
        <v>1634</v>
      </c>
      <c r="B3684" s="293">
        <v>2008</v>
      </c>
      <c r="C3684" s="294">
        <v>3427.7</v>
      </c>
      <c r="D3684" s="294">
        <v>214.8</v>
      </c>
      <c r="E3684" s="295">
        <v>7500.4</v>
      </c>
      <c r="F3684" s="294">
        <v>3697</v>
      </c>
      <c r="G3684" s="294">
        <v>6294.8</v>
      </c>
    </row>
    <row r="3685" spans="1:7">
      <c r="A3685" s="34" t="s">
        <v>1634</v>
      </c>
      <c r="B3685" s="293">
        <v>2007</v>
      </c>
      <c r="C3685" s="294">
        <v>2921</v>
      </c>
      <c r="D3685" s="294">
        <v>561.20000000000005</v>
      </c>
      <c r="E3685" s="295">
        <v>9794.5830000000005</v>
      </c>
      <c r="F3685" s="294">
        <v>3795.373</v>
      </c>
      <c r="G3685" s="294">
        <v>8200.5689999999995</v>
      </c>
    </row>
    <row r="3686" spans="1:7">
      <c r="A3686" s="34" t="s">
        <v>1634</v>
      </c>
      <c r="B3686" s="293">
        <v>2006</v>
      </c>
      <c r="C3686" s="294">
        <v>4042.163</v>
      </c>
      <c r="D3686" s="294">
        <v>259.08699999999999</v>
      </c>
      <c r="E3686" s="295">
        <v>7630.56</v>
      </c>
      <c r="F3686" s="294">
        <v>3155.7139999999999</v>
      </c>
      <c r="G3686" s="294">
        <v>6209.1450000000004</v>
      </c>
    </row>
    <row r="3687" spans="1:7">
      <c r="A3687" s="34" t="s">
        <v>1634</v>
      </c>
      <c r="B3687" s="293">
        <v>2005</v>
      </c>
      <c r="C3687" s="294">
        <v>2766.085</v>
      </c>
      <c r="D3687" s="294">
        <v>196.55</v>
      </c>
      <c r="E3687" s="295">
        <v>4189.0209999999997</v>
      </c>
      <c r="F3687" s="294">
        <v>707.63</v>
      </c>
      <c r="G3687" s="294">
        <v>3271.7579999999998</v>
      </c>
    </row>
    <row r="3688" spans="1:7">
      <c r="A3688" s="34" t="s">
        <v>1634</v>
      </c>
      <c r="B3688" s="293">
        <v>2004</v>
      </c>
      <c r="C3688" s="294">
        <v>1039.5060000000001</v>
      </c>
      <c r="D3688" s="294">
        <v>111.81</v>
      </c>
      <c r="E3688" s="295">
        <v>922.20899999999995</v>
      </c>
      <c r="F3688" s="294">
        <v>300.06299999999999</v>
      </c>
      <c r="G3688" s="294">
        <v>574.03099999999995</v>
      </c>
    </row>
    <row r="3689" spans="1:7">
      <c r="A3689" s="34" t="s">
        <v>1634</v>
      </c>
      <c r="B3689" s="293">
        <v>2003</v>
      </c>
      <c r="C3689" s="294">
        <v>1015.4640000000001</v>
      </c>
      <c r="D3689" s="294">
        <v>92.402000000000001</v>
      </c>
      <c r="E3689" s="295">
        <v>785.04700000000003</v>
      </c>
      <c r="F3689" s="294">
        <v>261.13900000000001</v>
      </c>
      <c r="G3689" s="294">
        <v>483.53800000000001</v>
      </c>
    </row>
    <row r="3690" spans="1:7">
      <c r="A3690" s="34" t="s">
        <v>1634</v>
      </c>
      <c r="B3690" s="293">
        <v>2002</v>
      </c>
      <c r="C3690" s="294">
        <v>1007.968</v>
      </c>
      <c r="D3690" s="294">
        <v>89.983999999999995</v>
      </c>
      <c r="E3690" s="295">
        <v>702.14099999999996</v>
      </c>
      <c r="F3690" s="294">
        <v>198.44300000000001</v>
      </c>
      <c r="G3690" s="294">
        <v>412.64300000000003</v>
      </c>
    </row>
    <row r="3691" spans="1:7">
      <c r="A3691" s="34" t="s">
        <v>1634</v>
      </c>
      <c r="B3691" s="293">
        <v>2001</v>
      </c>
      <c r="C3691" s="294">
        <v>935.971</v>
      </c>
      <c r="D3691" s="294">
        <v>87.075999999999993</v>
      </c>
      <c r="E3691" s="295">
        <v>736.20299999999997</v>
      </c>
      <c r="F3691" s="294">
        <v>211.86500000000001</v>
      </c>
      <c r="G3691" s="294">
        <v>442.28800000000001</v>
      </c>
    </row>
    <row r="3692" spans="1:7">
      <c r="A3692" s="34" t="s">
        <v>1634</v>
      </c>
      <c r="B3692" s="293">
        <v>2000</v>
      </c>
      <c r="C3692" s="294">
        <v>778.56200000000001</v>
      </c>
      <c r="D3692" s="294">
        <v>88.462000000000003</v>
      </c>
      <c r="E3692" s="295">
        <v>502.44499999999999</v>
      </c>
      <c r="F3692" s="294">
        <v>329.524</v>
      </c>
      <c r="G3692" s="294">
        <v>330.07299999999998</v>
      </c>
    </row>
    <row r="3693" spans="1:7">
      <c r="A3693" s="34" t="s">
        <v>1634</v>
      </c>
      <c r="B3693" s="293">
        <v>1999</v>
      </c>
      <c r="C3693" s="294">
        <v>681.17200000000003</v>
      </c>
      <c r="D3693" s="294">
        <v>74.629000000000005</v>
      </c>
      <c r="E3693" s="295">
        <v>495.255</v>
      </c>
      <c r="F3693" s="294">
        <v>275.38</v>
      </c>
      <c r="G3693" s="294">
        <v>276.66800000000001</v>
      </c>
    </row>
    <row r="3694" spans="1:7">
      <c r="A3694" s="34" t="s">
        <v>113</v>
      </c>
      <c r="B3694" s="293">
        <v>2019</v>
      </c>
      <c r="C3694" s="294">
        <v>10187</v>
      </c>
      <c r="D3694" s="294">
        <v>893</v>
      </c>
      <c r="E3694" s="295">
        <v>77539</v>
      </c>
      <c r="F3694" s="294">
        <v>34857</v>
      </c>
      <c r="G3694" s="294">
        <v>57499</v>
      </c>
    </row>
    <row r="3695" spans="1:7">
      <c r="A3695" s="34" t="s">
        <v>113</v>
      </c>
      <c r="B3695" s="293">
        <v>2018</v>
      </c>
      <c r="C3695" s="294">
        <v>5823</v>
      </c>
      <c r="D3695" s="294">
        <v>1187</v>
      </c>
      <c r="E3695" s="295">
        <v>11262</v>
      </c>
      <c r="F3695" s="294">
        <v>2293</v>
      </c>
      <c r="G3695" s="294">
        <v>8252</v>
      </c>
    </row>
    <row r="3696" spans="1:7">
      <c r="A3696" s="34" t="s">
        <v>113</v>
      </c>
      <c r="B3696" s="293">
        <v>2017</v>
      </c>
      <c r="C3696" s="294">
        <v>5696</v>
      </c>
      <c r="D3696" s="294">
        <v>1246</v>
      </c>
      <c r="E3696" s="295">
        <v>10289</v>
      </c>
      <c r="F3696" s="294">
        <v>2731</v>
      </c>
      <c r="G3696" s="294">
        <v>7631</v>
      </c>
    </row>
    <row r="3697" spans="1:7">
      <c r="A3697" s="34" t="s">
        <v>113</v>
      </c>
      <c r="B3697" s="293">
        <v>2016</v>
      </c>
      <c r="C3697" s="294">
        <v>5505</v>
      </c>
      <c r="D3697" s="294">
        <v>930</v>
      </c>
      <c r="E3697" s="295">
        <v>9743</v>
      </c>
      <c r="F3697" s="294">
        <v>2541</v>
      </c>
      <c r="G3697" s="294">
        <v>7103</v>
      </c>
    </row>
    <row r="3698" spans="1:7">
      <c r="A3698" s="34" t="s">
        <v>113</v>
      </c>
      <c r="B3698" s="293">
        <v>2015</v>
      </c>
      <c r="C3698" s="294">
        <v>5254</v>
      </c>
      <c r="D3698" s="294">
        <v>712</v>
      </c>
      <c r="E3698" s="295">
        <v>9340</v>
      </c>
      <c r="F3698" s="294">
        <v>2660</v>
      </c>
      <c r="G3698" s="294">
        <v>6953</v>
      </c>
    </row>
    <row r="3699" spans="1:7">
      <c r="A3699" s="34" t="s">
        <v>113</v>
      </c>
      <c r="B3699" s="293">
        <v>2014</v>
      </c>
      <c r="C3699" s="294">
        <v>5066</v>
      </c>
      <c r="D3699" s="294">
        <v>754</v>
      </c>
      <c r="E3699" s="295">
        <v>9308</v>
      </c>
      <c r="F3699" s="294">
        <v>3295</v>
      </c>
      <c r="G3699" s="294">
        <v>7085</v>
      </c>
    </row>
    <row r="3700" spans="1:7">
      <c r="A3700" s="34" t="s">
        <v>113</v>
      </c>
      <c r="B3700" s="293">
        <v>2013</v>
      </c>
      <c r="C3700" s="294">
        <v>4814</v>
      </c>
      <c r="D3700" s="294">
        <v>648</v>
      </c>
      <c r="E3700" s="295">
        <v>9513</v>
      </c>
      <c r="F3700" s="294">
        <v>3585</v>
      </c>
      <c r="G3700" s="294">
        <v>7433</v>
      </c>
    </row>
    <row r="3701" spans="1:7">
      <c r="A3701" s="34" t="s">
        <v>113</v>
      </c>
      <c r="B3701" s="293">
        <v>2012</v>
      </c>
      <c r="C3701" s="294">
        <v>4436</v>
      </c>
      <c r="D3701" s="294">
        <v>611</v>
      </c>
      <c r="E3701" s="295">
        <v>8497</v>
      </c>
      <c r="F3701" s="294">
        <v>3417</v>
      </c>
      <c r="G3701" s="294">
        <v>6647</v>
      </c>
    </row>
    <row r="3702" spans="1:7">
      <c r="A3702" s="34" t="s">
        <v>113</v>
      </c>
      <c r="B3702" s="293">
        <v>2011</v>
      </c>
      <c r="C3702" s="294">
        <v>4289</v>
      </c>
      <c r="D3702" s="294">
        <v>472</v>
      </c>
      <c r="E3702" s="295">
        <v>8548</v>
      </c>
      <c r="F3702" s="294">
        <v>3258</v>
      </c>
      <c r="G3702" s="294">
        <v>6653</v>
      </c>
    </row>
    <row r="3703" spans="1:7">
      <c r="A3703" s="34" t="s">
        <v>113</v>
      </c>
      <c r="B3703" s="293">
        <v>2010</v>
      </c>
      <c r="C3703" s="294">
        <v>4133</v>
      </c>
      <c r="D3703" s="294">
        <v>496</v>
      </c>
      <c r="E3703" s="295">
        <v>8281</v>
      </c>
      <c r="F3703" s="294">
        <v>3229</v>
      </c>
      <c r="G3703" s="294">
        <v>6585</v>
      </c>
    </row>
    <row r="3704" spans="1:7">
      <c r="A3704" s="34" t="s">
        <v>113</v>
      </c>
      <c r="B3704" s="293">
        <v>2009</v>
      </c>
      <c r="C3704" s="294">
        <v>4077</v>
      </c>
      <c r="D3704" s="294">
        <v>476</v>
      </c>
      <c r="E3704" s="295">
        <v>8378</v>
      </c>
      <c r="F3704" s="294">
        <v>3026</v>
      </c>
      <c r="G3704" s="294">
        <v>6667</v>
      </c>
    </row>
    <row r="3705" spans="1:7">
      <c r="A3705" s="34" t="s">
        <v>113</v>
      </c>
      <c r="B3705" s="293">
        <v>2008</v>
      </c>
      <c r="C3705" s="294">
        <v>4587</v>
      </c>
      <c r="D3705" s="294">
        <v>569</v>
      </c>
      <c r="E3705" s="295">
        <v>9331</v>
      </c>
      <c r="F3705" s="294">
        <v>2594</v>
      </c>
      <c r="G3705" s="294">
        <v>6699</v>
      </c>
    </row>
    <row r="3706" spans="1:7">
      <c r="A3706" s="34" t="s">
        <v>113</v>
      </c>
      <c r="B3706" s="293">
        <v>2007</v>
      </c>
      <c r="C3706" s="294">
        <v>3897</v>
      </c>
      <c r="D3706" s="294">
        <v>439</v>
      </c>
      <c r="E3706" s="295">
        <v>11846</v>
      </c>
      <c r="F3706" s="294">
        <v>2467</v>
      </c>
      <c r="G3706" s="294">
        <v>7872</v>
      </c>
    </row>
    <row r="3707" spans="1:7">
      <c r="A3707" s="34" t="s">
        <v>113</v>
      </c>
      <c r="B3707" s="293">
        <v>2006</v>
      </c>
      <c r="C3707" s="294">
        <v>3566</v>
      </c>
      <c r="D3707" s="294">
        <v>450</v>
      </c>
      <c r="E3707" s="295">
        <v>6252</v>
      </c>
      <c r="F3707" s="294">
        <v>2426</v>
      </c>
      <c r="G3707" s="294">
        <v>3171</v>
      </c>
    </row>
    <row r="3708" spans="1:7">
      <c r="A3708" s="34" t="s">
        <v>113</v>
      </c>
      <c r="B3708" s="293">
        <v>2005</v>
      </c>
      <c r="C3708" s="294">
        <v>4059.4780000000001</v>
      </c>
      <c r="D3708" s="294">
        <v>516.43799999999999</v>
      </c>
      <c r="E3708" s="295">
        <v>6039.5159999999996</v>
      </c>
      <c r="F3708" s="294">
        <v>2465.7399999999998</v>
      </c>
      <c r="G3708" s="294">
        <v>3061.125</v>
      </c>
    </row>
    <row r="3709" spans="1:7">
      <c r="A3709" s="34" t="s">
        <v>113</v>
      </c>
      <c r="B3709" s="293">
        <v>2004</v>
      </c>
      <c r="C3709" s="294">
        <v>3729.7460000000001</v>
      </c>
      <c r="D3709" s="294">
        <v>377.642</v>
      </c>
      <c r="E3709" s="295">
        <v>8383.3490000000002</v>
      </c>
      <c r="F3709" s="294">
        <v>2564.422</v>
      </c>
      <c r="G3709" s="294">
        <v>3169.7489999999998</v>
      </c>
    </row>
    <row r="3710" spans="1:7">
      <c r="A3710" s="34" t="s">
        <v>113</v>
      </c>
      <c r="B3710" s="293">
        <v>2003</v>
      </c>
      <c r="C3710" s="294">
        <v>3033.67</v>
      </c>
      <c r="D3710" s="294">
        <v>315.012</v>
      </c>
      <c r="E3710" s="295">
        <v>7214.1750000000002</v>
      </c>
      <c r="F3710" s="294">
        <v>2199.808</v>
      </c>
      <c r="G3710" s="294">
        <v>3037.924</v>
      </c>
    </row>
    <row r="3711" spans="1:7">
      <c r="A3711" s="34" t="s">
        <v>113</v>
      </c>
      <c r="B3711" s="293">
        <v>2002</v>
      </c>
      <c r="C3711" s="294">
        <v>2496.9789999999998</v>
      </c>
      <c r="D3711" s="294">
        <v>266.137</v>
      </c>
      <c r="E3711" s="295">
        <v>6438.7049999999999</v>
      </c>
      <c r="F3711" s="294">
        <v>1827.6690000000001</v>
      </c>
      <c r="G3711" s="294">
        <v>2410.4930000000004</v>
      </c>
    </row>
    <row r="3712" spans="1:7">
      <c r="A3712" s="34" t="s">
        <v>113</v>
      </c>
      <c r="B3712" s="293">
        <v>2001</v>
      </c>
      <c r="C3712" s="294">
        <v>2189.181</v>
      </c>
      <c r="D3712" s="294">
        <v>208.21700000000001</v>
      </c>
      <c r="E3712" s="295">
        <v>5322.2420000000002</v>
      </c>
      <c r="F3712" s="294">
        <v>1604.826</v>
      </c>
      <c r="G3712" s="294">
        <v>2060.7190000000001</v>
      </c>
    </row>
    <row r="3713" spans="1:7">
      <c r="A3713" s="34" t="s">
        <v>113</v>
      </c>
      <c r="B3713" s="293">
        <v>2000</v>
      </c>
      <c r="C3713" s="294">
        <v>1653.606</v>
      </c>
      <c r="D3713" s="294">
        <v>177.02099999999999</v>
      </c>
      <c r="E3713" s="295">
        <v>5586.32</v>
      </c>
      <c r="F3713" s="294">
        <v>1252.0719999999999</v>
      </c>
      <c r="G3713" s="294">
        <v>1606.7549999999999</v>
      </c>
    </row>
    <row r="3714" spans="1:7">
      <c r="A3714" s="34" t="s">
        <v>113</v>
      </c>
      <c r="B3714" s="293">
        <v>1999</v>
      </c>
      <c r="C3714" s="294">
        <v>1407.5450000000001</v>
      </c>
      <c r="D3714" s="294">
        <v>137.86799999999999</v>
      </c>
      <c r="E3714" s="295">
        <v>5307.71</v>
      </c>
      <c r="F3714" s="294">
        <v>1091.0160000000001</v>
      </c>
      <c r="G3714" s="294">
        <v>1798.19</v>
      </c>
    </row>
    <row r="3715" spans="1:7">
      <c r="A3715" s="34" t="s">
        <v>113</v>
      </c>
      <c r="B3715" s="293">
        <v>1998</v>
      </c>
      <c r="C3715" s="294">
        <v>1233.67</v>
      </c>
      <c r="D3715" s="294">
        <v>114.274</v>
      </c>
      <c r="E3715" s="295">
        <v>3958.3379</v>
      </c>
      <c r="F3715" s="294">
        <v>885.79700000000003</v>
      </c>
      <c r="G3715" s="294">
        <v>1313.769</v>
      </c>
    </row>
    <row r="3716" spans="1:7">
      <c r="A3716" s="34" t="s">
        <v>113</v>
      </c>
      <c r="B3716" s="293">
        <v>1997</v>
      </c>
      <c r="C3716" s="294">
        <v>974.43200000000002</v>
      </c>
      <c r="D3716" s="294">
        <v>90.8</v>
      </c>
      <c r="E3716" s="295">
        <v>3636.491</v>
      </c>
      <c r="F3716" s="294">
        <v>769.255</v>
      </c>
      <c r="G3716" s="294">
        <v>1116.261</v>
      </c>
    </row>
    <row r="3717" spans="1:7">
      <c r="A3717" s="34" t="s">
        <v>113</v>
      </c>
      <c r="B3717" s="293">
        <v>1996</v>
      </c>
      <c r="C3717" s="294">
        <v>879.44899999999996</v>
      </c>
      <c r="D3717" s="294">
        <v>79.707999999999998</v>
      </c>
      <c r="E3717" s="295">
        <v>2698.9789999999998</v>
      </c>
      <c r="F3717" s="294">
        <v>605.89800000000002</v>
      </c>
      <c r="G3717" s="294">
        <v>911.96199999999999</v>
      </c>
    </row>
    <row r="3718" spans="1:7">
      <c r="A3718" s="34" t="s">
        <v>113</v>
      </c>
      <c r="B3718" s="293">
        <v>1995</v>
      </c>
      <c r="C3718" s="294">
        <v>703.38</v>
      </c>
      <c r="D3718" s="294">
        <v>-59.863</v>
      </c>
      <c r="E3718" s="295">
        <v>1885.299</v>
      </c>
      <c r="F3718" s="294">
        <v>434.262</v>
      </c>
      <c r="G3718" s="294">
        <v>815.62300000000005</v>
      </c>
    </row>
    <row r="3719" spans="1:7">
      <c r="A3719" s="34" t="s">
        <v>113</v>
      </c>
      <c r="B3719" s="293">
        <v>1994</v>
      </c>
      <c r="C3719" s="294">
        <v>563.59</v>
      </c>
      <c r="D3719" s="294">
        <v>37.664000000000001</v>
      </c>
      <c r="E3719" s="295">
        <v>1418.3579999999999</v>
      </c>
      <c r="F3719" s="294">
        <v>350.803</v>
      </c>
      <c r="G3719" s="294">
        <v>492.98099999999999</v>
      </c>
    </row>
    <row r="3720" spans="1:7">
      <c r="A3720" s="34" t="s">
        <v>113</v>
      </c>
      <c r="B3720" s="293">
        <v>1993</v>
      </c>
      <c r="C3720" s="294">
        <v>454.69200000000001</v>
      </c>
      <c r="D3720" s="294">
        <v>30.693000000000001</v>
      </c>
      <c r="E3720" s="295">
        <v>1182.443</v>
      </c>
      <c r="F3720" s="294">
        <v>307.69600000000003</v>
      </c>
      <c r="G3720" s="294">
        <v>421.10300000000001</v>
      </c>
    </row>
    <row r="3721" spans="1:7">
      <c r="A3721" s="34" t="s">
        <v>113</v>
      </c>
      <c r="B3721" s="293">
        <v>1992</v>
      </c>
      <c r="C3721" s="294">
        <v>332.09</v>
      </c>
      <c r="D3721" s="294">
        <v>22.989000000000001</v>
      </c>
      <c r="E3721" s="295">
        <v>898.23</v>
      </c>
      <c r="F3721" s="294">
        <v>192.47300000000001</v>
      </c>
      <c r="G3721" s="294">
        <v>245.71300000000002</v>
      </c>
    </row>
    <row r="3722" spans="1:7">
      <c r="A3722" s="34" t="s">
        <v>113</v>
      </c>
      <c r="B3722" s="293">
        <v>1991</v>
      </c>
      <c r="C3722" s="294">
        <v>281.33300000000003</v>
      </c>
      <c r="D3722" s="294">
        <v>18.337</v>
      </c>
      <c r="E3722" s="295">
        <v>740.10699999999997</v>
      </c>
      <c r="F3722" s="294">
        <v>166.905</v>
      </c>
      <c r="G3722" s="294">
        <v>220.01900000000001</v>
      </c>
    </row>
    <row r="3723" spans="1:7">
      <c r="A3723" s="34" t="s">
        <v>113</v>
      </c>
      <c r="B3723" s="293">
        <v>1990</v>
      </c>
      <c r="C3723" s="294">
        <v>183.18</v>
      </c>
      <c r="D3723" s="294">
        <v>13.754</v>
      </c>
      <c r="E3723" s="295">
        <v>565.19100000000003</v>
      </c>
      <c r="F3723" s="294">
        <v>99.677000000000007</v>
      </c>
      <c r="G3723" s="294">
        <v>137.65100000000001</v>
      </c>
    </row>
    <row r="3724" spans="1:7">
      <c r="A3724" s="34" t="s">
        <v>113</v>
      </c>
      <c r="B3724" s="293">
        <v>1989</v>
      </c>
      <c r="C3724" s="294">
        <v>164.035</v>
      </c>
      <c r="D3724" s="294">
        <v>11.35</v>
      </c>
      <c r="E3724" s="295">
        <v>443.363</v>
      </c>
      <c r="F3724" s="294">
        <v>84.197000000000003</v>
      </c>
      <c r="G3724" s="294">
        <v>111.789</v>
      </c>
    </row>
    <row r="3725" spans="1:7">
      <c r="A3725" s="34" t="s">
        <v>1635</v>
      </c>
      <c r="B3725" s="293">
        <v>2019</v>
      </c>
      <c r="C3725" s="294">
        <v>1887.0260000000001</v>
      </c>
      <c r="D3725" s="294">
        <v>171.59700000000001</v>
      </c>
      <c r="E3725" s="295">
        <v>3137.5410000000002</v>
      </c>
      <c r="F3725" s="294">
        <v>1871.433</v>
      </c>
      <c r="G3725" s="294">
        <v>2587.587</v>
      </c>
    </row>
    <row r="3726" spans="1:7">
      <c r="A3726" s="34" t="s">
        <v>1635</v>
      </c>
      <c r="B3726" s="293">
        <v>2018</v>
      </c>
      <c r="C3726" s="294">
        <v>1775.6859999999999</v>
      </c>
      <c r="D3726" s="294">
        <v>282.42500000000001</v>
      </c>
      <c r="E3726" s="295">
        <v>2781.2420000000002</v>
      </c>
      <c r="F3726" s="294">
        <v>1876.7860000000001</v>
      </c>
      <c r="G3726" s="294">
        <v>2298.7339999999999</v>
      </c>
    </row>
    <row r="3727" spans="1:7">
      <c r="A3727" s="34" t="s">
        <v>1635</v>
      </c>
      <c r="B3727" s="293">
        <v>2017</v>
      </c>
      <c r="C3727" s="294">
        <v>1800.434</v>
      </c>
      <c r="D3727" s="294">
        <v>107.223</v>
      </c>
      <c r="E3727" s="295">
        <v>2810.0259999999998</v>
      </c>
      <c r="F3727" s="294">
        <v>1834.558</v>
      </c>
      <c r="G3727" s="294">
        <v>2255.2420000000002</v>
      </c>
    </row>
    <row r="3728" spans="1:7">
      <c r="A3728" s="34" t="s">
        <v>1635</v>
      </c>
      <c r="B3728" s="293">
        <v>2016</v>
      </c>
      <c r="C3728" s="294">
        <v>1662.1669999999999</v>
      </c>
      <c r="D3728" s="294">
        <v>166.626</v>
      </c>
      <c r="E3728" s="295">
        <v>2619.7060000000001</v>
      </c>
      <c r="F3728" s="294">
        <v>1678.326</v>
      </c>
      <c r="G3728" s="294">
        <v>2195.2470000000003</v>
      </c>
    </row>
    <row r="3729" spans="1:7">
      <c r="A3729" s="34" t="s">
        <v>1635</v>
      </c>
      <c r="B3729" s="293">
        <v>2015</v>
      </c>
      <c r="C3729" s="294">
        <v>1557.067</v>
      </c>
      <c r="D3729" s="294">
        <v>241.68600000000001</v>
      </c>
      <c r="E3729" s="295">
        <v>2406.4</v>
      </c>
      <c r="F3729" s="294">
        <v>1649.5150000000001</v>
      </c>
      <c r="G3729" s="294">
        <v>2007.9590000000001</v>
      </c>
    </row>
    <row r="3730" spans="1:7">
      <c r="A3730" s="34" t="s">
        <v>1635</v>
      </c>
      <c r="B3730" s="293">
        <v>2014</v>
      </c>
      <c r="C3730" s="294">
        <v>1530.654</v>
      </c>
      <c r="D3730" s="294">
        <v>200.261</v>
      </c>
      <c r="E3730" s="295">
        <v>2349.3110000000001</v>
      </c>
      <c r="F3730" s="294">
        <v>1609.7729999999999</v>
      </c>
      <c r="G3730" s="294">
        <v>1982.759</v>
      </c>
    </row>
    <row r="3731" spans="1:7">
      <c r="A3731" s="34" t="s">
        <v>1635</v>
      </c>
      <c r="B3731" s="293">
        <v>2013</v>
      </c>
      <c r="C3731" s="294">
        <v>1496.3720000000001</v>
      </c>
      <c r="D3731" s="294">
        <v>177.01499999999999</v>
      </c>
      <c r="E3731" s="295">
        <v>2343.3589999999999</v>
      </c>
      <c r="F3731" s="294">
        <v>1613.38</v>
      </c>
      <c r="G3731" s="294">
        <v>2000.9080000000001</v>
      </c>
    </row>
    <row r="3732" spans="1:7">
      <c r="A3732" s="34" t="s">
        <v>1635</v>
      </c>
      <c r="B3732" s="293">
        <v>2012</v>
      </c>
      <c r="C3732" s="294">
        <v>1405.3579999999999</v>
      </c>
      <c r="D3732" s="294">
        <v>222.398</v>
      </c>
      <c r="E3732" s="295">
        <v>2190.6550000000002</v>
      </c>
      <c r="F3732" s="294">
        <v>1599.9010000000001</v>
      </c>
      <c r="G3732" s="294">
        <v>1848.22</v>
      </c>
    </row>
    <row r="3733" spans="1:7">
      <c r="A3733" s="34" t="s">
        <v>1635</v>
      </c>
      <c r="B3733" s="293">
        <v>2011</v>
      </c>
      <c r="C3733" s="294">
        <v>1544.0619999999999</v>
      </c>
      <c r="D3733" s="294">
        <v>221.47399999999999</v>
      </c>
      <c r="E3733" s="295">
        <v>2149.114</v>
      </c>
      <c r="F3733" s="294">
        <v>1579.029</v>
      </c>
      <c r="G3733" s="294">
        <v>1826.8899999999999</v>
      </c>
    </row>
    <row r="3734" spans="1:7">
      <c r="A3734" s="34" t="s">
        <v>1635</v>
      </c>
      <c r="B3734" s="293">
        <v>2010</v>
      </c>
      <c r="C3734" s="294">
        <v>1388.4369999999999</v>
      </c>
      <c r="D3734" s="294">
        <v>248.126</v>
      </c>
      <c r="E3734" s="295">
        <v>1857.3520000000001</v>
      </c>
      <c r="F3734" s="294">
        <v>1522.548</v>
      </c>
      <c r="G3734" s="294">
        <v>1522.548</v>
      </c>
    </row>
    <row r="3735" spans="1:7">
      <c r="A3735" s="34" t="s">
        <v>1635</v>
      </c>
      <c r="B3735" s="293">
        <v>2009</v>
      </c>
      <c r="C3735" s="294">
        <v>1147.087</v>
      </c>
      <c r="D3735" s="294">
        <v>230.21299999999999</v>
      </c>
      <c r="E3735" s="295">
        <v>1494.5440000000001</v>
      </c>
      <c r="F3735" s="294">
        <v>1203.749</v>
      </c>
      <c r="G3735" s="294">
        <v>1261.74</v>
      </c>
    </row>
    <row r="3736" spans="1:7">
      <c r="A3736" s="34" t="s">
        <v>1635</v>
      </c>
      <c r="B3736" s="293">
        <v>2008</v>
      </c>
      <c r="C3736" s="294">
        <v>1076.9739999999999</v>
      </c>
      <c r="D3736" s="294">
        <v>200.9</v>
      </c>
      <c r="E3736" s="295">
        <v>1241.077</v>
      </c>
      <c r="F3736" s="294">
        <v>844.72500000000002</v>
      </c>
      <c r="G3736" s="294">
        <v>1027.55</v>
      </c>
    </row>
    <row r="3737" spans="1:7">
      <c r="A3737" s="34" t="s">
        <v>1635</v>
      </c>
      <c r="B3737" s="293">
        <v>2007</v>
      </c>
      <c r="C3737" s="294">
        <v>779.39700000000005</v>
      </c>
      <c r="D3737" s="294">
        <v>136.71100000000001</v>
      </c>
      <c r="E3737" s="295">
        <v>1024.316</v>
      </c>
      <c r="F3737" s="294">
        <v>623.27499999999998</v>
      </c>
      <c r="G3737" s="294">
        <v>850.17100000000005</v>
      </c>
    </row>
    <row r="3738" spans="1:7">
      <c r="A3738" s="34" t="s">
        <v>1635</v>
      </c>
      <c r="B3738" s="293">
        <v>2006</v>
      </c>
      <c r="C3738" s="294">
        <v>575</v>
      </c>
      <c r="D3738" s="294">
        <v>100.896</v>
      </c>
      <c r="E3738" s="295">
        <v>798.14800000000002</v>
      </c>
      <c r="F3738" s="294">
        <v>398.75200000000001</v>
      </c>
      <c r="G3738" s="294">
        <v>651.28300000000002</v>
      </c>
    </row>
    <row r="3739" spans="1:7">
      <c r="A3739" s="34" t="s">
        <v>1635</v>
      </c>
      <c r="B3739" s="293">
        <v>2005</v>
      </c>
      <c r="C3739" s="294">
        <v>508.56099999999998</v>
      </c>
      <c r="D3739" s="294">
        <v>90.765000000000001</v>
      </c>
      <c r="E3739" s="295">
        <v>689.423</v>
      </c>
      <c r="F3739" s="294">
        <v>356.98099999999999</v>
      </c>
      <c r="G3739" s="294">
        <v>563.19200000000001</v>
      </c>
    </row>
    <row r="3740" spans="1:7">
      <c r="A3740" s="34" t="s">
        <v>1635</v>
      </c>
      <c r="B3740" s="293">
        <v>2004</v>
      </c>
      <c r="C3740" s="294">
        <v>482.65100000000001</v>
      </c>
      <c r="D3740" s="294">
        <v>71.495000000000005</v>
      </c>
      <c r="E3740" s="295">
        <v>619.44500000000005</v>
      </c>
      <c r="F3740" s="294">
        <v>313.173</v>
      </c>
      <c r="G3740" s="294">
        <v>518.61300000000006</v>
      </c>
    </row>
    <row r="3741" spans="1:7">
      <c r="A3741" s="34" t="s">
        <v>1635</v>
      </c>
      <c r="B3741" s="293">
        <v>2003</v>
      </c>
      <c r="C3741" s="294">
        <v>311.97899999999998</v>
      </c>
      <c r="D3741" s="294">
        <v>44.692999999999998</v>
      </c>
      <c r="E3741" s="295">
        <v>450.423</v>
      </c>
      <c r="F3741" s="294">
        <v>164.84200000000001</v>
      </c>
      <c r="G3741" s="294">
        <v>369.21100000000001</v>
      </c>
    </row>
    <row r="3742" spans="1:7">
      <c r="A3742" s="34" t="s">
        <v>1635</v>
      </c>
      <c r="B3742" s="293">
        <v>2002</v>
      </c>
      <c r="C3742" s="294">
        <v>261.08</v>
      </c>
      <c r="D3742" s="294">
        <v>41.558999999999997</v>
      </c>
      <c r="E3742" s="295">
        <v>233.822</v>
      </c>
      <c r="F3742" s="294">
        <v>172.327</v>
      </c>
      <c r="G3742" s="294">
        <v>172.327</v>
      </c>
    </row>
    <row r="3743" spans="1:7">
      <c r="A3743" s="34" t="s">
        <v>1635</v>
      </c>
      <c r="B3743" s="293">
        <v>2001</v>
      </c>
      <c r="C3743" s="294">
        <v>214.37299999999999</v>
      </c>
      <c r="D3743" s="294">
        <v>25.934000000000001</v>
      </c>
      <c r="E3743" s="295">
        <v>185.03800000000001</v>
      </c>
      <c r="F3743" s="294">
        <v>104.848</v>
      </c>
      <c r="G3743" s="294">
        <v>128.80199999999999</v>
      </c>
    </row>
    <row r="3744" spans="1:7">
      <c r="A3744" s="34" t="s">
        <v>1635</v>
      </c>
      <c r="B3744" s="293">
        <v>1999</v>
      </c>
      <c r="C3744" s="294">
        <v>178.55600000000001</v>
      </c>
      <c r="D3744" s="294">
        <v>-54.381</v>
      </c>
      <c r="E3744" s="295">
        <v>196.48699999999999</v>
      </c>
      <c r="F3744" s="294">
        <v>56.22</v>
      </c>
      <c r="G3744" s="294">
        <v>140.05000000000001</v>
      </c>
    </row>
    <row r="3745" spans="1:7">
      <c r="A3745" s="34" t="s">
        <v>1635</v>
      </c>
      <c r="B3745" s="293">
        <v>1998</v>
      </c>
      <c r="C3745" s="294">
        <v>196.86500000000001</v>
      </c>
      <c r="D3745" s="294">
        <v>9.8290000000000006</v>
      </c>
      <c r="E3745" s="295">
        <v>236.511</v>
      </c>
      <c r="F3745" s="294">
        <v>116.113</v>
      </c>
      <c r="G3745" s="294">
        <v>178.047</v>
      </c>
    </row>
    <row r="3746" spans="1:7">
      <c r="A3746" s="34" t="s">
        <v>1635</v>
      </c>
      <c r="B3746" s="293">
        <v>1997</v>
      </c>
      <c r="C3746" s="294">
        <v>91.771000000000001</v>
      </c>
      <c r="D3746" s="294">
        <v>-30.588000000000001</v>
      </c>
      <c r="E3746" s="295">
        <v>153.857</v>
      </c>
      <c r="F3746" s="294">
        <v>75.188999999999993</v>
      </c>
      <c r="G3746" s="294">
        <v>108.69899999999998</v>
      </c>
    </row>
    <row r="3747" spans="1:7">
      <c r="A3747" s="34" t="s">
        <v>1635</v>
      </c>
      <c r="B3747" s="293">
        <v>1996</v>
      </c>
      <c r="C3747" s="294">
        <v>66.016999999999996</v>
      </c>
      <c r="D3747" s="294">
        <v>5.0919999999999996</v>
      </c>
      <c r="E3747" s="295">
        <v>75.103999999999999</v>
      </c>
      <c r="F3747" s="294">
        <v>49.970999999999997</v>
      </c>
      <c r="G3747" s="294">
        <v>62.885999999999996</v>
      </c>
    </row>
    <row r="3748" spans="1:7">
      <c r="A3748" s="34" t="s">
        <v>1635</v>
      </c>
      <c r="B3748" s="293">
        <v>1995</v>
      </c>
      <c r="C3748" s="294">
        <v>50.125</v>
      </c>
      <c r="D3748" s="294">
        <v>3.867</v>
      </c>
      <c r="E3748" s="295">
        <v>56.917999999999999</v>
      </c>
      <c r="F3748" s="294">
        <v>43.47</v>
      </c>
      <c r="G3748" s="294">
        <v>47.135999999999996</v>
      </c>
    </row>
    <row r="3749" spans="1:7">
      <c r="A3749" s="34" t="s">
        <v>1635</v>
      </c>
      <c r="B3749" s="293">
        <v>1994</v>
      </c>
      <c r="C3749" s="294">
        <v>48.976999999999997</v>
      </c>
      <c r="D3749" s="294">
        <v>5.1859999999999999</v>
      </c>
      <c r="E3749" s="295">
        <v>49.268999999999998</v>
      </c>
      <c r="F3749" s="294">
        <v>39.161999999999999</v>
      </c>
      <c r="G3749" s="294">
        <v>40.808</v>
      </c>
    </row>
    <row r="3750" spans="1:7">
      <c r="A3750" s="34" t="s">
        <v>1635</v>
      </c>
      <c r="B3750" s="293">
        <v>1993</v>
      </c>
      <c r="C3750" s="294">
        <v>38.427999999999997</v>
      </c>
      <c r="D3750" s="294">
        <v>3.6429999999999998</v>
      </c>
      <c r="E3750" s="295">
        <v>39.765000000000001</v>
      </c>
      <c r="F3750" s="294">
        <v>32.658000000000001</v>
      </c>
      <c r="G3750" s="294">
        <v>34.161999999999999</v>
      </c>
    </row>
    <row r="3751" spans="1:7">
      <c r="A3751" s="34" t="s">
        <v>1635</v>
      </c>
      <c r="B3751" s="293">
        <v>1992</v>
      </c>
      <c r="C3751" s="294">
        <v>31.184000000000001</v>
      </c>
      <c r="D3751" s="294">
        <v>2.4750000000000001</v>
      </c>
      <c r="E3751" s="295">
        <v>25.873999999999999</v>
      </c>
      <c r="F3751" s="294">
        <v>19.622</v>
      </c>
      <c r="G3751" s="294">
        <v>20.920999999999999</v>
      </c>
    </row>
    <row r="3752" spans="1:7">
      <c r="A3752" s="34" t="s">
        <v>1635</v>
      </c>
      <c r="B3752" s="293">
        <v>1991</v>
      </c>
      <c r="C3752" s="294">
        <v>20.003</v>
      </c>
      <c r="D3752" s="294">
        <v>0.55100000000000005</v>
      </c>
      <c r="E3752" s="295">
        <v>21.678999999999998</v>
      </c>
      <c r="F3752" s="294">
        <v>17.146000000000001</v>
      </c>
      <c r="G3752" s="294">
        <v>18.327999999999999</v>
      </c>
    </row>
    <row r="3753" spans="1:7">
      <c r="A3753" s="34" t="s">
        <v>1636</v>
      </c>
      <c r="B3753" s="293">
        <v>2019</v>
      </c>
      <c r="C3753" s="294">
        <v>3944.85</v>
      </c>
      <c r="D3753" s="294">
        <v>253.66800000000001</v>
      </c>
      <c r="E3753" s="295">
        <v>4919.6419999999998</v>
      </c>
      <c r="F3753" s="294">
        <v>1815.9590000000001</v>
      </c>
      <c r="G3753" s="294">
        <v>3380.8389999999999</v>
      </c>
    </row>
    <row r="3754" spans="1:7">
      <c r="A3754" s="34" t="s">
        <v>1636</v>
      </c>
      <c r="B3754" s="293">
        <v>2018</v>
      </c>
      <c r="C3754" s="294">
        <v>3832.6660000000002</v>
      </c>
      <c r="D3754" s="294">
        <v>119.67100000000001</v>
      </c>
      <c r="E3754" s="295">
        <v>4616.277</v>
      </c>
      <c r="F3754" s="294">
        <v>1660.78</v>
      </c>
      <c r="G3754" s="294">
        <v>3143.8270000000002</v>
      </c>
    </row>
    <row r="3755" spans="1:7">
      <c r="A3755" s="34" t="s">
        <v>1636</v>
      </c>
      <c r="B3755" s="293">
        <v>2017</v>
      </c>
      <c r="C3755" s="294">
        <v>3660.8310000000001</v>
      </c>
      <c r="D3755" s="294">
        <v>2.6520000000000001</v>
      </c>
      <c r="E3755" s="295">
        <v>4910.4740000000002</v>
      </c>
      <c r="F3755" s="294">
        <v>1670.954</v>
      </c>
      <c r="G3755" s="294">
        <v>3246.2109999999998</v>
      </c>
    </row>
    <row r="3756" spans="1:7">
      <c r="A3756" s="34" t="s">
        <v>1636</v>
      </c>
      <c r="B3756" s="293">
        <v>2016</v>
      </c>
      <c r="C3756" s="294">
        <v>3990.4870000000001</v>
      </c>
      <c r="D3756" s="294">
        <v>132.45500000000001</v>
      </c>
      <c r="E3756" s="295">
        <v>4708.9229999999998</v>
      </c>
      <c r="F3756" s="294">
        <v>1637.3879999999999</v>
      </c>
      <c r="G3756" s="294">
        <v>3208.011</v>
      </c>
    </row>
    <row r="3757" spans="1:7">
      <c r="A3757" s="34" t="s">
        <v>1636</v>
      </c>
      <c r="B3757" s="293">
        <v>2015</v>
      </c>
      <c r="C3757" s="294">
        <v>4557.7910000000002</v>
      </c>
      <c r="D3757" s="294">
        <v>258.411</v>
      </c>
      <c r="E3757" s="295">
        <v>4963.1059999999998</v>
      </c>
      <c r="F3757" s="294">
        <v>1664.3820000000001</v>
      </c>
      <c r="G3757" s="294">
        <v>3285.3779999999997</v>
      </c>
    </row>
    <row r="3758" spans="1:7">
      <c r="A3758" s="34" t="s">
        <v>1636</v>
      </c>
      <c r="B3758" s="293">
        <v>2014</v>
      </c>
      <c r="C3758" s="294">
        <v>4877.8850000000002</v>
      </c>
      <c r="D3758" s="294">
        <v>513.37199999999996</v>
      </c>
      <c r="E3758" s="295">
        <v>4968.0200000000004</v>
      </c>
      <c r="F3758" s="294">
        <v>1941.8430000000001</v>
      </c>
      <c r="G3758" s="294">
        <v>3096.7650000000003</v>
      </c>
    </row>
    <row r="3759" spans="1:7">
      <c r="A3759" s="34" t="s">
        <v>1636</v>
      </c>
      <c r="B3759" s="293">
        <v>2013</v>
      </c>
      <c r="C3759" s="294">
        <v>4954.6189999999997</v>
      </c>
      <c r="D3759" s="294">
        <v>485.53</v>
      </c>
      <c r="E3759" s="295">
        <v>5036.7330000000002</v>
      </c>
      <c r="F3759" s="294">
        <v>1877.1210000000001</v>
      </c>
      <c r="G3759" s="294">
        <v>3077.4180000000001</v>
      </c>
    </row>
    <row r="3760" spans="1:7">
      <c r="A3760" s="34" t="s">
        <v>1636</v>
      </c>
      <c r="B3760" s="293">
        <v>2012</v>
      </c>
      <c r="C3760" s="294">
        <v>4751.3389999999999</v>
      </c>
      <c r="D3760" s="294">
        <v>448.339</v>
      </c>
      <c r="E3760" s="295">
        <v>4810.9579999999996</v>
      </c>
      <c r="F3760" s="294">
        <v>1894.4749999999999</v>
      </c>
      <c r="G3760" s="294">
        <v>2823.069</v>
      </c>
    </row>
    <row r="3761" spans="1:7">
      <c r="A3761" s="34" t="s">
        <v>1636</v>
      </c>
      <c r="B3761" s="293">
        <v>2011</v>
      </c>
      <c r="C3761" s="294">
        <v>4510.201</v>
      </c>
      <c r="D3761" s="294">
        <v>428.58199999999999</v>
      </c>
      <c r="E3761" s="295">
        <v>4622.6139999999996</v>
      </c>
      <c r="F3761" s="294">
        <v>2278.23</v>
      </c>
      <c r="G3761" s="294">
        <v>2783.4459999999999</v>
      </c>
    </row>
    <row r="3762" spans="1:7">
      <c r="A3762" s="34" t="s">
        <v>1636</v>
      </c>
      <c r="B3762" s="293">
        <v>2010</v>
      </c>
      <c r="C3762" s="294">
        <v>4032.0360000000001</v>
      </c>
      <c r="D3762" s="294">
        <v>388.29</v>
      </c>
      <c r="E3762" s="295">
        <v>4459.91</v>
      </c>
      <c r="F3762" s="294">
        <v>2113.0329999999999</v>
      </c>
      <c r="G3762" s="294">
        <v>2640.7439999999997</v>
      </c>
    </row>
    <row r="3763" spans="1:7">
      <c r="A3763" s="34" t="s">
        <v>1636</v>
      </c>
      <c r="B3763" s="293">
        <v>2009</v>
      </c>
      <c r="C3763" s="294">
        <v>4365.2619999999997</v>
      </c>
      <c r="D3763" s="294">
        <v>427.887</v>
      </c>
      <c r="E3763" s="295">
        <v>4248.8940000000002</v>
      </c>
      <c r="F3763" s="294">
        <v>1801.7470000000001</v>
      </c>
      <c r="G3763" s="294">
        <v>2368.4750000000004</v>
      </c>
    </row>
    <row r="3764" spans="1:7">
      <c r="A3764" s="34" t="s">
        <v>1636</v>
      </c>
      <c r="B3764" s="293">
        <v>2008</v>
      </c>
      <c r="C3764" s="294">
        <v>4473.473</v>
      </c>
      <c r="D3764" s="294">
        <v>442.41300000000001</v>
      </c>
      <c r="E3764" s="295">
        <v>4023.694</v>
      </c>
      <c r="F3764" s="294">
        <v>1367.7670000000001</v>
      </c>
      <c r="G3764" s="294">
        <v>1941.115</v>
      </c>
    </row>
    <row r="3765" spans="1:7">
      <c r="A3765" s="34" t="s">
        <v>1636</v>
      </c>
      <c r="B3765" s="293">
        <v>2007</v>
      </c>
      <c r="C3765" s="294">
        <v>3762.694</v>
      </c>
      <c r="D3765" s="294">
        <v>255.774</v>
      </c>
      <c r="E3765" s="295">
        <v>3520.4209999999998</v>
      </c>
      <c r="F3765" s="294">
        <v>1292.9770000000001</v>
      </c>
      <c r="G3765" s="294">
        <v>1850.953</v>
      </c>
    </row>
    <row r="3766" spans="1:7">
      <c r="A3766" s="34" t="s">
        <v>1636</v>
      </c>
      <c r="B3766" s="293">
        <v>2006</v>
      </c>
      <c r="C3766" s="294">
        <v>3061.0630000000001</v>
      </c>
      <c r="D3766" s="294">
        <v>115.032</v>
      </c>
      <c r="E3766" s="295">
        <v>2869.2350000000001</v>
      </c>
      <c r="F3766" s="294">
        <v>1020.586</v>
      </c>
      <c r="G3766" s="294">
        <v>1585.155</v>
      </c>
    </row>
    <row r="3767" spans="1:7">
      <c r="A3767" s="34" t="s">
        <v>1636</v>
      </c>
      <c r="B3767" s="293">
        <v>2005</v>
      </c>
      <c r="C3767" s="294">
        <v>2695.277</v>
      </c>
      <c r="D3767" s="294">
        <v>17.074000000000002</v>
      </c>
      <c r="E3767" s="295">
        <v>2613.6640000000002</v>
      </c>
      <c r="F3767" s="294">
        <v>853.40599999999995</v>
      </c>
      <c r="G3767" s="294">
        <v>1518.5419999999999</v>
      </c>
    </row>
    <row r="3768" spans="1:7">
      <c r="A3768" s="34" t="s">
        <v>1636</v>
      </c>
      <c r="B3768" s="293">
        <v>2004</v>
      </c>
      <c r="C3768" s="294">
        <v>2522.489</v>
      </c>
      <c r="D3768" s="294">
        <v>24.2</v>
      </c>
      <c r="E3768" s="295">
        <v>2634.0349999999999</v>
      </c>
      <c r="F3768" s="294">
        <v>870.22500000000002</v>
      </c>
      <c r="G3768" s="294">
        <v>1572.069</v>
      </c>
    </row>
    <row r="3769" spans="1:7">
      <c r="A3769" s="34" t="s">
        <v>1636</v>
      </c>
      <c r="B3769" s="293">
        <v>2003</v>
      </c>
      <c r="C3769" s="294">
        <v>2372.5590000000002</v>
      </c>
      <c r="D3769" s="294">
        <v>44.463000000000001</v>
      </c>
      <c r="E3769" s="295">
        <v>2680.5120000000002</v>
      </c>
      <c r="F3769" s="294">
        <v>822.46299999999997</v>
      </c>
      <c r="G3769" s="294">
        <v>1773.2639999999999</v>
      </c>
    </row>
    <row r="3770" spans="1:7">
      <c r="A3770" s="34" t="s">
        <v>1636</v>
      </c>
      <c r="B3770" s="293">
        <v>2002</v>
      </c>
      <c r="C3770" s="294">
        <v>2251.1478999999999</v>
      </c>
      <c r="D3770" s="294">
        <v>53.024999999999999</v>
      </c>
      <c r="E3770" s="295">
        <v>2607.665</v>
      </c>
      <c r="F3770" s="294">
        <v>755.69</v>
      </c>
      <c r="G3770" s="294">
        <v>1850.048</v>
      </c>
    </row>
    <row r="3771" spans="1:7">
      <c r="A3771" s="34" t="s">
        <v>1636</v>
      </c>
      <c r="B3771" s="293">
        <v>2001</v>
      </c>
      <c r="C3771" s="294">
        <v>1917.5070000000001</v>
      </c>
      <c r="D3771" s="294">
        <v>-1.4969999999999999</v>
      </c>
      <c r="E3771" s="295">
        <v>2051.9751000000001</v>
      </c>
      <c r="F3771" s="294">
        <v>411.01900000000001</v>
      </c>
      <c r="G3771" s="294">
        <v>1451.7639999999999</v>
      </c>
    </row>
    <row r="3772" spans="1:7">
      <c r="A3772" s="34" t="s">
        <v>1636</v>
      </c>
      <c r="B3772" s="293">
        <v>2000</v>
      </c>
      <c r="C3772" s="294">
        <v>1538.2929999999999</v>
      </c>
      <c r="D3772" s="294">
        <v>13.241</v>
      </c>
      <c r="E3772" s="295">
        <v>2110.1430999999998</v>
      </c>
      <c r="F3772" s="294">
        <v>304.911</v>
      </c>
      <c r="G3772" s="294">
        <v>1434.117</v>
      </c>
    </row>
    <row r="3773" spans="1:7">
      <c r="A3773" s="34" t="s">
        <v>1636</v>
      </c>
      <c r="B3773" s="293">
        <v>1999</v>
      </c>
      <c r="C3773" s="294">
        <v>1061.2719999999999</v>
      </c>
      <c r="D3773" s="294">
        <v>12.177</v>
      </c>
      <c r="E3773" s="295">
        <v>838.15099999999995</v>
      </c>
      <c r="F3773" s="294">
        <v>308.274</v>
      </c>
      <c r="G3773" s="294">
        <v>510.14300000000003</v>
      </c>
    </row>
    <row r="3774" spans="1:7">
      <c r="A3774" s="34" t="s">
        <v>1636</v>
      </c>
      <c r="B3774" s="293">
        <v>1998</v>
      </c>
      <c r="C3774" s="294">
        <v>1083.0861</v>
      </c>
      <c r="D3774" s="294">
        <v>48.875</v>
      </c>
      <c r="E3774" s="295">
        <v>870.197</v>
      </c>
      <c r="F3774" s="294">
        <v>344.76400000000001</v>
      </c>
      <c r="G3774" s="294">
        <v>548.93700000000001</v>
      </c>
    </row>
    <row r="3775" spans="1:7">
      <c r="A3775" s="34" t="s">
        <v>1636</v>
      </c>
      <c r="B3775" s="293">
        <v>1997</v>
      </c>
      <c r="C3775" s="294">
        <v>1152.1959999999999</v>
      </c>
      <c r="D3775" s="294">
        <v>51.566000000000003</v>
      </c>
      <c r="E3775" s="295">
        <v>880.02499999999998</v>
      </c>
      <c r="F3775" s="294">
        <v>395.27300000000002</v>
      </c>
      <c r="G3775" s="294">
        <v>542.06200000000001</v>
      </c>
    </row>
    <row r="3776" spans="1:7">
      <c r="A3776" s="34" t="s">
        <v>1636</v>
      </c>
      <c r="B3776" s="293">
        <v>1996</v>
      </c>
      <c r="C3776" s="294">
        <v>1097.645</v>
      </c>
      <c r="D3776" s="294">
        <v>71.096999999999994</v>
      </c>
      <c r="E3776" s="295">
        <v>829.77599999999995</v>
      </c>
      <c r="F3776" s="294">
        <v>388.62400000000002</v>
      </c>
      <c r="G3776" s="294">
        <v>554.98199999999997</v>
      </c>
    </row>
    <row r="3777" spans="1:7">
      <c r="A3777" s="34" t="s">
        <v>1636</v>
      </c>
      <c r="B3777" s="293">
        <v>1995</v>
      </c>
      <c r="C3777" s="294">
        <v>532.726</v>
      </c>
      <c r="D3777" s="294">
        <v>30.672000000000001</v>
      </c>
      <c r="E3777" s="295">
        <v>395.37299999999999</v>
      </c>
      <c r="F3777" s="294">
        <v>195.77199999999999</v>
      </c>
      <c r="G3777" s="294">
        <v>257.84800000000001</v>
      </c>
    </row>
    <row r="3778" spans="1:7">
      <c r="A3778" s="34" t="s">
        <v>1636</v>
      </c>
      <c r="B3778" s="293">
        <v>1994</v>
      </c>
      <c r="C3778" s="294">
        <v>460.50700000000001</v>
      </c>
      <c r="D3778" s="294">
        <v>24.396000000000001</v>
      </c>
      <c r="E3778" s="295">
        <v>344.26600000000002</v>
      </c>
      <c r="F3778" s="294">
        <v>174.35300000000001</v>
      </c>
      <c r="G3778" s="294">
        <v>228.30700000000002</v>
      </c>
    </row>
    <row r="3779" spans="1:7">
      <c r="A3779" s="34" t="s">
        <v>1636</v>
      </c>
      <c r="B3779" s="293">
        <v>1993</v>
      </c>
      <c r="C3779" s="294">
        <v>313.92</v>
      </c>
      <c r="D3779" s="294">
        <v>16.106999999999999</v>
      </c>
      <c r="E3779" s="295">
        <v>247.94</v>
      </c>
      <c r="F3779" s="294">
        <v>127.571</v>
      </c>
      <c r="G3779" s="294">
        <v>168.49699999999999</v>
      </c>
    </row>
    <row r="3780" spans="1:7">
      <c r="A3780" s="34" t="s">
        <v>1636</v>
      </c>
      <c r="B3780" s="293">
        <v>1992</v>
      </c>
      <c r="C3780" s="294">
        <v>300.35700000000003</v>
      </c>
      <c r="D3780" s="294">
        <v>-7.8339999999999996</v>
      </c>
      <c r="E3780" s="295">
        <v>250.56</v>
      </c>
      <c r="F3780" s="294">
        <v>120.127</v>
      </c>
      <c r="G3780" s="294">
        <v>169.76999999999998</v>
      </c>
    </row>
    <row r="3781" spans="1:7">
      <c r="A3781" s="34" t="s">
        <v>1636</v>
      </c>
      <c r="B3781" s="293">
        <v>1991</v>
      </c>
      <c r="C3781" s="294">
        <v>296.48899999999998</v>
      </c>
      <c r="D3781" s="294">
        <v>19.600999999999999</v>
      </c>
      <c r="E3781" s="295">
        <v>213.38499999999999</v>
      </c>
      <c r="F3781" s="294">
        <v>136.73599999999999</v>
      </c>
      <c r="G3781" s="294">
        <v>166.41399999999999</v>
      </c>
    </row>
    <row r="3782" spans="1:7">
      <c r="A3782" s="34" t="s">
        <v>1636</v>
      </c>
      <c r="B3782" s="293">
        <v>1990</v>
      </c>
      <c r="C3782" s="294">
        <v>296.78699999999998</v>
      </c>
      <c r="D3782" s="294">
        <v>20.91</v>
      </c>
      <c r="E3782" s="295">
        <v>206.39500000000001</v>
      </c>
      <c r="F3782" s="294">
        <v>123.68300000000001</v>
      </c>
      <c r="G3782" s="294">
        <v>158.40700000000001</v>
      </c>
    </row>
    <row r="3783" spans="1:7">
      <c r="A3783" s="34" t="s">
        <v>1636</v>
      </c>
      <c r="B3783" s="293">
        <v>1989</v>
      </c>
      <c r="C3783" s="294">
        <v>280.99599999999998</v>
      </c>
      <c r="D3783" s="294">
        <v>19.73</v>
      </c>
      <c r="E3783" s="295">
        <v>194.4</v>
      </c>
      <c r="F3783" s="294">
        <v>107.02200000000001</v>
      </c>
      <c r="G3783" s="294">
        <v>148.142</v>
      </c>
    </row>
    <row r="3784" spans="1:7">
      <c r="A3784" s="34" t="s">
        <v>1637</v>
      </c>
      <c r="B3784" s="293">
        <v>2019</v>
      </c>
      <c r="C3784" s="294">
        <v>2648.848</v>
      </c>
      <c r="D3784" s="294">
        <v>895.07299999999998</v>
      </c>
      <c r="E3784" s="295">
        <v>12248.540999999999</v>
      </c>
      <c r="F3784" s="294">
        <v>3711.616</v>
      </c>
      <c r="G3784" s="294">
        <v>8847.0010000000002</v>
      </c>
    </row>
    <row r="3785" spans="1:7">
      <c r="A3785" s="34" t="s">
        <v>1637</v>
      </c>
      <c r="B3785" s="293">
        <v>2018</v>
      </c>
      <c r="C3785" s="294">
        <v>2433.4920000000002</v>
      </c>
      <c r="D3785" s="294">
        <v>811.48299999999995</v>
      </c>
      <c r="E3785" s="295">
        <v>11202.477000000001</v>
      </c>
      <c r="F3785" s="294">
        <v>3340.18</v>
      </c>
      <c r="G3785" s="294">
        <v>8159.2270000000008</v>
      </c>
    </row>
    <row r="3786" spans="1:7">
      <c r="A3786" s="34" t="s">
        <v>1637</v>
      </c>
      <c r="B3786" s="293">
        <v>2017</v>
      </c>
      <c r="C3786" s="294">
        <v>2249.538</v>
      </c>
      <c r="D3786" s="294">
        <v>740.2</v>
      </c>
      <c r="E3786" s="295">
        <v>11318.359</v>
      </c>
      <c r="F3786" s="294">
        <v>3676.5219999999999</v>
      </c>
      <c r="G3786" s="294">
        <v>8195.137999999999</v>
      </c>
    </row>
    <row r="3787" spans="1:7">
      <c r="A3787" s="34" t="s">
        <v>1637</v>
      </c>
      <c r="B3787" s="293">
        <v>2016</v>
      </c>
      <c r="C3787" s="294">
        <v>1831.546</v>
      </c>
      <c r="D3787" s="294">
        <v>452.38499999999999</v>
      </c>
      <c r="E3787" s="295">
        <v>9626.732</v>
      </c>
      <c r="F3787" s="294">
        <v>3084.038</v>
      </c>
      <c r="G3787" s="294">
        <v>6942.2710000000006</v>
      </c>
    </row>
    <row r="3788" spans="1:7">
      <c r="A3788" s="34" t="s">
        <v>1637</v>
      </c>
      <c r="B3788" s="293">
        <v>2015</v>
      </c>
      <c r="C3788" s="294">
        <v>1702.865</v>
      </c>
      <c r="D3788" s="294">
        <v>362.43099999999998</v>
      </c>
      <c r="E3788" s="295">
        <v>7889.8059999999996</v>
      </c>
      <c r="F3788" s="294">
        <v>2830.047</v>
      </c>
      <c r="G3788" s="294">
        <v>5765.0470000000005</v>
      </c>
    </row>
    <row r="3789" spans="1:7">
      <c r="A3789" s="34" t="s">
        <v>1637</v>
      </c>
      <c r="B3789" s="293">
        <v>2014</v>
      </c>
      <c r="C3789" s="294">
        <v>1199.3900000000001</v>
      </c>
      <c r="D3789" s="294">
        <v>368.70699999999999</v>
      </c>
      <c r="E3789" s="295">
        <v>8524.7009999999991</v>
      </c>
      <c r="F3789" s="294">
        <v>2618.5619999999999</v>
      </c>
      <c r="G3789" s="294">
        <v>6212.2789999999995</v>
      </c>
    </row>
    <row r="3790" spans="1:7">
      <c r="A3790" s="34" t="s">
        <v>1637</v>
      </c>
      <c r="B3790" s="293">
        <v>2013</v>
      </c>
      <c r="C3790" s="294">
        <v>895.17100000000005</v>
      </c>
      <c r="D3790" s="294">
        <v>284.50099999999998</v>
      </c>
      <c r="E3790" s="295">
        <v>3932.2350000000001</v>
      </c>
      <c r="F3790" s="294">
        <v>1243.893</v>
      </c>
      <c r="G3790" s="294">
        <v>2730.2709999999997</v>
      </c>
    </row>
    <row r="3791" spans="1:7">
      <c r="A3791" s="34" t="s">
        <v>1637</v>
      </c>
      <c r="B3791" s="293">
        <v>2012</v>
      </c>
      <c r="C3791" s="294">
        <v>707.53399999999999</v>
      </c>
      <c r="D3791" s="294">
        <v>216.19900000000001</v>
      </c>
      <c r="E3791" s="295">
        <v>2721.87</v>
      </c>
      <c r="F3791" s="294">
        <v>913.822</v>
      </c>
      <c r="G3791" s="294">
        <v>1859.213</v>
      </c>
    </row>
    <row r="3792" spans="1:7">
      <c r="A3792" s="34" t="s">
        <v>1637</v>
      </c>
      <c r="B3792" s="293">
        <v>2011</v>
      </c>
      <c r="C3792" s="294">
        <v>519.59100000000001</v>
      </c>
      <c r="D3792" s="294">
        <v>147.33500000000001</v>
      </c>
      <c r="E3792" s="295">
        <v>2324.4920000000002</v>
      </c>
      <c r="F3792" s="294">
        <v>811.43600000000004</v>
      </c>
      <c r="G3792" s="294">
        <v>1510.2190000000001</v>
      </c>
    </row>
    <row r="3793" spans="1:7">
      <c r="A3793" s="34" t="s">
        <v>1637</v>
      </c>
      <c r="B3793" s="293">
        <v>2010</v>
      </c>
      <c r="C3793" s="294">
        <v>433.84100000000001</v>
      </c>
      <c r="D3793" s="294">
        <v>106.408</v>
      </c>
      <c r="E3793" s="295">
        <v>1484.1179999999999</v>
      </c>
      <c r="F3793" s="294">
        <v>625.94500000000005</v>
      </c>
      <c r="G3793" s="294">
        <v>1095.3580000000002</v>
      </c>
    </row>
    <row r="3794" spans="1:7">
      <c r="A3794" s="34" t="s">
        <v>1637</v>
      </c>
      <c r="B3794" s="293">
        <v>2009</v>
      </c>
      <c r="C3794" s="294">
        <v>354.07299999999998</v>
      </c>
      <c r="D3794" s="294">
        <v>73.263000000000005</v>
      </c>
      <c r="E3794" s="295">
        <v>1209.5450000000001</v>
      </c>
      <c r="F3794" s="294">
        <v>474.04899999999998</v>
      </c>
      <c r="G3794" s="294">
        <v>825.59999999999991</v>
      </c>
    </row>
    <row r="3795" spans="1:7">
      <c r="A3795" s="34" t="s">
        <v>1637</v>
      </c>
      <c r="B3795" s="293">
        <v>2008</v>
      </c>
      <c r="C3795" s="294">
        <v>341.053</v>
      </c>
      <c r="D3795" s="294">
        <v>97.281999999999996</v>
      </c>
      <c r="E3795" s="295">
        <v>929.06200000000001</v>
      </c>
      <c r="F3795" s="294">
        <v>273.26400000000001</v>
      </c>
      <c r="G3795" s="294">
        <v>644.01099999999997</v>
      </c>
    </row>
    <row r="3796" spans="1:7">
      <c r="A3796" s="34" t="s">
        <v>1638</v>
      </c>
      <c r="B3796" s="293">
        <v>2019</v>
      </c>
      <c r="C3796" s="294">
        <v>4609.8</v>
      </c>
      <c r="D3796" s="294">
        <v>475.9</v>
      </c>
      <c r="E3796" s="295">
        <v>9872.7000000000007</v>
      </c>
      <c r="F3796" s="294">
        <v>2561.4</v>
      </c>
      <c r="G3796" s="294">
        <v>6014.9</v>
      </c>
    </row>
    <row r="3797" spans="1:7">
      <c r="A3797" s="34" t="s">
        <v>1638</v>
      </c>
      <c r="B3797" s="293">
        <v>2018</v>
      </c>
      <c r="C3797" s="294">
        <v>4285.3</v>
      </c>
      <c r="D3797" s="294">
        <v>499.7</v>
      </c>
      <c r="E3797" s="295">
        <v>9974.2999999999993</v>
      </c>
      <c r="F3797" s="294">
        <v>3210.4</v>
      </c>
      <c r="G3797" s="294">
        <v>5937.1</v>
      </c>
    </row>
    <row r="3798" spans="1:7">
      <c r="A3798" s="34" t="s">
        <v>1638</v>
      </c>
      <c r="B3798" s="293">
        <v>2017</v>
      </c>
      <c r="C3798" s="294">
        <v>2531.1999999999998</v>
      </c>
      <c r="D3798" s="294">
        <v>535.79999999999995</v>
      </c>
      <c r="E3798" s="295">
        <v>9206.2999999999993</v>
      </c>
      <c r="F3798" s="294">
        <v>2707.1</v>
      </c>
      <c r="G3798" s="294">
        <v>5892.7</v>
      </c>
    </row>
    <row r="3799" spans="1:7">
      <c r="A3799" s="34" t="s">
        <v>1638</v>
      </c>
      <c r="B3799" s="293">
        <v>2016</v>
      </c>
      <c r="C3799" s="294">
        <v>2538.9</v>
      </c>
      <c r="D3799" s="294">
        <v>208.7</v>
      </c>
      <c r="E3799" s="295">
        <v>6139.3</v>
      </c>
      <c r="F3799" s="294">
        <v>1993</v>
      </c>
      <c r="G3799" s="294">
        <v>3886</v>
      </c>
    </row>
    <row r="3800" spans="1:7">
      <c r="A3800" s="34" t="s">
        <v>1638</v>
      </c>
      <c r="B3800" s="293">
        <v>2015</v>
      </c>
      <c r="C3800" s="294">
        <v>2491</v>
      </c>
      <c r="D3800" s="294">
        <v>489</v>
      </c>
      <c r="E3800" s="295">
        <v>6325.9</v>
      </c>
      <c r="F3800" s="294">
        <v>1908.3</v>
      </c>
      <c r="G3800" s="294">
        <v>4057.2</v>
      </c>
    </row>
    <row r="3801" spans="1:7">
      <c r="A3801" s="34" t="s">
        <v>1638</v>
      </c>
      <c r="B3801" s="293">
        <v>2014</v>
      </c>
      <c r="C3801" s="294">
        <v>3258.7</v>
      </c>
      <c r="D3801" s="294">
        <v>306.60000000000002</v>
      </c>
      <c r="E3801" s="295">
        <v>5326</v>
      </c>
      <c r="F3801" s="294">
        <v>1564</v>
      </c>
      <c r="G3801" s="294">
        <v>3228.1000000000004</v>
      </c>
    </row>
    <row r="3802" spans="1:7">
      <c r="A3802" s="34" t="s">
        <v>1638</v>
      </c>
      <c r="B3802" s="293">
        <v>2013</v>
      </c>
      <c r="C3802" s="294">
        <v>3130.7</v>
      </c>
      <c r="D3802" s="294">
        <v>292.3</v>
      </c>
      <c r="E3802" s="295">
        <v>5235.2</v>
      </c>
      <c r="F3802" s="294">
        <v>1572.1</v>
      </c>
      <c r="G3802" s="294">
        <v>3424</v>
      </c>
    </row>
    <row r="3803" spans="1:7">
      <c r="A3803" s="34" t="s">
        <v>1638</v>
      </c>
      <c r="B3803" s="293">
        <v>2012</v>
      </c>
      <c r="C3803" s="294">
        <v>3409.9</v>
      </c>
      <c r="D3803" s="294">
        <v>416.2</v>
      </c>
      <c r="E3803" s="295">
        <v>4373.8999999999996</v>
      </c>
      <c r="F3803" s="294">
        <v>1554.8</v>
      </c>
      <c r="G3803" s="294">
        <v>2519.1999999999998</v>
      </c>
    </row>
    <row r="3804" spans="1:7">
      <c r="A3804" s="34" t="s">
        <v>1638</v>
      </c>
      <c r="B3804" s="293">
        <v>2011</v>
      </c>
      <c r="C3804" s="294">
        <v>3036.3</v>
      </c>
      <c r="D3804" s="294">
        <v>365.9</v>
      </c>
      <c r="E3804" s="295">
        <v>3743.5</v>
      </c>
      <c r="F3804" s="294">
        <v>1304.0999999999999</v>
      </c>
      <c r="G3804" s="294">
        <v>2129.6999999999998</v>
      </c>
    </row>
    <row r="3805" spans="1:7">
      <c r="A3805" s="34" t="s">
        <v>1638</v>
      </c>
      <c r="B3805" s="293">
        <v>2010</v>
      </c>
      <c r="C3805" s="294">
        <v>3116.3</v>
      </c>
      <c r="D3805" s="294">
        <v>172.5</v>
      </c>
      <c r="E3805" s="295">
        <v>3319.9</v>
      </c>
      <c r="F3805" s="294">
        <v>1189.2</v>
      </c>
      <c r="G3805" s="294">
        <v>1827.1</v>
      </c>
    </row>
    <row r="3806" spans="1:7">
      <c r="A3806" s="34" t="s">
        <v>1638</v>
      </c>
      <c r="B3806" s="293">
        <v>2009</v>
      </c>
      <c r="C3806" s="294">
        <v>2826.2</v>
      </c>
      <c r="D3806" s="294">
        <v>228.5</v>
      </c>
      <c r="E3806" s="295">
        <v>3136.2</v>
      </c>
      <c r="F3806" s="294">
        <v>1133.0999999999999</v>
      </c>
      <c r="G3806" s="294">
        <v>1777</v>
      </c>
    </row>
    <row r="3807" spans="1:7">
      <c r="A3807" s="34" t="s">
        <v>1638</v>
      </c>
      <c r="B3807" s="293">
        <v>2008</v>
      </c>
      <c r="C3807" s="294">
        <v>3115.3</v>
      </c>
      <c r="D3807" s="294">
        <v>304.60000000000002</v>
      </c>
      <c r="E3807" s="295">
        <v>2993.9</v>
      </c>
      <c r="F3807" s="294">
        <v>966.4</v>
      </c>
      <c r="G3807" s="294">
        <v>1590</v>
      </c>
    </row>
    <row r="3808" spans="1:7">
      <c r="A3808" s="34" t="s">
        <v>1638</v>
      </c>
      <c r="B3808" s="293">
        <v>2007</v>
      </c>
      <c r="C3808" s="294">
        <v>2632.9</v>
      </c>
      <c r="D3808" s="294">
        <v>132.4</v>
      </c>
      <c r="E3808" s="295">
        <v>2733.4</v>
      </c>
      <c r="F3808" s="294">
        <v>1122.7</v>
      </c>
      <c r="G3808" s="294">
        <v>1667.9</v>
      </c>
    </row>
    <row r="3809" spans="1:7">
      <c r="A3809" s="34" t="s">
        <v>1638</v>
      </c>
      <c r="B3809" s="293">
        <v>2006</v>
      </c>
      <c r="C3809" s="294">
        <v>2345.9</v>
      </c>
      <c r="D3809" s="294">
        <v>131.30000000000001</v>
      </c>
      <c r="E3809" s="295">
        <v>2740.7</v>
      </c>
      <c r="F3809" s="294">
        <v>1069.2</v>
      </c>
      <c r="G3809" s="294">
        <v>1698.9</v>
      </c>
    </row>
    <row r="3810" spans="1:7">
      <c r="A3810" s="34" t="s">
        <v>1638</v>
      </c>
      <c r="B3810" s="293">
        <v>2005</v>
      </c>
      <c r="C3810" s="294">
        <v>2150.1999999999998</v>
      </c>
      <c r="D3810" s="294">
        <v>116.6</v>
      </c>
      <c r="E3810" s="295">
        <v>2740</v>
      </c>
      <c r="F3810" s="294">
        <v>1010.8</v>
      </c>
      <c r="G3810" s="294">
        <v>1731</v>
      </c>
    </row>
    <row r="3811" spans="1:7">
      <c r="A3811" s="34" t="s">
        <v>1638</v>
      </c>
      <c r="B3811" s="293">
        <v>2004</v>
      </c>
      <c r="C3811" s="294">
        <v>2051.1999999999998</v>
      </c>
      <c r="D3811" s="294">
        <v>160.19999999999999</v>
      </c>
      <c r="E3811" s="295">
        <v>2978.4</v>
      </c>
      <c r="F3811" s="294">
        <v>927.3</v>
      </c>
      <c r="G3811" s="294">
        <v>1850.5</v>
      </c>
    </row>
    <row r="3812" spans="1:7">
      <c r="A3812" s="34" t="s">
        <v>1638</v>
      </c>
      <c r="B3812" s="293">
        <v>2003</v>
      </c>
      <c r="C3812" s="294">
        <v>1921.4</v>
      </c>
      <c r="D3812" s="294">
        <v>26.5</v>
      </c>
      <c r="E3812" s="295">
        <v>2828.8</v>
      </c>
      <c r="F3812" s="294">
        <v>636.6</v>
      </c>
      <c r="G3812" s="294">
        <v>1686.8000000000002</v>
      </c>
    </row>
    <row r="3813" spans="1:7">
      <c r="A3813" s="34" t="s">
        <v>1638</v>
      </c>
      <c r="B3813" s="293">
        <v>2002</v>
      </c>
      <c r="C3813" s="294">
        <v>1852.9</v>
      </c>
      <c r="D3813" s="294">
        <v>65.8</v>
      </c>
      <c r="E3813" s="295">
        <v>2872</v>
      </c>
      <c r="F3813" s="294">
        <v>450.8</v>
      </c>
      <c r="G3813" s="294">
        <v>1717.8</v>
      </c>
    </row>
    <row r="3814" spans="1:7">
      <c r="A3814" s="34" t="s">
        <v>1638</v>
      </c>
      <c r="B3814" s="293">
        <v>2001</v>
      </c>
      <c r="C3814" s="294">
        <v>1943</v>
      </c>
      <c r="D3814" s="294">
        <v>-337.7</v>
      </c>
      <c r="E3814" s="295">
        <v>2477.1999999999998</v>
      </c>
      <c r="F3814" s="294">
        <v>263.60000000000002</v>
      </c>
      <c r="G3814" s="294">
        <v>1187.0999999999999</v>
      </c>
    </row>
    <row r="3815" spans="1:7">
      <c r="A3815" s="34" t="s">
        <v>1638</v>
      </c>
      <c r="B3815" s="293">
        <v>2000</v>
      </c>
      <c r="C3815" s="294">
        <v>2050.3000000000002</v>
      </c>
      <c r="D3815" s="294">
        <v>110.6</v>
      </c>
      <c r="E3815" s="295">
        <v>3061.7</v>
      </c>
      <c r="F3815" s="294">
        <v>846.9</v>
      </c>
      <c r="G3815" s="294">
        <v>1854.4</v>
      </c>
    </row>
    <row r="3816" spans="1:7">
      <c r="A3816" s="34" t="s">
        <v>1638</v>
      </c>
      <c r="B3816" s="293">
        <v>1999</v>
      </c>
      <c r="C3816" s="294">
        <v>4273.6000000000004</v>
      </c>
      <c r="D3816" s="294">
        <v>212.6</v>
      </c>
      <c r="E3816" s="295">
        <v>3995.8</v>
      </c>
      <c r="F3816" s="294">
        <v>789.8</v>
      </c>
      <c r="G3816" s="294">
        <v>2083.1999999999998</v>
      </c>
    </row>
    <row r="3817" spans="1:7">
      <c r="A3817" s="34" t="s">
        <v>1638</v>
      </c>
      <c r="B3817" s="293">
        <v>1998</v>
      </c>
      <c r="C3817" s="294">
        <v>4378.3999000000003</v>
      </c>
      <c r="D3817" s="294">
        <v>106.5</v>
      </c>
      <c r="E3817" s="295">
        <v>4166.3999000000003</v>
      </c>
      <c r="F3817" s="294">
        <v>802.9</v>
      </c>
      <c r="G3817" s="294">
        <v>2284.6</v>
      </c>
    </row>
    <row r="3818" spans="1:7">
      <c r="A3818" s="34" t="s">
        <v>1638</v>
      </c>
      <c r="B3818" s="293">
        <v>1997</v>
      </c>
      <c r="C3818" s="294">
        <v>4259</v>
      </c>
      <c r="D3818" s="294">
        <v>162.4</v>
      </c>
      <c r="E3818" s="295">
        <v>4113.1000999999997</v>
      </c>
      <c r="F3818" s="294">
        <v>818.6</v>
      </c>
      <c r="G3818" s="294">
        <v>2159.2000000000003</v>
      </c>
    </row>
    <row r="3819" spans="1:7">
      <c r="A3819" s="34" t="s">
        <v>1638</v>
      </c>
      <c r="B3819" s="293">
        <v>1996</v>
      </c>
      <c r="C3819" s="294">
        <v>3950.7</v>
      </c>
      <c r="D3819" s="294">
        <v>210.7</v>
      </c>
      <c r="E3819" s="295">
        <v>4467.3999000000003</v>
      </c>
      <c r="F3819" s="294">
        <v>913.3</v>
      </c>
      <c r="G3819" s="294">
        <v>2747.7</v>
      </c>
    </row>
    <row r="3820" spans="1:7">
      <c r="A3820" s="34" t="s">
        <v>1638</v>
      </c>
      <c r="B3820" s="293">
        <v>1995</v>
      </c>
      <c r="C3820" s="294">
        <v>4450.7997999999998</v>
      </c>
      <c r="D3820" s="294">
        <v>215.6</v>
      </c>
      <c r="E3820" s="295">
        <v>4232.5</v>
      </c>
      <c r="F3820" s="294">
        <v>771.9</v>
      </c>
      <c r="G3820" s="294">
        <v>2196.9</v>
      </c>
    </row>
    <row r="3821" spans="1:7">
      <c r="A3821" s="34" t="s">
        <v>1638</v>
      </c>
      <c r="B3821" s="293">
        <v>1994</v>
      </c>
      <c r="C3821" s="294">
        <v>4010.8</v>
      </c>
      <c r="D3821" s="294">
        <v>173.4</v>
      </c>
      <c r="E3821" s="295">
        <v>3351.5</v>
      </c>
      <c r="F3821" s="294">
        <v>516</v>
      </c>
      <c r="G3821" s="294">
        <v>1525.4</v>
      </c>
    </row>
    <row r="3822" spans="1:7">
      <c r="A3822" s="34" t="s">
        <v>1638</v>
      </c>
      <c r="B3822" s="293">
        <v>1993</v>
      </c>
      <c r="C3822" s="294">
        <v>3753.9331000000002</v>
      </c>
      <c r="D3822" s="294">
        <v>36.283999999999999</v>
      </c>
      <c r="E3822" s="295">
        <v>2813.1129999999998</v>
      </c>
      <c r="F3822" s="294">
        <v>260.262</v>
      </c>
      <c r="G3822" s="294">
        <v>1092.05</v>
      </c>
    </row>
    <row r="3823" spans="1:7">
      <c r="A3823" s="34" t="s">
        <v>1638</v>
      </c>
      <c r="B3823" s="293">
        <v>1992</v>
      </c>
      <c r="C3823" s="294">
        <v>3973.6631000000002</v>
      </c>
      <c r="D3823" s="294">
        <v>-75.745999999999995</v>
      </c>
      <c r="E3823" s="295">
        <v>2826.6410999999998</v>
      </c>
      <c r="F3823" s="294">
        <v>274.86099999999999</v>
      </c>
      <c r="G3823" s="294">
        <v>1181.721</v>
      </c>
    </row>
    <row r="3824" spans="1:7">
      <c r="A3824" s="34" t="s">
        <v>1638</v>
      </c>
      <c r="B3824" s="293">
        <v>1991</v>
      </c>
      <c r="C3824" s="294">
        <v>3899.4490000000001</v>
      </c>
      <c r="D3824" s="294">
        <v>163.87700000000001</v>
      </c>
      <c r="E3824" s="295">
        <v>2815.5810999999999</v>
      </c>
      <c r="F3824" s="294">
        <v>372.62099999999998</v>
      </c>
      <c r="G3824" s="294">
        <v>1364.7759999999998</v>
      </c>
    </row>
    <row r="3825" spans="1:7">
      <c r="A3825" s="34" t="s">
        <v>1638</v>
      </c>
      <c r="B3825" s="293">
        <v>1990</v>
      </c>
      <c r="C3825" s="294">
        <v>3722.241</v>
      </c>
      <c r="D3825" s="294">
        <v>155.28800000000001</v>
      </c>
      <c r="E3825" s="295">
        <v>2959.1621</v>
      </c>
      <c r="F3825" s="294">
        <v>212.54300000000001</v>
      </c>
      <c r="G3825" s="294">
        <v>1470.81</v>
      </c>
    </row>
    <row r="3826" spans="1:7">
      <c r="A3826" s="34" t="s">
        <v>1638</v>
      </c>
      <c r="B3826" s="293">
        <v>1989</v>
      </c>
      <c r="C3826" s="294">
        <v>3414.5210000000002</v>
      </c>
      <c r="D3826" s="294">
        <v>136.393</v>
      </c>
      <c r="E3826" s="295">
        <v>2818.9670000000001</v>
      </c>
      <c r="F3826" s="294">
        <v>-44.48</v>
      </c>
      <c r="G3826" s="294">
        <v>1382.232</v>
      </c>
    </row>
    <row r="3827" spans="1:7">
      <c r="A3827" s="34" t="s">
        <v>1639</v>
      </c>
      <c r="B3827" s="293">
        <v>2019</v>
      </c>
      <c r="C3827" s="294">
        <v>11389</v>
      </c>
      <c r="D3827" s="294">
        <v>1595</v>
      </c>
      <c r="E3827" s="295">
        <v>19509</v>
      </c>
      <c r="F3827" s="294">
        <v>9958</v>
      </c>
      <c r="G3827" s="294">
        <v>16709</v>
      </c>
    </row>
    <row r="3828" spans="1:7">
      <c r="A3828" s="34" t="s">
        <v>1639</v>
      </c>
      <c r="B3828" s="293">
        <v>2018</v>
      </c>
      <c r="C3828" s="294">
        <v>10153</v>
      </c>
      <c r="D3828" s="294">
        <v>2187</v>
      </c>
      <c r="E3828" s="295">
        <v>13121</v>
      </c>
      <c r="F3828" s="294">
        <v>9594</v>
      </c>
      <c r="G3828" s="294">
        <v>9594</v>
      </c>
    </row>
    <row r="3829" spans="1:7">
      <c r="A3829" s="34" t="s">
        <v>1639</v>
      </c>
      <c r="B3829" s="293">
        <v>2017</v>
      </c>
      <c r="C3829" s="294">
        <v>9921</v>
      </c>
      <c r="D3829" s="294">
        <v>1372</v>
      </c>
      <c r="E3829" s="295">
        <v>10348</v>
      </c>
      <c r="F3829" s="294">
        <v>6093</v>
      </c>
      <c r="G3829" s="294">
        <v>6093</v>
      </c>
    </row>
    <row r="3830" spans="1:7">
      <c r="A3830" s="34" t="s">
        <v>1640</v>
      </c>
      <c r="B3830" s="293">
        <v>2019</v>
      </c>
      <c r="C3830" s="294">
        <v>11389</v>
      </c>
      <c r="D3830" s="294">
        <v>1595</v>
      </c>
      <c r="E3830" s="295">
        <v>19509</v>
      </c>
      <c r="F3830" s="294">
        <v>9958</v>
      </c>
      <c r="G3830" s="294">
        <v>16709</v>
      </c>
    </row>
    <row r="3831" spans="1:7">
      <c r="A3831" s="34" t="s">
        <v>1640</v>
      </c>
      <c r="B3831" s="293">
        <v>2018</v>
      </c>
      <c r="C3831" s="294">
        <v>10153</v>
      </c>
      <c r="D3831" s="294">
        <v>2187</v>
      </c>
      <c r="E3831" s="295">
        <v>13121</v>
      </c>
      <c r="F3831" s="294">
        <v>9594</v>
      </c>
      <c r="G3831" s="294">
        <v>9594</v>
      </c>
    </row>
    <row r="3832" spans="1:7">
      <c r="A3832" s="34" t="s">
        <v>1640</v>
      </c>
      <c r="B3832" s="293">
        <v>2017</v>
      </c>
      <c r="C3832" s="294">
        <v>9921</v>
      </c>
      <c r="D3832" s="294">
        <v>1372</v>
      </c>
      <c r="E3832" s="295">
        <v>10348</v>
      </c>
      <c r="F3832" s="294">
        <v>6093</v>
      </c>
      <c r="G3832" s="294">
        <v>6093</v>
      </c>
    </row>
    <row r="3833" spans="1:7">
      <c r="A3833" s="34" t="s">
        <v>1641</v>
      </c>
      <c r="B3833" s="293">
        <v>2019</v>
      </c>
      <c r="C3833" s="294">
        <v>13409.1</v>
      </c>
      <c r="D3833" s="294">
        <v>-2415.1999999999998</v>
      </c>
      <c r="E3833" s="295">
        <v>23518.799999999999</v>
      </c>
      <c r="F3833" s="294">
        <v>7729.2</v>
      </c>
      <c r="G3833" s="294">
        <v>13345</v>
      </c>
    </row>
    <row r="3834" spans="1:7">
      <c r="A3834" s="34" t="s">
        <v>1641</v>
      </c>
      <c r="B3834" s="293">
        <v>2018</v>
      </c>
      <c r="C3834" s="294">
        <v>12552.9</v>
      </c>
      <c r="D3834" s="294">
        <v>-1921.6</v>
      </c>
      <c r="E3834" s="295">
        <v>24784.5</v>
      </c>
      <c r="F3834" s="294">
        <v>10427.4</v>
      </c>
      <c r="G3834" s="294">
        <v>15037.3</v>
      </c>
    </row>
    <row r="3835" spans="1:7">
      <c r="A3835" s="34" t="s">
        <v>1641</v>
      </c>
      <c r="B3835" s="293">
        <v>2017</v>
      </c>
      <c r="C3835" s="294">
        <v>15056.9</v>
      </c>
      <c r="D3835" s="294">
        <v>113.3</v>
      </c>
      <c r="E3835" s="295">
        <v>28263.7</v>
      </c>
      <c r="F3835" s="294">
        <v>13409.4</v>
      </c>
      <c r="G3835" s="294">
        <v>17264.400000000001</v>
      </c>
    </row>
    <row r="3836" spans="1:7">
      <c r="A3836" s="34" t="s">
        <v>1641</v>
      </c>
      <c r="B3836" s="293">
        <v>2016</v>
      </c>
      <c r="C3836" s="294">
        <v>9199.6</v>
      </c>
      <c r="D3836" s="294">
        <v>393.3</v>
      </c>
      <c r="E3836" s="295">
        <v>18679.3</v>
      </c>
      <c r="F3836" s="294">
        <v>5044.1000000000004</v>
      </c>
      <c r="G3836" s="294">
        <v>7597</v>
      </c>
    </row>
    <row r="3837" spans="1:7">
      <c r="A3837" s="34" t="s">
        <v>1641</v>
      </c>
      <c r="B3837" s="293">
        <v>2015</v>
      </c>
      <c r="C3837" s="294">
        <v>11471.9</v>
      </c>
      <c r="D3837" s="294">
        <v>14.4</v>
      </c>
      <c r="E3837" s="295">
        <v>6419.4</v>
      </c>
      <c r="F3837" s="294">
        <v>2543.1999999999998</v>
      </c>
      <c r="G3837" s="294">
        <v>3699.2</v>
      </c>
    </row>
    <row r="3838" spans="1:7">
      <c r="A3838" s="34" t="s">
        <v>1641</v>
      </c>
      <c r="B3838" s="293">
        <v>2014</v>
      </c>
      <c r="C3838" s="294">
        <v>7942.6</v>
      </c>
      <c r="D3838" s="294">
        <v>699.9</v>
      </c>
      <c r="E3838" s="295">
        <v>7175.6</v>
      </c>
      <c r="F3838" s="294">
        <v>2477.6999999999998</v>
      </c>
      <c r="G3838" s="294">
        <v>3796.2999999999997</v>
      </c>
    </row>
    <row r="3839" spans="1:7">
      <c r="A3839" s="34" t="s">
        <v>1641</v>
      </c>
      <c r="B3839" s="293">
        <v>2013</v>
      </c>
      <c r="C3839" s="294">
        <v>7126.2</v>
      </c>
      <c r="D3839" s="294">
        <v>501.4</v>
      </c>
      <c r="E3839" s="295">
        <v>6605.6</v>
      </c>
      <c r="F3839" s="294">
        <v>2336.3000000000002</v>
      </c>
      <c r="G3839" s="294">
        <v>3708.6000000000004</v>
      </c>
    </row>
    <row r="3840" spans="1:7">
      <c r="A3840" s="34" t="s">
        <v>1641</v>
      </c>
      <c r="B3840" s="293">
        <v>2012</v>
      </c>
      <c r="C3840" s="294">
        <v>6151.4</v>
      </c>
      <c r="D3840" s="294">
        <v>430</v>
      </c>
      <c r="E3840" s="295">
        <v>5902.9</v>
      </c>
      <c r="F3840" s="294">
        <v>1853.2</v>
      </c>
      <c r="G3840" s="294">
        <v>3494</v>
      </c>
    </row>
    <row r="3841" spans="1:7">
      <c r="A3841" s="34" t="s">
        <v>1641</v>
      </c>
      <c r="B3841" s="293">
        <v>2011</v>
      </c>
      <c r="C3841" s="294">
        <v>5099</v>
      </c>
      <c r="D3841" s="294">
        <v>399.8</v>
      </c>
      <c r="E3841" s="295">
        <v>4271</v>
      </c>
      <c r="F3841" s="294">
        <v>1437.7</v>
      </c>
      <c r="G3841" s="294">
        <v>2061.3000000000002</v>
      </c>
    </row>
    <row r="3842" spans="1:7">
      <c r="A3842" s="34" t="s">
        <v>1641</v>
      </c>
      <c r="B3842" s="293">
        <v>2010</v>
      </c>
      <c r="C3842" s="294">
        <v>4125.6000000000004</v>
      </c>
      <c r="D3842" s="294">
        <v>375.5</v>
      </c>
      <c r="E3842" s="295">
        <v>3644.2</v>
      </c>
      <c r="F3842" s="294">
        <v>1322.3</v>
      </c>
      <c r="G3842" s="294">
        <v>1685.6</v>
      </c>
    </row>
    <row r="3843" spans="1:7">
      <c r="A3843" s="34" t="s">
        <v>1641</v>
      </c>
      <c r="B3843" s="293">
        <v>2009</v>
      </c>
      <c r="C3843" s="294">
        <v>4405.3999999999996</v>
      </c>
      <c r="D3843" s="294">
        <v>361.8</v>
      </c>
      <c r="E3843" s="295">
        <v>3556.4</v>
      </c>
      <c r="F3843" s="294">
        <v>1111.8</v>
      </c>
      <c r="G3843" s="294">
        <v>1531.9</v>
      </c>
    </row>
    <row r="3844" spans="1:7">
      <c r="A3844" s="34" t="s">
        <v>1641</v>
      </c>
      <c r="B3844" s="293">
        <v>2008</v>
      </c>
      <c r="C3844" s="294">
        <v>4550.8999999999996</v>
      </c>
      <c r="D3844" s="294">
        <v>361.3</v>
      </c>
      <c r="E3844" s="295">
        <v>3586.3</v>
      </c>
      <c r="F3844" s="294">
        <v>704.8</v>
      </c>
      <c r="G3844" s="294">
        <v>1199.8</v>
      </c>
    </row>
    <row r="3845" spans="1:7">
      <c r="A3845" s="34" t="s">
        <v>1641</v>
      </c>
      <c r="B3845" s="293">
        <v>2007</v>
      </c>
      <c r="C3845" s="294">
        <v>3648.9</v>
      </c>
      <c r="D3845" s="294">
        <v>302.8</v>
      </c>
      <c r="E3845" s="295">
        <v>3211.1</v>
      </c>
      <c r="F3845" s="294">
        <v>1029.3</v>
      </c>
      <c r="G3845" s="294">
        <v>1158.5999999999999</v>
      </c>
    </row>
    <row r="3846" spans="1:7">
      <c r="A3846" s="34" t="s">
        <v>1641</v>
      </c>
      <c r="B3846" s="293">
        <v>2006</v>
      </c>
      <c r="C3846" s="294">
        <v>3755.6</v>
      </c>
      <c r="D3846" s="294">
        <v>276.3</v>
      </c>
      <c r="E3846" s="295">
        <v>2487.8000000000002</v>
      </c>
      <c r="F3846" s="294">
        <v>894.3</v>
      </c>
      <c r="G3846" s="294">
        <v>1112.7</v>
      </c>
    </row>
    <row r="3847" spans="1:7">
      <c r="A3847" s="34" t="s">
        <v>1641</v>
      </c>
      <c r="B3847" s="293">
        <v>2005</v>
      </c>
      <c r="C3847" s="294">
        <v>3139.3</v>
      </c>
      <c r="D3847" s="294">
        <v>106.1</v>
      </c>
      <c r="E3847" s="295">
        <v>2095.6</v>
      </c>
      <c r="F3847" s="294">
        <v>706.7</v>
      </c>
      <c r="G3847" s="294">
        <v>962.6</v>
      </c>
    </row>
    <row r="3848" spans="1:7">
      <c r="A3848" s="34" t="s">
        <v>1641</v>
      </c>
      <c r="B3848" s="293">
        <v>2004</v>
      </c>
      <c r="C3848" s="294">
        <v>2767.7</v>
      </c>
      <c r="D3848" s="294">
        <v>116.7</v>
      </c>
      <c r="E3848" s="295">
        <v>1893.9</v>
      </c>
      <c r="F3848" s="294">
        <v>668.1</v>
      </c>
      <c r="G3848" s="294">
        <v>831.2</v>
      </c>
    </row>
    <row r="3849" spans="1:7">
      <c r="A3849" s="34" t="s">
        <v>1641</v>
      </c>
      <c r="B3849" s="293">
        <v>2003</v>
      </c>
      <c r="C3849" s="294">
        <v>2307.1</v>
      </c>
      <c r="D3849" s="294">
        <v>75.599999999999994</v>
      </c>
      <c r="E3849" s="295">
        <v>1590.6</v>
      </c>
      <c r="F3849" s="294">
        <v>435.9</v>
      </c>
      <c r="G3849" s="294">
        <v>657.4</v>
      </c>
    </row>
    <row r="3850" spans="1:7">
      <c r="A3850" s="34" t="s">
        <v>1641</v>
      </c>
      <c r="B3850" s="293">
        <v>2002</v>
      </c>
      <c r="C3850" s="294">
        <v>2071.5</v>
      </c>
      <c r="D3850" s="294">
        <v>-129.69999999999999</v>
      </c>
      <c r="E3850" s="295">
        <v>1372.5</v>
      </c>
      <c r="F3850" s="294">
        <v>308.39999999999998</v>
      </c>
      <c r="G3850" s="294">
        <v>543.29999999999995</v>
      </c>
    </row>
    <row r="3851" spans="1:7">
      <c r="A3851" s="34" t="s">
        <v>1641</v>
      </c>
      <c r="B3851" s="293">
        <v>2001</v>
      </c>
      <c r="C3851" s="294">
        <v>1927.9</v>
      </c>
      <c r="D3851" s="294">
        <v>34.700000000000003</v>
      </c>
      <c r="E3851" s="295">
        <v>1437.9</v>
      </c>
      <c r="F3851" s="294">
        <v>421.6</v>
      </c>
      <c r="G3851" s="294">
        <v>694.6</v>
      </c>
    </row>
    <row r="3852" spans="1:7">
      <c r="A3852" s="34" t="s">
        <v>1641</v>
      </c>
      <c r="B3852" s="293">
        <v>2000</v>
      </c>
      <c r="C3852" s="294">
        <v>1875.2</v>
      </c>
      <c r="D3852" s="294">
        <v>67.900000000000006</v>
      </c>
      <c r="E3852" s="295">
        <v>1373.7</v>
      </c>
      <c r="F3852" s="294">
        <v>642</v>
      </c>
      <c r="G3852" s="294">
        <v>683.1</v>
      </c>
    </row>
    <row r="3853" spans="1:7">
      <c r="A3853" s="34" t="s">
        <v>1641</v>
      </c>
      <c r="B3853" s="293">
        <v>1999</v>
      </c>
      <c r="C3853" s="294">
        <v>1953.1</v>
      </c>
      <c r="D3853" s="294">
        <v>71</v>
      </c>
      <c r="E3853" s="295">
        <v>1473.2</v>
      </c>
      <c r="F3853" s="294">
        <v>726.6</v>
      </c>
      <c r="G3853" s="294">
        <v>738.6</v>
      </c>
    </row>
    <row r="3854" spans="1:7">
      <c r="A3854" s="34" t="s">
        <v>114</v>
      </c>
      <c r="B3854" s="293">
        <v>2019</v>
      </c>
      <c r="C3854" s="294">
        <v>2156.1999999999998</v>
      </c>
      <c r="D3854" s="294">
        <v>326.5</v>
      </c>
      <c r="E3854" s="295">
        <v>3885.5</v>
      </c>
      <c r="F3854" s="294">
        <v>1321.9</v>
      </c>
      <c r="G3854" s="294">
        <v>1368</v>
      </c>
    </row>
    <row r="3855" spans="1:7">
      <c r="A3855" s="34" t="s">
        <v>114</v>
      </c>
      <c r="B3855" s="293">
        <v>2018</v>
      </c>
      <c r="C3855" s="294">
        <v>1801.2</v>
      </c>
      <c r="D3855" s="294">
        <v>332.2</v>
      </c>
      <c r="E3855" s="295">
        <v>3078</v>
      </c>
      <c r="F3855" s="294">
        <v>1010.2</v>
      </c>
      <c r="G3855" s="294">
        <v>1010.2</v>
      </c>
    </row>
    <row r="3856" spans="1:7">
      <c r="A3856" s="34" t="s">
        <v>114</v>
      </c>
      <c r="B3856" s="293">
        <v>2017</v>
      </c>
      <c r="C3856" s="294">
        <v>1494.93</v>
      </c>
      <c r="D3856" s="294">
        <v>31.399000000000001</v>
      </c>
      <c r="E3856" s="295">
        <v>2257.9160000000002</v>
      </c>
      <c r="F3856" s="294">
        <v>589.37699999999995</v>
      </c>
      <c r="G3856" s="294">
        <v>589.37699999999995</v>
      </c>
    </row>
    <row r="3857" spans="1:7">
      <c r="A3857" s="34" t="s">
        <v>114</v>
      </c>
      <c r="B3857" s="293">
        <v>2016</v>
      </c>
      <c r="C3857" s="294">
        <v>1275.443</v>
      </c>
      <c r="D3857" s="294">
        <v>32.186999999999998</v>
      </c>
      <c r="E3857" s="295">
        <v>2139.9409999999998</v>
      </c>
      <c r="F3857" s="294">
        <v>837.68100000000004</v>
      </c>
      <c r="G3857" s="294">
        <v>837.68100000000004</v>
      </c>
    </row>
    <row r="3858" spans="1:7">
      <c r="A3858" s="34" t="s">
        <v>114</v>
      </c>
      <c r="B3858" s="293">
        <v>2015</v>
      </c>
      <c r="C3858" s="294">
        <v>1009.268</v>
      </c>
      <c r="D3858" s="294">
        <v>7.9870000000000001</v>
      </c>
      <c r="E3858" s="295">
        <v>1790.51</v>
      </c>
      <c r="F3858" s="294">
        <v>755.37699999999995</v>
      </c>
      <c r="G3858" s="294">
        <v>755.37699999999995</v>
      </c>
    </row>
    <row r="3859" spans="1:7">
      <c r="A3859" s="34" t="s">
        <v>114</v>
      </c>
      <c r="B3859" s="293">
        <v>2014</v>
      </c>
      <c r="C3859" s="294">
        <v>770.36400000000003</v>
      </c>
      <c r="D3859" s="294">
        <v>25.343</v>
      </c>
      <c r="E3859" s="295">
        <v>1424.7739999999999</v>
      </c>
      <c r="F3859" s="294">
        <v>675.96600000000001</v>
      </c>
      <c r="G3859" s="294">
        <v>675.96600000000001</v>
      </c>
    </row>
    <row r="3860" spans="1:7">
      <c r="A3860" s="34" t="s">
        <v>114</v>
      </c>
      <c r="B3860" s="293">
        <v>2013</v>
      </c>
      <c r="C3860" s="294">
        <v>615.29700000000003</v>
      </c>
      <c r="D3860" s="294">
        <v>44.273000000000003</v>
      </c>
      <c r="E3860" s="295">
        <v>1168.4639999999999</v>
      </c>
      <c r="F3860" s="294">
        <v>585.76</v>
      </c>
      <c r="G3860" s="294">
        <v>585.76</v>
      </c>
    </row>
    <row r="3861" spans="1:7">
      <c r="A3861" s="34" t="s">
        <v>114</v>
      </c>
      <c r="B3861" s="293">
        <v>2012</v>
      </c>
      <c r="C3861" s="294">
        <v>533.63900000000001</v>
      </c>
      <c r="D3861" s="294">
        <v>66.835999999999999</v>
      </c>
      <c r="E3861" s="295">
        <v>975.49699999999996</v>
      </c>
      <c r="F3861" s="294">
        <v>510.93400000000003</v>
      </c>
      <c r="G3861" s="294">
        <v>510.93400000000003</v>
      </c>
    </row>
    <row r="3862" spans="1:7">
      <c r="A3862" s="34" t="s">
        <v>114</v>
      </c>
      <c r="B3862" s="293">
        <v>2011</v>
      </c>
      <c r="C3862" s="294">
        <v>433.57600000000002</v>
      </c>
      <c r="D3862" s="294">
        <v>62.491999999999997</v>
      </c>
      <c r="E3862" s="295">
        <v>734.74699999999996</v>
      </c>
      <c r="F3862" s="294">
        <v>358.35399999999998</v>
      </c>
      <c r="G3862" s="294">
        <v>358.35399999999998</v>
      </c>
    </row>
    <row r="3863" spans="1:7">
      <c r="A3863" s="34" t="s">
        <v>114</v>
      </c>
      <c r="B3863" s="293">
        <v>2010</v>
      </c>
      <c r="C3863" s="294">
        <v>324.69600000000003</v>
      </c>
      <c r="D3863" s="294">
        <v>41.244999999999997</v>
      </c>
      <c r="E3863" s="295">
        <v>545.42200000000003</v>
      </c>
      <c r="F3863" s="294">
        <v>232.45400000000001</v>
      </c>
      <c r="G3863" s="294">
        <v>232.45400000000001</v>
      </c>
    </row>
    <row r="3864" spans="1:7">
      <c r="A3864" s="34" t="s">
        <v>114</v>
      </c>
      <c r="B3864" s="293">
        <v>2009</v>
      </c>
      <c r="C3864" s="294">
        <v>252.11500000000001</v>
      </c>
      <c r="D3864" s="294">
        <v>50.912999999999997</v>
      </c>
      <c r="E3864" s="295">
        <v>387.21300000000002</v>
      </c>
      <c r="F3864" s="294">
        <v>142.452</v>
      </c>
      <c r="G3864" s="294">
        <v>142.452</v>
      </c>
    </row>
    <row r="3865" spans="1:7">
      <c r="A3865" s="34" t="s">
        <v>114</v>
      </c>
      <c r="B3865" s="293">
        <v>2008</v>
      </c>
      <c r="C3865" s="294">
        <v>211.791</v>
      </c>
      <c r="D3865" s="294">
        <v>7.3629999999999995</v>
      </c>
      <c r="E3865" s="295">
        <v>199.10499999999999</v>
      </c>
      <c r="F3865" s="294">
        <v>-5.2290000000000001</v>
      </c>
      <c r="G3865" s="294">
        <v>-5.2290000000000001</v>
      </c>
    </row>
    <row r="3866" spans="1:7">
      <c r="A3866" s="34" t="s">
        <v>114</v>
      </c>
      <c r="B3866" s="293">
        <v>2007</v>
      </c>
      <c r="C3866" s="294">
        <v>155.36600000000001</v>
      </c>
      <c r="D3866" s="294">
        <v>-21.841999999999999</v>
      </c>
      <c r="E3866" s="295">
        <v>145.19200000000001</v>
      </c>
      <c r="F3866" s="294">
        <v>-18.925000000000001</v>
      </c>
      <c r="G3866" s="294">
        <v>-18.925000000000001</v>
      </c>
    </row>
    <row r="3867" spans="1:7">
      <c r="A3867" s="34" t="s">
        <v>1642</v>
      </c>
      <c r="B3867" s="293">
        <v>2019</v>
      </c>
      <c r="C3867" s="294">
        <v>7320</v>
      </c>
      <c r="D3867" s="294">
        <v>669.9</v>
      </c>
      <c r="E3867" s="295">
        <v>17439</v>
      </c>
      <c r="F3867" s="294">
        <v>7400.2</v>
      </c>
      <c r="G3867" s="294">
        <v>13942.5</v>
      </c>
    </row>
    <row r="3868" spans="1:7">
      <c r="A3868" s="34" t="s">
        <v>1642</v>
      </c>
      <c r="B3868" s="293">
        <v>2018</v>
      </c>
      <c r="C3868" s="294">
        <v>6452.7</v>
      </c>
      <c r="D3868" s="294">
        <v>2878.9</v>
      </c>
      <c r="E3868" s="295">
        <v>12905.6</v>
      </c>
      <c r="F3868" s="294">
        <v>6612.9</v>
      </c>
      <c r="G3868" s="294">
        <v>10043.199999999999</v>
      </c>
    </row>
    <row r="3869" spans="1:7">
      <c r="A3869" s="34" t="s">
        <v>1642</v>
      </c>
      <c r="B3869" s="293">
        <v>2017</v>
      </c>
      <c r="C3869" s="294">
        <v>5756.1</v>
      </c>
      <c r="D3869" s="294">
        <v>1044.5</v>
      </c>
      <c r="E3869" s="295">
        <v>10500.6</v>
      </c>
      <c r="F3869" s="294">
        <v>3808.2</v>
      </c>
      <c r="G3869" s="294">
        <v>7864.4</v>
      </c>
    </row>
    <row r="3870" spans="1:7">
      <c r="A3870" s="34" t="s">
        <v>1642</v>
      </c>
      <c r="B3870" s="293">
        <v>2016</v>
      </c>
      <c r="C3870" s="294">
        <v>5378.2</v>
      </c>
      <c r="D3870" s="294">
        <v>872.3</v>
      </c>
      <c r="E3870" s="295">
        <v>8189.8</v>
      </c>
      <c r="F3870" s="294">
        <v>2691</v>
      </c>
      <c r="G3870" s="294">
        <v>6049</v>
      </c>
    </row>
    <row r="3871" spans="1:7">
      <c r="A3871" s="34" t="s">
        <v>1642</v>
      </c>
      <c r="B3871" s="293">
        <v>2015</v>
      </c>
      <c r="C3871" s="294">
        <v>6178.8</v>
      </c>
      <c r="D3871" s="294">
        <v>863.8</v>
      </c>
      <c r="E3871" s="295">
        <v>7210.6</v>
      </c>
      <c r="F3871" s="294">
        <v>5182.5</v>
      </c>
      <c r="G3871" s="294">
        <v>5182.5</v>
      </c>
    </row>
    <row r="3872" spans="1:7">
      <c r="A3872" s="34" t="s">
        <v>1642</v>
      </c>
      <c r="B3872" s="293">
        <v>2014</v>
      </c>
      <c r="C3872" s="294">
        <v>6337.2</v>
      </c>
      <c r="D3872" s="294">
        <v>883.4</v>
      </c>
      <c r="E3872" s="295">
        <v>7355.6</v>
      </c>
      <c r="F3872" s="294">
        <v>5232.5</v>
      </c>
      <c r="G3872" s="294">
        <v>5232.5</v>
      </c>
    </row>
    <row r="3873" spans="1:7">
      <c r="A3873" s="34" t="s">
        <v>1642</v>
      </c>
      <c r="B3873" s="293">
        <v>2013</v>
      </c>
      <c r="C3873" s="294">
        <v>5961.9</v>
      </c>
      <c r="D3873" s="294">
        <v>830.9</v>
      </c>
      <c r="E3873" s="295">
        <v>7240.1</v>
      </c>
      <c r="F3873" s="294">
        <v>5125.1000000000004</v>
      </c>
      <c r="G3873" s="294">
        <v>5125.1000000000004</v>
      </c>
    </row>
    <row r="3874" spans="1:7">
      <c r="A3874" s="34" t="s">
        <v>1643</v>
      </c>
      <c r="B3874" s="293">
        <v>2019</v>
      </c>
      <c r="C3874" s="294">
        <v>39350</v>
      </c>
      <c r="D3874" s="294">
        <v>3484</v>
      </c>
      <c r="E3874" s="295">
        <v>48841</v>
      </c>
      <c r="F3874" s="294">
        <v>13577</v>
      </c>
      <c r="G3874" s="294">
        <v>27364</v>
      </c>
    </row>
    <row r="3875" spans="1:7">
      <c r="A3875" s="34" t="s">
        <v>1643</v>
      </c>
      <c r="B3875" s="293">
        <v>2018</v>
      </c>
      <c r="C3875" s="294">
        <v>36193</v>
      </c>
      <c r="D3875" s="294">
        <v>3345</v>
      </c>
      <c r="E3875" s="295">
        <v>45408</v>
      </c>
      <c r="F3875" s="294">
        <v>11732</v>
      </c>
      <c r="G3875" s="294">
        <v>24468</v>
      </c>
    </row>
    <row r="3876" spans="1:7">
      <c r="A3876" s="34" t="s">
        <v>1643</v>
      </c>
      <c r="B3876" s="293">
        <v>2017</v>
      </c>
      <c r="C3876" s="294">
        <v>30973</v>
      </c>
      <c r="D3876" s="294">
        <v>2912</v>
      </c>
      <c r="E3876" s="295">
        <v>35046</v>
      </c>
      <c r="F3876" s="294">
        <v>11435</v>
      </c>
      <c r="G3876" s="294">
        <v>15417</v>
      </c>
    </row>
    <row r="3877" spans="1:7">
      <c r="A3877" s="34" t="s">
        <v>1643</v>
      </c>
      <c r="B3877" s="293">
        <v>2016</v>
      </c>
      <c r="C3877" s="294">
        <v>30561</v>
      </c>
      <c r="D3877" s="294">
        <v>2572</v>
      </c>
      <c r="E3877" s="295">
        <v>33172</v>
      </c>
      <c r="F3877" s="294">
        <v>10301</v>
      </c>
      <c r="G3877" s="294">
        <v>14189</v>
      </c>
    </row>
    <row r="3878" spans="1:7">
      <c r="A3878" s="34" t="s">
        <v>1643</v>
      </c>
      <c r="B3878" s="293">
        <v>2015</v>
      </c>
      <c r="C3878" s="294">
        <v>31781</v>
      </c>
      <c r="D3878" s="294">
        <v>3036</v>
      </c>
      <c r="E3878" s="295">
        <v>31997</v>
      </c>
      <c r="F3878" s="294">
        <v>10738</v>
      </c>
      <c r="G3878" s="294">
        <v>14137</v>
      </c>
    </row>
    <row r="3879" spans="1:7">
      <c r="A3879" s="34" t="s">
        <v>1643</v>
      </c>
      <c r="B3879" s="293">
        <v>2014</v>
      </c>
      <c r="C3879" s="294">
        <v>30852</v>
      </c>
      <c r="D3879" s="294">
        <v>2533</v>
      </c>
      <c r="E3879" s="295">
        <v>35337</v>
      </c>
      <c r="F3879" s="294">
        <v>11829</v>
      </c>
      <c r="G3879" s="294">
        <v>15722</v>
      </c>
    </row>
    <row r="3880" spans="1:7">
      <c r="A3880" s="34" t="s">
        <v>1643</v>
      </c>
      <c r="B3880" s="293">
        <v>2013</v>
      </c>
      <c r="C3880" s="294">
        <v>30930</v>
      </c>
      <c r="D3880" s="294">
        <v>2357</v>
      </c>
      <c r="E3880" s="295">
        <v>35494</v>
      </c>
      <c r="F3880" s="294">
        <v>14501</v>
      </c>
      <c r="G3880" s="294">
        <v>18410</v>
      </c>
    </row>
    <row r="3881" spans="1:7">
      <c r="A3881" s="34" t="s">
        <v>1643</v>
      </c>
      <c r="B3881" s="293">
        <v>2012</v>
      </c>
      <c r="C3881" s="294">
        <v>31513</v>
      </c>
      <c r="D3881" s="294">
        <v>-332</v>
      </c>
      <c r="E3881" s="295">
        <v>34309</v>
      </c>
      <c r="F3881" s="294">
        <v>11390</v>
      </c>
      <c r="G3881" s="294">
        <v>15298</v>
      </c>
    </row>
    <row r="3882" spans="1:7">
      <c r="A3882" s="34" t="s">
        <v>1643</v>
      </c>
      <c r="B3882" s="293">
        <v>2011</v>
      </c>
      <c r="C3882" s="294">
        <v>32677</v>
      </c>
      <c r="D3882" s="294">
        <v>2526</v>
      </c>
      <c r="E3882" s="295">
        <v>34883</v>
      </c>
      <c r="F3882" s="294">
        <v>13232</v>
      </c>
      <c r="G3882" s="294">
        <v>17162</v>
      </c>
    </row>
    <row r="3883" spans="1:7">
      <c r="A3883" s="34" t="s">
        <v>1643</v>
      </c>
      <c r="B3883" s="293">
        <v>2010</v>
      </c>
      <c r="C3883" s="294">
        <v>32466</v>
      </c>
      <c r="D3883" s="294">
        <v>2624</v>
      </c>
      <c r="E3883" s="295">
        <v>32545</v>
      </c>
      <c r="F3883" s="294">
        <v>13316</v>
      </c>
      <c r="G3883" s="294">
        <v>16519</v>
      </c>
    </row>
    <row r="3884" spans="1:7">
      <c r="A3884" s="34" t="s">
        <v>1643</v>
      </c>
      <c r="B3884" s="293">
        <v>2009</v>
      </c>
      <c r="C3884" s="294">
        <v>31981</v>
      </c>
      <c r="D3884" s="294">
        <v>2394</v>
      </c>
      <c r="E3884" s="295">
        <v>31077</v>
      </c>
      <c r="F3884" s="294">
        <v>12423</v>
      </c>
      <c r="G3884" s="294">
        <v>16287</v>
      </c>
    </row>
    <row r="3885" spans="1:7">
      <c r="A3885" s="34" t="s">
        <v>1643</v>
      </c>
      <c r="B3885" s="293">
        <v>2008</v>
      </c>
      <c r="C3885" s="294">
        <v>29300</v>
      </c>
      <c r="D3885" s="294">
        <v>2459</v>
      </c>
      <c r="E3885" s="295">
        <v>28373</v>
      </c>
      <c r="F3885" s="294">
        <v>10053</v>
      </c>
      <c r="G3885" s="294">
        <v>14077</v>
      </c>
    </row>
    <row r="3886" spans="1:7">
      <c r="A3886" s="34" t="s">
        <v>1643</v>
      </c>
      <c r="B3886" s="293">
        <v>2007</v>
      </c>
      <c r="C3886" s="294">
        <v>27240</v>
      </c>
      <c r="D3886" s="294">
        <v>2072</v>
      </c>
      <c r="E3886" s="295">
        <v>25733</v>
      </c>
      <c r="F3886" s="294">
        <v>11768</v>
      </c>
      <c r="G3886" s="294">
        <v>14559</v>
      </c>
    </row>
    <row r="3887" spans="1:7">
      <c r="A3887" s="34" t="s">
        <v>1643</v>
      </c>
      <c r="B3887" s="293">
        <v>2006</v>
      </c>
      <c r="C3887" s="294">
        <v>24063</v>
      </c>
      <c r="D3887" s="294">
        <v>1856</v>
      </c>
      <c r="E3887" s="295">
        <v>22376</v>
      </c>
      <c r="F3887" s="294">
        <v>9827</v>
      </c>
      <c r="G3887" s="294">
        <v>12608</v>
      </c>
    </row>
    <row r="3888" spans="1:7">
      <c r="A3888" s="34" t="s">
        <v>1643</v>
      </c>
      <c r="B3888" s="293">
        <v>2005</v>
      </c>
      <c r="C3888" s="294">
        <v>20975</v>
      </c>
      <c r="D3888" s="294">
        <v>1461</v>
      </c>
      <c r="E3888" s="295">
        <v>19700</v>
      </c>
      <c r="F3888" s="294">
        <v>8145</v>
      </c>
      <c r="G3888" s="294">
        <v>11432</v>
      </c>
    </row>
    <row r="3889" spans="1:7">
      <c r="A3889" s="34" t="s">
        <v>1643</v>
      </c>
      <c r="B3889" s="293">
        <v>2004</v>
      </c>
      <c r="C3889" s="294">
        <v>19119</v>
      </c>
      <c r="D3889" s="294">
        <v>1227</v>
      </c>
      <c r="E3889" s="295">
        <v>17544</v>
      </c>
      <c r="F3889" s="294">
        <v>7189</v>
      </c>
      <c r="G3889" s="294">
        <v>10486</v>
      </c>
    </row>
    <row r="3890" spans="1:7">
      <c r="A3890" s="34" t="s">
        <v>1643</v>
      </c>
      <c r="B3890" s="293">
        <v>2003</v>
      </c>
      <c r="C3890" s="294">
        <v>16617</v>
      </c>
      <c r="D3890" s="294">
        <v>1004</v>
      </c>
      <c r="E3890" s="295">
        <v>16183</v>
      </c>
      <c r="F3890" s="294">
        <v>5921</v>
      </c>
      <c r="G3890" s="294">
        <v>9964</v>
      </c>
    </row>
    <row r="3891" spans="1:7">
      <c r="A3891" s="34" t="s">
        <v>1643</v>
      </c>
      <c r="B3891" s="293">
        <v>2002</v>
      </c>
      <c r="C3891" s="294">
        <v>13829</v>
      </c>
      <c r="D3891" s="294">
        <v>917</v>
      </c>
      <c r="E3891" s="295">
        <v>11731</v>
      </c>
      <c r="F3891" s="294">
        <v>5199</v>
      </c>
      <c r="G3891" s="294">
        <v>6670</v>
      </c>
    </row>
    <row r="3892" spans="1:7">
      <c r="A3892" s="34" t="s">
        <v>1643</v>
      </c>
      <c r="B3892" s="293">
        <v>2001</v>
      </c>
      <c r="C3892" s="294">
        <v>12054</v>
      </c>
      <c r="D3892" s="294">
        <v>943</v>
      </c>
      <c r="E3892" s="295">
        <v>11069</v>
      </c>
      <c r="F3892" s="294">
        <v>4528</v>
      </c>
      <c r="G3892" s="294">
        <v>6463</v>
      </c>
    </row>
    <row r="3893" spans="1:7">
      <c r="A3893" s="34" t="s">
        <v>1643</v>
      </c>
      <c r="B3893" s="293">
        <v>2000</v>
      </c>
      <c r="C3893" s="294">
        <v>10356</v>
      </c>
      <c r="D3893" s="294">
        <v>901</v>
      </c>
      <c r="E3893" s="295">
        <v>7987</v>
      </c>
      <c r="F3893" s="294">
        <v>3820</v>
      </c>
      <c r="G3893" s="294">
        <v>4322</v>
      </c>
    </row>
    <row r="3894" spans="1:7">
      <c r="A3894" s="34" t="s">
        <v>1643</v>
      </c>
      <c r="B3894" s="293">
        <v>1999</v>
      </c>
      <c r="C3894" s="294">
        <v>8959</v>
      </c>
      <c r="D3894" s="294">
        <v>880</v>
      </c>
      <c r="E3894" s="295">
        <v>7774</v>
      </c>
      <c r="F3894" s="294">
        <v>3171</v>
      </c>
      <c r="G3894" s="294">
        <v>4193</v>
      </c>
    </row>
    <row r="3895" spans="1:7">
      <c r="A3895" s="34" t="s">
        <v>1643</v>
      </c>
      <c r="B3895" s="293">
        <v>1998</v>
      </c>
      <c r="C3895" s="294">
        <v>7398</v>
      </c>
      <c r="D3895" s="294">
        <v>589</v>
      </c>
      <c r="E3895" s="295">
        <v>6196</v>
      </c>
      <c r="F3895" s="294">
        <v>2415</v>
      </c>
      <c r="G3895" s="294">
        <v>2945</v>
      </c>
    </row>
    <row r="3896" spans="1:7">
      <c r="A3896" s="34" t="s">
        <v>1643</v>
      </c>
      <c r="B3896" s="293">
        <v>1997</v>
      </c>
      <c r="C3896" s="294">
        <v>4062</v>
      </c>
      <c r="D3896" s="294">
        <v>316</v>
      </c>
      <c r="E3896" s="295">
        <v>4091</v>
      </c>
      <c r="F3896" s="294">
        <v>1915</v>
      </c>
      <c r="G3896" s="294">
        <v>2280</v>
      </c>
    </row>
    <row r="3897" spans="1:7">
      <c r="A3897" s="34" t="s">
        <v>1643</v>
      </c>
      <c r="B3897" s="293">
        <v>1996</v>
      </c>
      <c r="C3897" s="294">
        <v>3581</v>
      </c>
      <c r="D3897" s="294">
        <v>270</v>
      </c>
      <c r="E3897" s="295">
        <v>3299</v>
      </c>
      <c r="F3897" s="294">
        <v>1714</v>
      </c>
      <c r="G3897" s="294">
        <v>1870</v>
      </c>
    </row>
    <row r="3898" spans="1:7">
      <c r="A3898" s="34" t="s">
        <v>1643</v>
      </c>
      <c r="B3898" s="293">
        <v>1995</v>
      </c>
      <c r="C3898" s="294">
        <v>3067</v>
      </c>
      <c r="D3898" s="294">
        <v>321</v>
      </c>
      <c r="E3898" s="295">
        <v>3164</v>
      </c>
      <c r="F3898" s="294">
        <v>1567</v>
      </c>
      <c r="G3898" s="294">
        <v>1737</v>
      </c>
    </row>
    <row r="3899" spans="1:7">
      <c r="A3899" s="34" t="s">
        <v>1643</v>
      </c>
      <c r="B3899" s="293">
        <v>1994</v>
      </c>
      <c r="C3899" s="294">
        <v>3058</v>
      </c>
      <c r="D3899" s="294">
        <v>238</v>
      </c>
      <c r="E3899" s="295">
        <v>2673</v>
      </c>
      <c r="F3899" s="294">
        <v>1316</v>
      </c>
      <c r="G3899" s="294">
        <v>1512</v>
      </c>
    </row>
    <row r="3900" spans="1:7">
      <c r="A3900" s="34" t="s">
        <v>1643</v>
      </c>
      <c r="B3900" s="293">
        <v>1993</v>
      </c>
      <c r="C3900" s="294">
        <v>3187</v>
      </c>
      <c r="D3900" s="294">
        <v>885</v>
      </c>
      <c r="E3900" s="295">
        <v>2635</v>
      </c>
      <c r="F3900" s="294">
        <v>1177</v>
      </c>
      <c r="G3900" s="294">
        <v>1378</v>
      </c>
    </row>
    <row r="3901" spans="1:7">
      <c r="A3901" s="34" t="s">
        <v>1643</v>
      </c>
      <c r="B3901" s="293">
        <v>1992</v>
      </c>
      <c r="C3901" s="294">
        <v>3225</v>
      </c>
      <c r="D3901" s="294">
        <v>815</v>
      </c>
      <c r="E3901" s="295">
        <v>3530</v>
      </c>
      <c r="F3901" s="294">
        <v>1874</v>
      </c>
      <c r="G3901" s="294">
        <v>2057</v>
      </c>
    </row>
    <row r="3902" spans="1:7">
      <c r="A3902" s="34" t="s">
        <v>1643</v>
      </c>
      <c r="B3902" s="293">
        <v>1991</v>
      </c>
      <c r="C3902" s="294">
        <v>3322</v>
      </c>
      <c r="D3902" s="294">
        <v>505</v>
      </c>
      <c r="E3902" s="295">
        <v>4672</v>
      </c>
      <c r="F3902" s="294">
        <v>1980</v>
      </c>
      <c r="G3902" s="294">
        <v>2593</v>
      </c>
    </row>
    <row r="3903" spans="1:7">
      <c r="A3903" s="34" t="s">
        <v>1643</v>
      </c>
      <c r="B3903" s="293">
        <v>1990</v>
      </c>
      <c r="C3903" s="294">
        <v>9457</v>
      </c>
      <c r="D3903" s="294">
        <v>-578</v>
      </c>
      <c r="E3903" s="295">
        <v>5830</v>
      </c>
      <c r="F3903" s="294">
        <v>1510</v>
      </c>
      <c r="G3903" s="294">
        <v>2459</v>
      </c>
    </row>
    <row r="3904" spans="1:7">
      <c r="A3904" s="34" t="s">
        <v>1643</v>
      </c>
      <c r="B3904" s="293">
        <v>1989</v>
      </c>
      <c r="C3904" s="294">
        <v>10042.9004</v>
      </c>
      <c r="D3904" s="294">
        <v>293.10000000000002</v>
      </c>
      <c r="E3904" s="295">
        <v>6548.6000999999997</v>
      </c>
      <c r="F3904" s="294">
        <v>2125.6</v>
      </c>
      <c r="G3904" s="294">
        <v>3309.1</v>
      </c>
    </row>
    <row r="3905" spans="1:7">
      <c r="A3905" s="34" t="s">
        <v>1644</v>
      </c>
      <c r="B3905" s="293">
        <v>2019</v>
      </c>
      <c r="C3905" s="294">
        <v>95214</v>
      </c>
      <c r="D3905" s="294">
        <v>-5439</v>
      </c>
      <c r="E3905" s="295">
        <v>266048</v>
      </c>
      <c r="F3905" s="294">
        <v>29861</v>
      </c>
      <c r="G3905" s="294">
        <v>123905</v>
      </c>
    </row>
    <row r="3906" spans="1:7">
      <c r="A3906" s="34" t="s">
        <v>1644</v>
      </c>
      <c r="B3906" s="293">
        <v>2018</v>
      </c>
      <c r="C3906" s="294">
        <v>97012</v>
      </c>
      <c r="D3906" s="294">
        <v>-22802</v>
      </c>
      <c r="E3906" s="295">
        <v>311072</v>
      </c>
      <c r="F3906" s="294">
        <v>51481</v>
      </c>
      <c r="G3906" s="294">
        <v>155081</v>
      </c>
    </row>
    <row r="3907" spans="1:7">
      <c r="A3907" s="34" t="s">
        <v>1644</v>
      </c>
      <c r="B3907" s="293">
        <v>2017</v>
      </c>
      <c r="C3907" s="294">
        <v>99279</v>
      </c>
      <c r="D3907" s="294">
        <v>-8920</v>
      </c>
      <c r="E3907" s="295">
        <v>369245</v>
      </c>
      <c r="F3907" s="294">
        <v>76890</v>
      </c>
      <c r="G3907" s="294">
        <v>211481</v>
      </c>
    </row>
    <row r="3908" spans="1:7">
      <c r="A3908" s="34" t="s">
        <v>1644</v>
      </c>
      <c r="B3908" s="293">
        <v>2016</v>
      </c>
      <c r="C3908" s="294">
        <v>119687</v>
      </c>
      <c r="D3908" s="294">
        <v>8175</v>
      </c>
      <c r="E3908" s="295">
        <v>365183</v>
      </c>
      <c r="F3908" s="294">
        <v>80515</v>
      </c>
      <c r="G3908" s="294">
        <v>216726</v>
      </c>
    </row>
    <row r="3909" spans="1:7">
      <c r="A3909" s="34" t="s">
        <v>1644</v>
      </c>
      <c r="B3909" s="293">
        <v>2015</v>
      </c>
      <c r="C3909" s="294">
        <v>115158</v>
      </c>
      <c r="D3909" s="294">
        <v>-6144</v>
      </c>
      <c r="E3909" s="295">
        <v>493071</v>
      </c>
      <c r="F3909" s="294">
        <v>103110</v>
      </c>
      <c r="G3909" s="294">
        <v>300712</v>
      </c>
    </row>
    <row r="3910" spans="1:7">
      <c r="A3910" s="34" t="s">
        <v>1644</v>
      </c>
      <c r="B3910" s="293">
        <v>2014</v>
      </c>
      <c r="C3910" s="294">
        <v>116406</v>
      </c>
      <c r="D3910" s="294">
        <v>15233</v>
      </c>
      <c r="E3910" s="295">
        <v>654954</v>
      </c>
      <c r="F3910" s="294">
        <v>136931</v>
      </c>
      <c r="G3910" s="294">
        <v>393952</v>
      </c>
    </row>
    <row r="3911" spans="1:7">
      <c r="A3911" s="34" t="s">
        <v>1644</v>
      </c>
      <c r="B3911" s="293">
        <v>2013</v>
      </c>
      <c r="C3911" s="294">
        <v>110137</v>
      </c>
      <c r="D3911" s="294">
        <v>13057</v>
      </c>
      <c r="E3911" s="295">
        <v>656560</v>
      </c>
      <c r="F3911" s="294">
        <v>136783</v>
      </c>
      <c r="G3911" s="294">
        <v>436338</v>
      </c>
    </row>
    <row r="3912" spans="1:7">
      <c r="A3912" s="34" t="s">
        <v>1644</v>
      </c>
      <c r="B3912" s="293">
        <v>2012</v>
      </c>
      <c r="C3912" s="294">
        <v>144121</v>
      </c>
      <c r="D3912" s="294">
        <v>13641</v>
      </c>
      <c r="E3912" s="295">
        <v>684999</v>
      </c>
      <c r="F3912" s="294">
        <v>128470</v>
      </c>
      <c r="G3912" s="294">
        <v>465946</v>
      </c>
    </row>
    <row r="3913" spans="1:7">
      <c r="A3913" s="34" t="s">
        <v>1644</v>
      </c>
      <c r="B3913" s="293">
        <v>2011</v>
      </c>
      <c r="C3913" s="294">
        <v>141479</v>
      </c>
      <c r="D3913" s="294">
        <v>13120</v>
      </c>
      <c r="E3913" s="295">
        <v>718320</v>
      </c>
      <c r="F3913" s="294">
        <v>118134</v>
      </c>
      <c r="G3913" s="294">
        <v>499204</v>
      </c>
    </row>
    <row r="3914" spans="1:7">
      <c r="A3914" s="34" t="s">
        <v>1644</v>
      </c>
      <c r="B3914" s="293">
        <v>2010</v>
      </c>
      <c r="C3914" s="294">
        <v>148442</v>
      </c>
      <c r="D3914" s="294">
        <v>11344</v>
      </c>
      <c r="E3914" s="295">
        <v>747793</v>
      </c>
      <c r="F3914" s="294">
        <v>124198</v>
      </c>
      <c r="G3914" s="294">
        <v>535480</v>
      </c>
    </row>
    <row r="3915" spans="1:7">
      <c r="A3915" s="34" t="s">
        <v>1644</v>
      </c>
      <c r="B3915" s="293">
        <v>2009</v>
      </c>
      <c r="C3915" s="294">
        <v>154272</v>
      </c>
      <c r="D3915" s="294">
        <v>10725</v>
      </c>
      <c r="E3915" s="295">
        <v>781901</v>
      </c>
      <c r="F3915" s="294">
        <v>125136</v>
      </c>
      <c r="G3915" s="294">
        <v>591177</v>
      </c>
    </row>
    <row r="3916" spans="1:7">
      <c r="A3916" s="34" t="s">
        <v>1644</v>
      </c>
      <c r="B3916" s="293">
        <v>2008</v>
      </c>
      <c r="C3916" s="294">
        <v>180929</v>
      </c>
      <c r="D3916" s="294">
        <v>17335</v>
      </c>
      <c r="E3916" s="295">
        <v>797769</v>
      </c>
      <c r="F3916" s="294">
        <v>113612</v>
      </c>
      <c r="G3916" s="294">
        <v>637374</v>
      </c>
    </row>
    <row r="3917" spans="1:7">
      <c r="A3917" s="34" t="s">
        <v>1644</v>
      </c>
      <c r="B3917" s="293">
        <v>2007</v>
      </c>
      <c r="C3917" s="294">
        <v>169469</v>
      </c>
      <c r="D3917" s="294">
        <v>22208</v>
      </c>
      <c r="E3917" s="295">
        <v>795683</v>
      </c>
      <c r="F3917" s="294">
        <v>123563</v>
      </c>
      <c r="G3917" s="294">
        <v>637676</v>
      </c>
    </row>
    <row r="3918" spans="1:7">
      <c r="A3918" s="34" t="s">
        <v>1644</v>
      </c>
      <c r="B3918" s="293">
        <v>2006</v>
      </c>
      <c r="C3918" s="294">
        <v>149689</v>
      </c>
      <c r="D3918" s="294">
        <v>20742</v>
      </c>
      <c r="E3918" s="295">
        <v>696683</v>
      </c>
      <c r="F3918" s="294">
        <v>119002</v>
      </c>
      <c r="G3918" s="294">
        <v>551954</v>
      </c>
    </row>
    <row r="3919" spans="1:7">
      <c r="A3919" s="34" t="s">
        <v>1644</v>
      </c>
      <c r="B3919" s="293">
        <v>2005</v>
      </c>
      <c r="C3919" s="294">
        <v>146273</v>
      </c>
      <c r="D3919" s="294">
        <v>16711</v>
      </c>
      <c r="E3919" s="295">
        <v>673321</v>
      </c>
      <c r="F3919" s="294">
        <v>117405</v>
      </c>
      <c r="G3919" s="294">
        <v>487886</v>
      </c>
    </row>
    <row r="3920" spans="1:7">
      <c r="A3920" s="34" t="s">
        <v>1644</v>
      </c>
      <c r="B3920" s="293">
        <v>2004</v>
      </c>
      <c r="C3920" s="294">
        <v>133417</v>
      </c>
      <c r="D3920" s="294">
        <v>16819</v>
      </c>
      <c r="E3920" s="295">
        <v>750507</v>
      </c>
      <c r="F3920" s="294">
        <v>123424</v>
      </c>
      <c r="G3920" s="294">
        <v>488490</v>
      </c>
    </row>
    <row r="3921" spans="1:7">
      <c r="A3921" s="34" t="s">
        <v>1644</v>
      </c>
      <c r="B3921" s="293">
        <v>2003</v>
      </c>
      <c r="C3921" s="294">
        <v>133585</v>
      </c>
      <c r="D3921" s="294">
        <v>15002</v>
      </c>
      <c r="E3921" s="295">
        <v>647483</v>
      </c>
      <c r="F3921" s="294">
        <v>84960</v>
      </c>
      <c r="G3921" s="294">
        <v>389881</v>
      </c>
    </row>
    <row r="3922" spans="1:7">
      <c r="A3922" s="34" t="s">
        <v>1644</v>
      </c>
      <c r="B3922" s="293">
        <v>2002</v>
      </c>
      <c r="C3922" s="294">
        <v>131197</v>
      </c>
      <c r="D3922" s="294">
        <v>14118</v>
      </c>
      <c r="E3922" s="295">
        <v>575244</v>
      </c>
      <c r="F3922" s="294">
        <v>69179</v>
      </c>
      <c r="G3922" s="294">
        <v>348586</v>
      </c>
    </row>
    <row r="3923" spans="1:7">
      <c r="A3923" s="34" t="s">
        <v>1644</v>
      </c>
      <c r="B3923" s="293">
        <v>2001</v>
      </c>
      <c r="C3923" s="294">
        <v>125679</v>
      </c>
      <c r="D3923" s="294">
        <v>13684</v>
      </c>
      <c r="E3923" s="295">
        <v>495023</v>
      </c>
      <c r="F3923" s="294">
        <v>60039</v>
      </c>
      <c r="G3923" s="294">
        <v>292921</v>
      </c>
    </row>
    <row r="3924" spans="1:7">
      <c r="A3924" s="34" t="s">
        <v>1644</v>
      </c>
      <c r="B3924" s="293">
        <v>2000</v>
      </c>
      <c r="C3924" s="294">
        <v>129417</v>
      </c>
      <c r="D3924" s="294">
        <v>12735</v>
      </c>
      <c r="E3924" s="295">
        <v>437006</v>
      </c>
      <c r="F3924" s="294">
        <v>55428</v>
      </c>
      <c r="G3924" s="294">
        <v>256740</v>
      </c>
    </row>
    <row r="3925" spans="1:7">
      <c r="A3925" s="34" t="s">
        <v>1644</v>
      </c>
      <c r="B3925" s="293">
        <v>1999</v>
      </c>
      <c r="C3925" s="294">
        <v>110832</v>
      </c>
      <c r="D3925" s="294">
        <v>10717</v>
      </c>
      <c r="E3925" s="295">
        <v>405200</v>
      </c>
      <c r="F3925" s="294">
        <v>47771</v>
      </c>
      <c r="G3925" s="294">
        <v>249544</v>
      </c>
    </row>
    <row r="3926" spans="1:7">
      <c r="A3926" s="34" t="s">
        <v>1644</v>
      </c>
      <c r="B3926" s="293">
        <v>1998</v>
      </c>
      <c r="C3926" s="294">
        <v>99820</v>
      </c>
      <c r="D3926" s="294">
        <v>9296</v>
      </c>
      <c r="E3926" s="295">
        <v>355935</v>
      </c>
      <c r="F3926" s="294">
        <v>43155</v>
      </c>
      <c r="G3926" s="294">
        <v>218196</v>
      </c>
    </row>
    <row r="3927" spans="1:7">
      <c r="A3927" s="34" t="s">
        <v>1644</v>
      </c>
      <c r="B3927" s="293">
        <v>1997</v>
      </c>
      <c r="C3927" s="294">
        <v>88540</v>
      </c>
      <c r="D3927" s="294">
        <v>8203</v>
      </c>
      <c r="E3927" s="295">
        <v>304012</v>
      </c>
      <c r="F3927" s="294">
        <v>38120</v>
      </c>
      <c r="G3927" s="294">
        <v>182798</v>
      </c>
    </row>
    <row r="3928" spans="1:7">
      <c r="A3928" s="34" t="s">
        <v>1644</v>
      </c>
      <c r="B3928" s="293">
        <v>1996</v>
      </c>
      <c r="C3928" s="294">
        <v>78541</v>
      </c>
      <c r="D3928" s="294">
        <v>7280</v>
      </c>
      <c r="E3928" s="295">
        <v>272402</v>
      </c>
      <c r="F3928" s="294">
        <v>34132</v>
      </c>
      <c r="G3928" s="294">
        <v>163578</v>
      </c>
    </row>
    <row r="3929" spans="1:7">
      <c r="A3929" s="34" t="s">
        <v>1644</v>
      </c>
      <c r="B3929" s="293">
        <v>1995</v>
      </c>
      <c r="C3929" s="294">
        <v>69276</v>
      </c>
      <c r="D3929" s="294">
        <v>6573</v>
      </c>
      <c r="E3929" s="295">
        <v>228035</v>
      </c>
      <c r="F3929" s="294">
        <v>32565</v>
      </c>
      <c r="G3929" s="294">
        <v>148055</v>
      </c>
    </row>
    <row r="3930" spans="1:7">
      <c r="A3930" s="34" t="s">
        <v>1644</v>
      </c>
      <c r="B3930" s="293">
        <v>1994</v>
      </c>
      <c r="C3930" s="294">
        <v>59316</v>
      </c>
      <c r="D3930" s="294">
        <v>4726</v>
      </c>
      <c r="E3930" s="295">
        <v>185871</v>
      </c>
      <c r="F3930" s="294">
        <v>28234</v>
      </c>
      <c r="G3930" s="294">
        <v>122994</v>
      </c>
    </row>
    <row r="3931" spans="1:7">
      <c r="A3931" s="34" t="s">
        <v>1644</v>
      </c>
      <c r="B3931" s="293">
        <v>1993</v>
      </c>
      <c r="C3931" s="294">
        <v>54966</v>
      </c>
      <c r="D3931" s="294">
        <v>4315</v>
      </c>
      <c r="E3931" s="295">
        <v>251506</v>
      </c>
      <c r="F3931" s="294">
        <v>27480</v>
      </c>
      <c r="G3931" s="294">
        <v>113049</v>
      </c>
    </row>
    <row r="3932" spans="1:7">
      <c r="A3932" s="34" t="s">
        <v>1644</v>
      </c>
      <c r="B3932" s="293">
        <v>1992</v>
      </c>
      <c r="C3932" s="294">
        <v>52252</v>
      </c>
      <c r="D3932" s="294">
        <v>4725</v>
      </c>
      <c r="E3932" s="295">
        <v>192876</v>
      </c>
      <c r="F3932" s="294">
        <v>24803</v>
      </c>
      <c r="G3932" s="294">
        <v>106568</v>
      </c>
    </row>
    <row r="3933" spans="1:7">
      <c r="A3933" s="34" t="s">
        <v>1644</v>
      </c>
      <c r="B3933" s="293">
        <v>1991</v>
      </c>
      <c r="C3933" s="294">
        <v>53837</v>
      </c>
      <c r="D3933" s="294">
        <v>2636</v>
      </c>
      <c r="E3933" s="295">
        <v>168259</v>
      </c>
      <c r="F3933" s="294">
        <v>22902</v>
      </c>
      <c r="G3933" s="294">
        <v>96934</v>
      </c>
    </row>
    <row r="3934" spans="1:7">
      <c r="A3934" s="34" t="s">
        <v>1644</v>
      </c>
      <c r="B3934" s="293">
        <v>1990</v>
      </c>
      <c r="C3934" s="294">
        <v>57662</v>
      </c>
      <c r="D3934" s="294">
        <v>4303</v>
      </c>
      <c r="E3934" s="295">
        <v>153884</v>
      </c>
      <c r="F3934" s="294">
        <v>22891</v>
      </c>
      <c r="G3934" s="294">
        <v>86854</v>
      </c>
    </row>
    <row r="3935" spans="1:7">
      <c r="A3935" s="34" t="s">
        <v>1644</v>
      </c>
      <c r="B3935" s="293">
        <v>1989</v>
      </c>
      <c r="C3935" s="294">
        <v>53884</v>
      </c>
      <c r="D3935" s="294">
        <v>3939</v>
      </c>
      <c r="E3935" s="295">
        <v>128344</v>
      </c>
      <c r="F3935" s="294">
        <v>21891</v>
      </c>
      <c r="G3935" s="294">
        <v>75201</v>
      </c>
    </row>
    <row r="3936" spans="1:7">
      <c r="A3936" s="34" t="s">
        <v>1645</v>
      </c>
      <c r="B3936" s="293">
        <v>2019</v>
      </c>
      <c r="C3936" s="294">
        <v>22449</v>
      </c>
      <c r="D3936" s="294">
        <v>5386</v>
      </c>
      <c r="E3936" s="295">
        <v>61627</v>
      </c>
      <c r="F3936" s="294">
        <v>22650</v>
      </c>
      <c r="G3936" s="294">
        <v>47968</v>
      </c>
    </row>
    <row r="3937" spans="1:7">
      <c r="A3937" s="34" t="s">
        <v>1645</v>
      </c>
      <c r="B3937" s="293">
        <v>2018</v>
      </c>
      <c r="C3937" s="294">
        <v>22127</v>
      </c>
      <c r="D3937" s="294">
        <v>5455</v>
      </c>
      <c r="E3937" s="295">
        <v>63675</v>
      </c>
      <c r="F3937" s="294">
        <v>21534</v>
      </c>
      <c r="G3937" s="294">
        <v>48856</v>
      </c>
    </row>
    <row r="3938" spans="1:7">
      <c r="A3938" s="34" t="s">
        <v>1645</v>
      </c>
      <c r="B3938" s="293">
        <v>2017</v>
      </c>
      <c r="C3938" s="294">
        <v>26107</v>
      </c>
      <c r="D3938" s="294">
        <v>4628</v>
      </c>
      <c r="E3938" s="295">
        <v>70283</v>
      </c>
      <c r="F3938" s="294">
        <v>20501</v>
      </c>
      <c r="G3938" s="294">
        <v>54043</v>
      </c>
    </row>
    <row r="3939" spans="1:7">
      <c r="A3939" s="34" t="s">
        <v>1645</v>
      </c>
      <c r="B3939" s="293">
        <v>2016</v>
      </c>
      <c r="C3939" s="294">
        <v>30390</v>
      </c>
      <c r="D3939" s="294">
        <v>13501</v>
      </c>
      <c r="E3939" s="295">
        <v>56977</v>
      </c>
      <c r="F3939" s="294">
        <v>19363</v>
      </c>
      <c r="G3939" s="294">
        <v>45709</v>
      </c>
    </row>
    <row r="3940" spans="1:7">
      <c r="A3940" s="34" t="s">
        <v>1645</v>
      </c>
      <c r="B3940" s="293">
        <v>2015</v>
      </c>
      <c r="C3940" s="294">
        <v>32639</v>
      </c>
      <c r="D3940" s="294">
        <v>18108</v>
      </c>
      <c r="E3940" s="295">
        <v>51716</v>
      </c>
      <c r="F3940" s="294">
        <v>19113</v>
      </c>
      <c r="G3940" s="294">
        <v>41170</v>
      </c>
    </row>
    <row r="3941" spans="1:7">
      <c r="A3941" s="34" t="s">
        <v>1645</v>
      </c>
      <c r="B3941" s="293">
        <v>2014</v>
      </c>
      <c r="C3941" s="294">
        <v>24890</v>
      </c>
      <c r="D3941" s="294">
        <v>12101</v>
      </c>
      <c r="E3941" s="295">
        <v>34664</v>
      </c>
      <c r="F3941" s="294">
        <v>15819</v>
      </c>
      <c r="G3941" s="294">
        <v>28223</v>
      </c>
    </row>
    <row r="3942" spans="1:7">
      <c r="A3942" s="34" t="s">
        <v>1645</v>
      </c>
      <c r="B3942" s="293">
        <v>2013</v>
      </c>
      <c r="C3942" s="294">
        <v>11202</v>
      </c>
      <c r="D3942" s="294">
        <v>3075</v>
      </c>
      <c r="E3942" s="295">
        <v>22579</v>
      </c>
      <c r="F3942" s="294">
        <v>11745</v>
      </c>
      <c r="G3942" s="294">
        <v>18381</v>
      </c>
    </row>
    <row r="3943" spans="1:7">
      <c r="A3943" s="34" t="s">
        <v>1645</v>
      </c>
      <c r="B3943" s="293">
        <v>2012</v>
      </c>
      <c r="C3943" s="294">
        <v>9702.5169999999998</v>
      </c>
      <c r="D3943" s="294">
        <v>2591.5659999999998</v>
      </c>
      <c r="E3943" s="295">
        <v>21239.838</v>
      </c>
      <c r="F3943" s="294">
        <v>9543.7219999999998</v>
      </c>
      <c r="G3943" s="294">
        <v>17774.914000000001</v>
      </c>
    </row>
    <row r="3944" spans="1:7">
      <c r="A3944" s="34" t="s">
        <v>1645</v>
      </c>
      <c r="B3944" s="293">
        <v>2011</v>
      </c>
      <c r="C3944" s="294">
        <v>8385.3850000000002</v>
      </c>
      <c r="D3944" s="294">
        <v>2803.6370000000002</v>
      </c>
      <c r="E3944" s="295">
        <v>17303.133999999998</v>
      </c>
      <c r="F3944" s="294">
        <v>6867.3490000000002</v>
      </c>
      <c r="G3944" s="294">
        <v>14473.083000000001</v>
      </c>
    </row>
    <row r="3945" spans="1:7">
      <c r="A3945" s="34" t="s">
        <v>1645</v>
      </c>
      <c r="B3945" s="293">
        <v>2010</v>
      </c>
      <c r="C3945" s="294">
        <v>7949.42</v>
      </c>
      <c r="D3945" s="294">
        <v>2901.2570000000001</v>
      </c>
      <c r="E3945" s="295">
        <v>11592.63</v>
      </c>
      <c r="F3945" s="294">
        <v>6121.8370000000004</v>
      </c>
      <c r="G3945" s="294">
        <v>8960.41</v>
      </c>
    </row>
    <row r="3946" spans="1:7">
      <c r="A3946" s="34" t="s">
        <v>1645</v>
      </c>
      <c r="B3946" s="293">
        <v>2009</v>
      </c>
      <c r="C3946" s="294">
        <v>7011.3829999999998</v>
      </c>
      <c r="D3946" s="294">
        <v>2635.7550000000001</v>
      </c>
      <c r="E3946" s="295">
        <v>9698.5589999999993</v>
      </c>
      <c r="F3946" s="294">
        <v>6505.1580000000004</v>
      </c>
      <c r="G3946" s="294">
        <v>7660.6010000000006</v>
      </c>
    </row>
    <row r="3947" spans="1:7">
      <c r="A3947" s="34" t="s">
        <v>1645</v>
      </c>
      <c r="B3947" s="293">
        <v>2008</v>
      </c>
      <c r="C3947" s="294">
        <v>5335.75</v>
      </c>
      <c r="D3947" s="294">
        <v>2011.154</v>
      </c>
      <c r="E3947" s="295">
        <v>6936.8310000000001</v>
      </c>
      <c r="F3947" s="294">
        <v>4465.5829999999996</v>
      </c>
      <c r="G3947" s="294">
        <v>5563.6080000000002</v>
      </c>
    </row>
    <row r="3948" spans="1:7">
      <c r="A3948" s="34" t="s">
        <v>1645</v>
      </c>
      <c r="B3948" s="293">
        <v>2007</v>
      </c>
      <c r="C3948" s="294">
        <v>4230.0450000000001</v>
      </c>
      <c r="D3948" s="294">
        <v>1615.298</v>
      </c>
      <c r="E3948" s="295">
        <v>5834.7160000000003</v>
      </c>
      <c r="F3948" s="294">
        <v>3600.2890000000002</v>
      </c>
      <c r="G3948" s="294">
        <v>4900.5750000000007</v>
      </c>
    </row>
    <row r="3949" spans="1:7">
      <c r="A3949" s="34" t="s">
        <v>1645</v>
      </c>
      <c r="B3949" s="293">
        <v>2006</v>
      </c>
      <c r="C3949" s="294">
        <v>3026.1390000000001</v>
      </c>
      <c r="D3949" s="294">
        <v>-1189.9570000000001</v>
      </c>
      <c r="E3949" s="295">
        <v>4085.9810000000002</v>
      </c>
      <c r="F3949" s="294">
        <v>1868.809</v>
      </c>
      <c r="G3949" s="294">
        <v>3187.556</v>
      </c>
    </row>
    <row r="3950" spans="1:7">
      <c r="A3950" s="34" t="s">
        <v>1645</v>
      </c>
      <c r="B3950" s="293">
        <v>2005</v>
      </c>
      <c r="C3950" s="294">
        <v>2028.4</v>
      </c>
      <c r="D3950" s="294">
        <v>813.91399999999999</v>
      </c>
      <c r="E3950" s="295">
        <v>3764.6509999999998</v>
      </c>
      <c r="F3950" s="294">
        <v>3035.9380000000001</v>
      </c>
      <c r="G3950" s="294">
        <v>3336.7939999999999</v>
      </c>
    </row>
    <row r="3951" spans="1:7">
      <c r="A3951" s="34" t="s">
        <v>1645</v>
      </c>
      <c r="B3951" s="293">
        <v>2004</v>
      </c>
      <c r="C3951" s="294">
        <v>1324.6210000000001</v>
      </c>
      <c r="D3951" s="294">
        <v>449.37099999999998</v>
      </c>
      <c r="E3951" s="295">
        <v>2155.9630000000002</v>
      </c>
      <c r="F3951" s="294">
        <v>1870.8720000000001</v>
      </c>
      <c r="G3951" s="294">
        <v>1871.287</v>
      </c>
    </row>
    <row r="3952" spans="1:7">
      <c r="A3952" s="34" t="s">
        <v>1645</v>
      </c>
      <c r="B3952" s="293">
        <v>2003</v>
      </c>
      <c r="C3952" s="294">
        <v>867.86400000000003</v>
      </c>
      <c r="D3952" s="294">
        <v>-72.003</v>
      </c>
      <c r="E3952" s="295">
        <v>1554.722</v>
      </c>
      <c r="F3952" s="294">
        <v>1002.974</v>
      </c>
      <c r="G3952" s="294">
        <v>1348.4360000000001</v>
      </c>
    </row>
    <row r="3953" spans="1:7">
      <c r="A3953" s="34" t="s">
        <v>1645</v>
      </c>
      <c r="B3953" s="293">
        <v>2002</v>
      </c>
      <c r="C3953" s="294">
        <v>466.79</v>
      </c>
      <c r="D3953" s="294">
        <v>72.096999999999994</v>
      </c>
      <c r="E3953" s="295">
        <v>1288.183</v>
      </c>
      <c r="F3953" s="294">
        <v>571.34100000000001</v>
      </c>
      <c r="G3953" s="294">
        <v>1166.808</v>
      </c>
    </row>
    <row r="3954" spans="1:7">
      <c r="A3954" s="34" t="s">
        <v>1645</v>
      </c>
      <c r="B3954" s="293">
        <v>2001</v>
      </c>
      <c r="C3954" s="294">
        <v>233.76900000000001</v>
      </c>
      <c r="D3954" s="294">
        <v>52.271000000000001</v>
      </c>
      <c r="E3954" s="295">
        <v>794.78599999999994</v>
      </c>
      <c r="F3954" s="294">
        <v>452.43700000000001</v>
      </c>
      <c r="G3954" s="294">
        <v>704.31799999999998</v>
      </c>
    </row>
    <row r="3955" spans="1:7">
      <c r="A3955" s="34" t="s">
        <v>1645</v>
      </c>
      <c r="B3955" s="293">
        <v>2000</v>
      </c>
      <c r="C3955" s="294">
        <v>195.55500000000001</v>
      </c>
      <c r="D3955" s="294">
        <v>-56.776000000000003</v>
      </c>
      <c r="E3955" s="295">
        <v>678.09900000000005</v>
      </c>
      <c r="F3955" s="294">
        <v>351.12400000000002</v>
      </c>
      <c r="G3955" s="294">
        <v>606.39599999999996</v>
      </c>
    </row>
    <row r="3956" spans="1:7">
      <c r="A3956" s="34" t="s">
        <v>1645</v>
      </c>
      <c r="B3956" s="293">
        <v>1999</v>
      </c>
      <c r="C3956" s="294">
        <v>168.97900000000001</v>
      </c>
      <c r="D3956" s="294">
        <v>-66.486000000000004</v>
      </c>
      <c r="E3956" s="295">
        <v>436.80799999999999</v>
      </c>
      <c r="F3956" s="294">
        <v>297.29199999999997</v>
      </c>
      <c r="G3956" s="294">
        <v>385.26900000000001</v>
      </c>
    </row>
    <row r="3957" spans="1:7">
      <c r="A3957" s="34" t="s">
        <v>1645</v>
      </c>
      <c r="B3957" s="293">
        <v>1998</v>
      </c>
      <c r="C3957" s="294">
        <v>151.119</v>
      </c>
      <c r="D3957" s="294">
        <v>-44.758000000000003</v>
      </c>
      <c r="E3957" s="295">
        <v>487.76400000000001</v>
      </c>
      <c r="F3957" s="294">
        <v>333.69900000000001</v>
      </c>
      <c r="G3957" s="294">
        <v>427.42399999999998</v>
      </c>
    </row>
    <row r="3958" spans="1:7">
      <c r="A3958" s="34" t="s">
        <v>1645</v>
      </c>
      <c r="B3958" s="293">
        <v>1997</v>
      </c>
      <c r="C3958" s="294">
        <v>40.036999999999999</v>
      </c>
      <c r="D3958" s="294">
        <v>-27.992999999999999</v>
      </c>
      <c r="E3958" s="295">
        <v>352.06900000000002</v>
      </c>
      <c r="F3958" s="294">
        <v>317.34899999999999</v>
      </c>
      <c r="G3958" s="294">
        <v>320.53300000000002</v>
      </c>
    </row>
    <row r="3959" spans="1:7">
      <c r="A3959" s="34" t="s">
        <v>1645</v>
      </c>
      <c r="B3959" s="293">
        <v>1996</v>
      </c>
      <c r="C3959" s="294">
        <v>33.42</v>
      </c>
      <c r="D3959" s="294">
        <v>-21.731999999999999</v>
      </c>
      <c r="E3959" s="295">
        <v>310.673</v>
      </c>
      <c r="F3959" s="294">
        <v>291.66000000000003</v>
      </c>
      <c r="G3959" s="294">
        <v>298.20500000000004</v>
      </c>
    </row>
    <row r="3960" spans="1:7">
      <c r="A3960" s="34" t="s">
        <v>1645</v>
      </c>
      <c r="B3960" s="293">
        <v>1995</v>
      </c>
      <c r="C3960" s="294">
        <v>3.629</v>
      </c>
      <c r="D3960" s="294">
        <v>-36.287999999999997</v>
      </c>
      <c r="E3960" s="295">
        <v>166.65899999999999</v>
      </c>
      <c r="F3960" s="294">
        <v>151.499</v>
      </c>
      <c r="G3960" s="294">
        <v>157.887</v>
      </c>
    </row>
    <row r="3961" spans="1:7">
      <c r="A3961" s="34" t="s">
        <v>1645</v>
      </c>
      <c r="B3961" s="293">
        <v>1994</v>
      </c>
      <c r="C3961" s="294">
        <v>4.085</v>
      </c>
      <c r="D3961" s="294">
        <v>-25.712</v>
      </c>
      <c r="E3961" s="295">
        <v>126.602</v>
      </c>
      <c r="F3961" s="294">
        <v>115.28</v>
      </c>
      <c r="G3961" s="294">
        <v>118.81</v>
      </c>
    </row>
    <row r="3962" spans="1:7">
      <c r="A3962" s="34" t="s">
        <v>1645</v>
      </c>
      <c r="B3962" s="293">
        <v>1993</v>
      </c>
      <c r="C3962" s="294">
        <v>4.1769999999999996</v>
      </c>
      <c r="D3962" s="294">
        <v>-14.082000000000001</v>
      </c>
      <c r="E3962" s="295">
        <v>146.809</v>
      </c>
      <c r="F3962" s="294">
        <v>139.40199999999999</v>
      </c>
      <c r="G3962" s="294">
        <v>141.13999999999999</v>
      </c>
    </row>
    <row r="3963" spans="1:7">
      <c r="A3963" s="34" t="s">
        <v>1645</v>
      </c>
      <c r="B3963" s="293">
        <v>1992</v>
      </c>
      <c r="C3963" s="294">
        <v>2.7890000000000001</v>
      </c>
      <c r="D3963" s="294">
        <v>-4.5170000000000003</v>
      </c>
      <c r="E3963" s="295">
        <v>108.69</v>
      </c>
      <c r="F3963" s="294">
        <v>105.59099999999999</v>
      </c>
      <c r="G3963" s="294">
        <v>106.616</v>
      </c>
    </row>
    <row r="3964" spans="1:7">
      <c r="A3964" s="34" t="s">
        <v>1645</v>
      </c>
      <c r="B3964" s="293">
        <v>1991</v>
      </c>
      <c r="C3964" s="294">
        <v>1.3332999999999999</v>
      </c>
      <c r="D3964" s="294">
        <v>-4.0429000000000004</v>
      </c>
      <c r="E3964" s="295">
        <v>12.497999999999999</v>
      </c>
      <c r="F3964" s="294">
        <v>10.2087</v>
      </c>
      <c r="G3964" s="294">
        <v>11.0181</v>
      </c>
    </row>
    <row r="3965" spans="1:7">
      <c r="A3965" s="34" t="s">
        <v>1646</v>
      </c>
      <c r="B3965" s="293">
        <v>2019</v>
      </c>
      <c r="C3965" s="294">
        <v>16865.2</v>
      </c>
      <c r="D3965" s="294">
        <v>1752.7</v>
      </c>
      <c r="E3965" s="295">
        <v>30111.200000000001</v>
      </c>
      <c r="F3965" s="294">
        <v>7919.4</v>
      </c>
      <c r="G3965" s="294">
        <v>22409.4</v>
      </c>
    </row>
    <row r="3966" spans="1:7">
      <c r="A3966" s="34" t="s">
        <v>1646</v>
      </c>
      <c r="B3966" s="293">
        <v>2018</v>
      </c>
      <c r="C3966" s="294">
        <v>15740.4</v>
      </c>
      <c r="D3966" s="294">
        <v>2131</v>
      </c>
      <c r="E3966" s="295">
        <v>30624</v>
      </c>
      <c r="F3966" s="294">
        <v>7268.6</v>
      </c>
      <c r="G3966" s="294">
        <v>23087.200000000001</v>
      </c>
    </row>
    <row r="3967" spans="1:7">
      <c r="A3967" s="34" t="s">
        <v>1646</v>
      </c>
      <c r="B3967" s="293">
        <v>2017</v>
      </c>
      <c r="C3967" s="294">
        <v>15619.8</v>
      </c>
      <c r="D3967" s="294">
        <v>1657.5</v>
      </c>
      <c r="E3967" s="295">
        <v>21812.6</v>
      </c>
      <c r="F3967" s="294">
        <v>5596.4</v>
      </c>
      <c r="G3967" s="294">
        <v>15078.099999999999</v>
      </c>
    </row>
    <row r="3968" spans="1:7">
      <c r="A3968" s="34" t="s">
        <v>1646</v>
      </c>
      <c r="B3968" s="293">
        <v>2016</v>
      </c>
      <c r="C3968" s="294">
        <v>16563.099999999999</v>
      </c>
      <c r="D3968" s="294">
        <v>1697.4</v>
      </c>
      <c r="E3968" s="295">
        <v>21712.3</v>
      </c>
      <c r="F3968" s="294">
        <v>6152.7</v>
      </c>
      <c r="G3968" s="294">
        <v>14583.599999999999</v>
      </c>
    </row>
    <row r="3969" spans="1:7">
      <c r="A3969" s="34" t="s">
        <v>1646</v>
      </c>
      <c r="B3969" s="293">
        <v>2015</v>
      </c>
      <c r="C3969" s="294">
        <v>17630.3</v>
      </c>
      <c r="D3969" s="294">
        <v>1221.3</v>
      </c>
      <c r="E3969" s="295">
        <v>21964.5</v>
      </c>
      <c r="F3969" s="294">
        <v>6171.6</v>
      </c>
      <c r="G3969" s="294">
        <v>15395.5</v>
      </c>
    </row>
    <row r="3970" spans="1:7">
      <c r="A3970" s="34" t="s">
        <v>1646</v>
      </c>
      <c r="B3970" s="293">
        <v>2014</v>
      </c>
      <c r="C3970" s="294">
        <v>17909.599999999999</v>
      </c>
      <c r="D3970" s="294">
        <v>1824.4</v>
      </c>
      <c r="E3970" s="295">
        <v>23145.7</v>
      </c>
      <c r="F3970" s="294">
        <v>7989.5</v>
      </c>
      <c r="G3970" s="294">
        <v>16775.3</v>
      </c>
    </row>
    <row r="3971" spans="1:7">
      <c r="A3971" s="34" t="s">
        <v>1646</v>
      </c>
      <c r="B3971" s="293">
        <v>2013</v>
      </c>
      <c r="C3971" s="294">
        <v>17774.099999999999</v>
      </c>
      <c r="D3971" s="294">
        <v>1855.2</v>
      </c>
      <c r="E3971" s="295">
        <v>22658</v>
      </c>
      <c r="F3971" s="294">
        <v>8096</v>
      </c>
      <c r="G3971" s="294">
        <v>16065.1</v>
      </c>
    </row>
    <row r="3972" spans="1:7">
      <c r="A3972" s="34" t="s">
        <v>1646</v>
      </c>
      <c r="B3972" s="293">
        <v>2012</v>
      </c>
      <c r="C3972" s="294">
        <v>16657.900000000001</v>
      </c>
      <c r="D3972" s="294">
        <v>1567.3</v>
      </c>
      <c r="E3972" s="295">
        <v>21096.799999999999</v>
      </c>
      <c r="F3972" s="294">
        <v>7730.5</v>
      </c>
      <c r="G3972" s="294">
        <v>15160.099999999999</v>
      </c>
    </row>
    <row r="3973" spans="1:7">
      <c r="A3973" s="34" t="s">
        <v>1646</v>
      </c>
      <c r="B3973" s="293">
        <v>2011</v>
      </c>
      <c r="C3973" s="294">
        <v>14880.2</v>
      </c>
      <c r="D3973" s="294">
        <v>1798.3</v>
      </c>
      <c r="E3973" s="295">
        <v>18674.5</v>
      </c>
      <c r="F3973" s="294">
        <v>6612.2</v>
      </c>
      <c r="G3973" s="294">
        <v>13497.3</v>
      </c>
    </row>
    <row r="3974" spans="1:7">
      <c r="A3974" s="34" t="s">
        <v>1646</v>
      </c>
      <c r="B3974" s="293">
        <v>2010</v>
      </c>
      <c r="C3974" s="294">
        <v>14635.6</v>
      </c>
      <c r="D3974" s="294">
        <v>1530.5</v>
      </c>
      <c r="E3974" s="295">
        <v>17678.900000000001</v>
      </c>
      <c r="F3974" s="294">
        <v>5648</v>
      </c>
      <c r="G3974" s="294">
        <v>12073.9</v>
      </c>
    </row>
    <row r="3975" spans="1:7">
      <c r="A3975" s="34" t="s">
        <v>1646</v>
      </c>
      <c r="B3975" s="293">
        <v>2009</v>
      </c>
      <c r="C3975" s="294">
        <v>14691.3</v>
      </c>
      <c r="D3975" s="294">
        <v>1304.4000000000001</v>
      </c>
      <c r="E3975" s="295">
        <v>17874.8</v>
      </c>
      <c r="F3975" s="294">
        <v>5416.5</v>
      </c>
      <c r="G3975" s="294">
        <v>12492</v>
      </c>
    </row>
    <row r="3976" spans="1:7">
      <c r="A3976" s="34" t="s">
        <v>1646</v>
      </c>
      <c r="B3976" s="293">
        <v>2008</v>
      </c>
      <c r="C3976" s="294">
        <v>13652.1</v>
      </c>
      <c r="D3976" s="294">
        <v>1294.7</v>
      </c>
      <c r="E3976" s="295">
        <v>19041.599999999999</v>
      </c>
      <c r="F3976" s="294">
        <v>6458.1</v>
      </c>
      <c r="G3976" s="294">
        <v>13457.6</v>
      </c>
    </row>
    <row r="3977" spans="1:7">
      <c r="A3977" s="34" t="s">
        <v>1646</v>
      </c>
      <c r="B3977" s="293">
        <v>2007</v>
      </c>
      <c r="C3977" s="294">
        <v>12442</v>
      </c>
      <c r="D3977" s="294">
        <v>1144</v>
      </c>
      <c r="E3977" s="295">
        <v>18184</v>
      </c>
      <c r="F3977" s="294">
        <v>6458</v>
      </c>
      <c r="G3977" s="294">
        <v>12664</v>
      </c>
    </row>
    <row r="3978" spans="1:7">
      <c r="A3978" s="34" t="s">
        <v>1646</v>
      </c>
      <c r="B3978" s="293">
        <v>2006</v>
      </c>
      <c r="C3978" s="294">
        <v>11712</v>
      </c>
      <c r="D3978" s="294">
        <v>1090</v>
      </c>
      <c r="E3978" s="295">
        <v>18075</v>
      </c>
      <c r="F3978" s="294">
        <v>6908</v>
      </c>
      <c r="G3978" s="294">
        <v>12957</v>
      </c>
    </row>
    <row r="3979" spans="1:7">
      <c r="A3979" s="34" t="s">
        <v>1646</v>
      </c>
      <c r="B3979" s="293">
        <v>2005</v>
      </c>
      <c r="C3979" s="294">
        <v>11244</v>
      </c>
      <c r="D3979" s="294">
        <v>1240</v>
      </c>
      <c r="E3979" s="295">
        <v>18066</v>
      </c>
      <c r="F3979" s="294">
        <v>6809</v>
      </c>
      <c r="G3979" s="294">
        <v>13001</v>
      </c>
    </row>
    <row r="3980" spans="1:7">
      <c r="A3980" s="34" t="s">
        <v>1646</v>
      </c>
      <c r="B3980" s="293">
        <v>2004</v>
      </c>
      <c r="C3980" s="294">
        <v>11070</v>
      </c>
      <c r="D3980" s="294">
        <v>1055</v>
      </c>
      <c r="E3980" s="295">
        <v>18448</v>
      </c>
      <c r="F3980" s="294">
        <v>5547</v>
      </c>
      <c r="G3980" s="294">
        <v>13773</v>
      </c>
    </row>
    <row r="3981" spans="1:7">
      <c r="A3981" s="34" t="s">
        <v>1646</v>
      </c>
      <c r="B3981" s="293">
        <v>2003</v>
      </c>
      <c r="C3981" s="294">
        <v>10506</v>
      </c>
      <c r="D3981" s="294">
        <v>917</v>
      </c>
      <c r="E3981" s="295">
        <v>18227</v>
      </c>
      <c r="F3981" s="294">
        <v>4475</v>
      </c>
      <c r="G3981" s="294">
        <v>13332</v>
      </c>
    </row>
    <row r="3982" spans="1:7">
      <c r="A3982" s="34" t="s">
        <v>1646</v>
      </c>
      <c r="B3982" s="293">
        <v>2002</v>
      </c>
      <c r="C3982" s="294">
        <v>7949</v>
      </c>
      <c r="D3982" s="294">
        <v>458</v>
      </c>
      <c r="E3982" s="295">
        <v>16540</v>
      </c>
      <c r="F3982" s="294">
        <v>3729</v>
      </c>
      <c r="G3982" s="294">
        <v>13168</v>
      </c>
    </row>
    <row r="3983" spans="1:7">
      <c r="A3983" s="34" t="s">
        <v>1646</v>
      </c>
      <c r="B3983" s="293">
        <v>2001</v>
      </c>
      <c r="C3983" s="294">
        <v>7077.7</v>
      </c>
      <c r="D3983" s="294">
        <v>665.1</v>
      </c>
      <c r="E3983" s="295">
        <v>5091.2</v>
      </c>
      <c r="F3983" s="294">
        <v>52.2</v>
      </c>
      <c r="G3983" s="294">
        <v>3480.5</v>
      </c>
    </row>
    <row r="3984" spans="1:7">
      <c r="A3984" s="34" t="s">
        <v>1646</v>
      </c>
      <c r="B3984" s="293">
        <v>2000</v>
      </c>
      <c r="C3984" s="294">
        <v>6700.2</v>
      </c>
      <c r="D3984" s="294">
        <v>614.4</v>
      </c>
      <c r="E3984" s="295">
        <v>4573.7</v>
      </c>
      <c r="F3984" s="294">
        <v>-288.8</v>
      </c>
      <c r="G3984" s="294">
        <v>2970.7999999999997</v>
      </c>
    </row>
    <row r="3985" spans="1:7">
      <c r="A3985" s="34" t="s">
        <v>1646</v>
      </c>
      <c r="B3985" s="293">
        <v>1999</v>
      </c>
      <c r="C3985" s="294">
        <v>6246.1</v>
      </c>
      <c r="D3985" s="294">
        <v>534.5</v>
      </c>
      <c r="E3985" s="295">
        <v>4140.7</v>
      </c>
      <c r="F3985" s="294">
        <v>164.2047</v>
      </c>
      <c r="G3985" s="294">
        <v>2481.5047000000004</v>
      </c>
    </row>
    <row r="3986" spans="1:7">
      <c r="A3986" s="34" t="s">
        <v>1646</v>
      </c>
      <c r="B3986" s="293">
        <v>1998</v>
      </c>
      <c r="C3986" s="294">
        <v>6033</v>
      </c>
      <c r="D3986" s="294">
        <v>421.8</v>
      </c>
      <c r="E3986" s="295">
        <v>3861.3998999999999</v>
      </c>
      <c r="F3986" s="294">
        <v>190.2</v>
      </c>
      <c r="G3986" s="294">
        <v>2247.9</v>
      </c>
    </row>
    <row r="3987" spans="1:7">
      <c r="A3987" s="34" t="s">
        <v>1646</v>
      </c>
      <c r="B3987" s="293">
        <v>1997</v>
      </c>
      <c r="C3987" s="294">
        <v>5609.2997999999998</v>
      </c>
      <c r="D3987" s="294">
        <v>445.4</v>
      </c>
      <c r="E3987" s="295">
        <v>3902.3998999999999</v>
      </c>
      <c r="F3987" s="294">
        <v>494.6</v>
      </c>
      <c r="G3987" s="294">
        <v>2368.3000000000002</v>
      </c>
    </row>
    <row r="3988" spans="1:7">
      <c r="A3988" s="34" t="s">
        <v>1646</v>
      </c>
      <c r="B3988" s="293">
        <v>1996</v>
      </c>
      <c r="C3988" s="294">
        <v>5416</v>
      </c>
      <c r="D3988" s="294">
        <v>476.4</v>
      </c>
      <c r="E3988" s="295">
        <v>3294.7</v>
      </c>
      <c r="F3988" s="294">
        <v>307.7</v>
      </c>
      <c r="G3988" s="294">
        <v>1745.6000000000001</v>
      </c>
    </row>
    <row r="3989" spans="1:7">
      <c r="A3989" s="34" t="s">
        <v>1646</v>
      </c>
      <c r="B3989" s="293">
        <v>1995</v>
      </c>
      <c r="C3989" s="294">
        <v>5026.7002000000002</v>
      </c>
      <c r="D3989" s="294">
        <v>367.4</v>
      </c>
      <c r="E3989" s="295">
        <v>3358.2</v>
      </c>
      <c r="F3989" s="294">
        <v>141</v>
      </c>
      <c r="G3989" s="294">
        <v>1748.5</v>
      </c>
    </row>
    <row r="3990" spans="1:7">
      <c r="A3990" s="34" t="s">
        <v>1646</v>
      </c>
      <c r="B3990" s="293">
        <v>1994</v>
      </c>
      <c r="C3990" s="294">
        <v>5327.2002000000002</v>
      </c>
      <c r="D3990" s="294">
        <v>469.9</v>
      </c>
      <c r="E3990" s="295">
        <v>4804</v>
      </c>
      <c r="F3990" s="294">
        <v>1151.2</v>
      </c>
      <c r="G3990" s="294">
        <v>3112.8999999999996</v>
      </c>
    </row>
    <row r="3991" spans="1:7">
      <c r="A3991" s="34" t="s">
        <v>1646</v>
      </c>
      <c r="B3991" s="293">
        <v>1993</v>
      </c>
      <c r="C3991" s="294">
        <v>8134.6000999999997</v>
      </c>
      <c r="D3991" s="294">
        <v>506.1</v>
      </c>
      <c r="E3991" s="295">
        <v>4650.7997999999998</v>
      </c>
      <c r="F3991" s="294">
        <v>1218.5</v>
      </c>
      <c r="G3991" s="294">
        <v>2890.7</v>
      </c>
    </row>
    <row r="3992" spans="1:7">
      <c r="A3992" s="34" t="s">
        <v>1646</v>
      </c>
      <c r="B3992" s="293">
        <v>1992</v>
      </c>
      <c r="C3992" s="294">
        <v>7777.7997999999998</v>
      </c>
      <c r="D3992" s="294">
        <v>495.6</v>
      </c>
      <c r="E3992" s="295">
        <v>4305</v>
      </c>
      <c r="F3992" s="294">
        <v>1370.9001000000001</v>
      </c>
      <c r="G3992" s="294">
        <v>2493.3001000000004</v>
      </c>
    </row>
    <row r="3993" spans="1:7">
      <c r="A3993" s="34" t="s">
        <v>1646</v>
      </c>
      <c r="B3993" s="293">
        <v>1991</v>
      </c>
      <c r="C3993" s="294">
        <v>7153.2002000000002</v>
      </c>
      <c r="D3993" s="294">
        <v>472.7</v>
      </c>
      <c r="E3993" s="295">
        <v>3901.8</v>
      </c>
      <c r="F3993" s="294">
        <v>1113.5</v>
      </c>
      <c r="G3993" s="294">
        <v>2144.9</v>
      </c>
    </row>
    <row r="3994" spans="1:7">
      <c r="A3994" s="34" t="s">
        <v>1646</v>
      </c>
      <c r="B3994" s="293">
        <v>1990</v>
      </c>
      <c r="C3994" s="294">
        <v>6448.2997999999998</v>
      </c>
      <c r="D3994" s="294">
        <v>381.4</v>
      </c>
      <c r="E3994" s="295">
        <v>3289.5</v>
      </c>
      <c r="F3994" s="294">
        <v>809.7</v>
      </c>
      <c r="G3994" s="294">
        <v>1681.8000000000002</v>
      </c>
    </row>
    <row r="3995" spans="1:7">
      <c r="A3995" s="34" t="s">
        <v>1646</v>
      </c>
      <c r="B3995" s="293">
        <v>1989</v>
      </c>
      <c r="C3995" s="294">
        <v>5620.6000999999997</v>
      </c>
      <c r="D3995" s="294">
        <v>414.3</v>
      </c>
      <c r="E3995" s="295">
        <v>2888.1001000000001</v>
      </c>
      <c r="F3995" s="294">
        <v>731.9</v>
      </c>
      <c r="G3995" s="294">
        <v>1402</v>
      </c>
    </row>
    <row r="3996" spans="1:7">
      <c r="A3996" s="34" t="s">
        <v>1647</v>
      </c>
      <c r="B3996" s="293">
        <v>2019</v>
      </c>
      <c r="C3996" s="294">
        <v>11503</v>
      </c>
      <c r="D3996" s="294">
        <v>862</v>
      </c>
      <c r="E3996" s="295">
        <v>28898</v>
      </c>
      <c r="F3996" s="294">
        <v>12997</v>
      </c>
      <c r="G3996" s="294">
        <v>21529</v>
      </c>
    </row>
    <row r="3997" spans="1:7">
      <c r="A3997" s="34" t="s">
        <v>1647</v>
      </c>
      <c r="B3997" s="293">
        <v>2018</v>
      </c>
      <c r="C3997" s="294">
        <v>11290</v>
      </c>
      <c r="D3997" s="294">
        <v>968</v>
      </c>
      <c r="E3997" s="295">
        <v>27505</v>
      </c>
      <c r="F3997" s="294">
        <v>13886</v>
      </c>
      <c r="G3997" s="294">
        <v>19884</v>
      </c>
    </row>
    <row r="3998" spans="1:7">
      <c r="A3998" s="34" t="s">
        <v>1647</v>
      </c>
      <c r="B3998" s="293">
        <v>2017</v>
      </c>
      <c r="C3998" s="294">
        <v>10116</v>
      </c>
      <c r="D3998" s="294">
        <v>-595</v>
      </c>
      <c r="E3998" s="295">
        <v>27494</v>
      </c>
      <c r="F3998" s="294">
        <v>15770</v>
      </c>
      <c r="G3998" s="294">
        <v>20898</v>
      </c>
    </row>
    <row r="3999" spans="1:7">
      <c r="A3999" s="34" t="s">
        <v>1647</v>
      </c>
      <c r="B3999" s="293">
        <v>2016</v>
      </c>
      <c r="C3999" s="294">
        <v>9390</v>
      </c>
      <c r="D3999" s="294">
        <v>3597</v>
      </c>
      <c r="E3999" s="295">
        <v>27899</v>
      </c>
      <c r="F3999" s="294">
        <v>17960</v>
      </c>
      <c r="G3999" s="294">
        <v>21862</v>
      </c>
    </row>
    <row r="4000" spans="1:7">
      <c r="A4000" s="34" t="s">
        <v>1647</v>
      </c>
      <c r="B4000" s="293">
        <v>2015</v>
      </c>
      <c r="C4000" s="294">
        <v>9111</v>
      </c>
      <c r="D4000" s="294">
        <v>1241</v>
      </c>
      <c r="E4000" s="295">
        <v>28527</v>
      </c>
      <c r="F4000" s="294">
        <v>18863</v>
      </c>
      <c r="G4000" s="294">
        <v>23325</v>
      </c>
    </row>
    <row r="4001" spans="1:7">
      <c r="A4001" s="34" t="s">
        <v>1647</v>
      </c>
      <c r="B4001" s="293">
        <v>2014</v>
      </c>
      <c r="C4001" s="294">
        <v>9715</v>
      </c>
      <c r="D4001" s="294">
        <v>2378</v>
      </c>
      <c r="E4001" s="295">
        <v>30063</v>
      </c>
      <c r="F4001" s="294">
        <v>21652</v>
      </c>
      <c r="G4001" s="294">
        <v>24915</v>
      </c>
    </row>
    <row r="4002" spans="1:7">
      <c r="A4002" s="34" t="s">
        <v>1647</v>
      </c>
      <c r="B4002" s="293">
        <v>2013</v>
      </c>
      <c r="C4002" s="294">
        <v>7819</v>
      </c>
      <c r="D4002" s="294">
        <v>1961</v>
      </c>
      <c r="E4002" s="295">
        <v>28478</v>
      </c>
      <c r="F4002" s="294">
        <v>21211</v>
      </c>
      <c r="G4002" s="294">
        <v>24504</v>
      </c>
    </row>
    <row r="4003" spans="1:7">
      <c r="A4003" s="34" t="s">
        <v>1647</v>
      </c>
      <c r="B4003" s="293">
        <v>2012</v>
      </c>
      <c r="C4003" s="294">
        <v>8012</v>
      </c>
      <c r="D4003" s="294">
        <v>1636</v>
      </c>
      <c r="E4003" s="295">
        <v>29375</v>
      </c>
      <c r="F4003" s="294">
        <v>21533</v>
      </c>
      <c r="G4003" s="294">
        <v>24991</v>
      </c>
    </row>
    <row r="4004" spans="1:7">
      <c r="A4004" s="34" t="s">
        <v>1647</v>
      </c>
      <c r="B4004" s="293">
        <v>2011</v>
      </c>
      <c r="C4004" s="294">
        <v>7890</v>
      </c>
      <c r="D4004" s="294">
        <v>2817</v>
      </c>
      <c r="E4004" s="295">
        <v>27848</v>
      </c>
      <c r="F4004" s="294">
        <v>21129</v>
      </c>
      <c r="G4004" s="294">
        <v>23520</v>
      </c>
    </row>
    <row r="4005" spans="1:7">
      <c r="A4005" s="34" t="s">
        <v>1647</v>
      </c>
      <c r="B4005" s="293">
        <v>2010</v>
      </c>
      <c r="C4005" s="294">
        <v>6632</v>
      </c>
      <c r="D4005" s="294">
        <v>3558</v>
      </c>
      <c r="E4005" s="295">
        <v>25833</v>
      </c>
      <c r="F4005" s="294">
        <v>19426</v>
      </c>
      <c r="G4005" s="294">
        <v>21745</v>
      </c>
    </row>
    <row r="4006" spans="1:7">
      <c r="A4006" s="34" t="s">
        <v>1647</v>
      </c>
      <c r="B4006" s="293">
        <v>2009</v>
      </c>
      <c r="C4006" s="294">
        <v>5395</v>
      </c>
      <c r="D4006" s="294">
        <v>2008</v>
      </c>
      <c r="E4006" s="295">
        <v>21295</v>
      </c>
      <c r="F4006" s="294">
        <v>15595</v>
      </c>
      <c r="G4006" s="294">
        <v>17599</v>
      </c>
    </row>
    <row r="4007" spans="1:7">
      <c r="A4007" s="34" t="s">
        <v>1647</v>
      </c>
      <c r="B4007" s="293">
        <v>2008</v>
      </c>
      <c r="C4007" s="294">
        <v>5948</v>
      </c>
      <c r="D4007" s="294">
        <v>5257</v>
      </c>
      <c r="E4007" s="295">
        <v>19256</v>
      </c>
      <c r="F4007" s="294">
        <v>13491</v>
      </c>
      <c r="G4007" s="294">
        <v>15096</v>
      </c>
    </row>
    <row r="4008" spans="1:7">
      <c r="A4008" s="34" t="s">
        <v>1647</v>
      </c>
      <c r="B4008" s="293">
        <v>2007</v>
      </c>
      <c r="C4008" s="294">
        <v>5860</v>
      </c>
      <c r="D4008" s="294">
        <v>2150</v>
      </c>
      <c r="E4008" s="295">
        <v>15215</v>
      </c>
      <c r="F4008" s="294">
        <v>9542</v>
      </c>
      <c r="G4008" s="294">
        <v>11079</v>
      </c>
    </row>
    <row r="4009" spans="1:7">
      <c r="A4009" s="34" t="s">
        <v>1647</v>
      </c>
      <c r="B4009" s="293">
        <v>2006</v>
      </c>
      <c r="C4009" s="294">
        <v>5174</v>
      </c>
      <c r="D4009" s="294">
        <v>1855</v>
      </c>
      <c r="E4009" s="295">
        <v>13065</v>
      </c>
      <c r="F4009" s="294">
        <v>7291</v>
      </c>
      <c r="G4009" s="294">
        <v>9007</v>
      </c>
    </row>
    <row r="4010" spans="1:7">
      <c r="A4010" s="34" t="s">
        <v>1647</v>
      </c>
      <c r="B4010" s="293">
        <v>2005</v>
      </c>
      <c r="C4010" s="294">
        <v>4579</v>
      </c>
      <c r="D4010" s="294">
        <v>585</v>
      </c>
      <c r="E4010" s="295">
        <v>11207</v>
      </c>
      <c r="F4010" s="294">
        <v>5530</v>
      </c>
      <c r="G4010" s="294">
        <v>7337</v>
      </c>
    </row>
    <row r="4011" spans="1:7">
      <c r="A4011" s="34" t="s">
        <v>1647</v>
      </c>
      <c r="B4011" s="293">
        <v>2004</v>
      </c>
      <c r="C4011" s="294">
        <v>3854</v>
      </c>
      <c r="D4011" s="294">
        <v>-2165</v>
      </c>
      <c r="E4011" s="295">
        <v>9710</v>
      </c>
      <c r="F4011" s="294">
        <v>3845</v>
      </c>
      <c r="G4011" s="294">
        <v>6537</v>
      </c>
    </row>
    <row r="4012" spans="1:7">
      <c r="A4012" s="34" t="s">
        <v>1647</v>
      </c>
      <c r="B4012" s="293">
        <v>2003</v>
      </c>
      <c r="C4012" s="294">
        <v>3090</v>
      </c>
      <c r="D4012" s="294">
        <v>-223</v>
      </c>
      <c r="E4012" s="295">
        <v>10752</v>
      </c>
      <c r="F4012" s="294">
        <v>5500</v>
      </c>
      <c r="G4012" s="294">
        <v>8314</v>
      </c>
    </row>
    <row r="4013" spans="1:7">
      <c r="A4013" s="34" t="s">
        <v>1647</v>
      </c>
      <c r="B4013" s="293">
        <v>2002</v>
      </c>
      <c r="C4013" s="294">
        <v>3164</v>
      </c>
      <c r="D4013" s="294">
        <v>-1430</v>
      </c>
      <c r="E4013" s="295">
        <v>11548</v>
      </c>
      <c r="F4013" s="294">
        <v>4750</v>
      </c>
      <c r="G4013" s="294">
        <v>8917</v>
      </c>
    </row>
    <row r="4014" spans="1:7">
      <c r="A4014" s="34" t="s">
        <v>1647</v>
      </c>
      <c r="B4014" s="293">
        <v>2001</v>
      </c>
      <c r="C4014" s="294">
        <v>6047</v>
      </c>
      <c r="D4014" s="294">
        <v>-5499</v>
      </c>
      <c r="E4014" s="295">
        <v>12793</v>
      </c>
      <c r="F4014" s="294">
        <v>5540</v>
      </c>
      <c r="G4014" s="294">
        <v>10478</v>
      </c>
    </row>
    <row r="4015" spans="1:7">
      <c r="A4015" s="34" t="s">
        <v>1647</v>
      </c>
      <c r="B4015" s="293">
        <v>2000</v>
      </c>
      <c r="C4015" s="294">
        <v>7127.1000999999997</v>
      </c>
      <c r="D4015" s="294">
        <v>421.2</v>
      </c>
      <c r="E4015" s="295">
        <v>17525.699199999999</v>
      </c>
      <c r="F4015" s="294">
        <v>10780.7</v>
      </c>
      <c r="G4015" s="294">
        <v>14875.499900000001</v>
      </c>
    </row>
    <row r="4016" spans="1:7">
      <c r="A4016" s="34" t="s">
        <v>1647</v>
      </c>
      <c r="B4016" s="293">
        <v>1999</v>
      </c>
      <c r="C4016" s="294">
        <v>4741.1000999999997</v>
      </c>
      <c r="D4016" s="294">
        <v>514.6</v>
      </c>
      <c r="E4016" s="295">
        <v>6526</v>
      </c>
      <c r="F4016" s="294">
        <v>2761.0001000000002</v>
      </c>
      <c r="G4016" s="294">
        <v>4672.1001000000006</v>
      </c>
    </row>
    <row r="4017" spans="1:7">
      <c r="A4017" s="34" t="s">
        <v>1647</v>
      </c>
      <c r="B4017" s="293">
        <v>1998</v>
      </c>
      <c r="C4017" s="294">
        <v>3572.1</v>
      </c>
      <c r="D4017" s="294">
        <v>394</v>
      </c>
      <c r="E4017" s="295">
        <v>4981.8999999999996</v>
      </c>
      <c r="F4017" s="294">
        <v>1505.6</v>
      </c>
      <c r="G4017" s="294">
        <v>3091.6</v>
      </c>
    </row>
    <row r="4018" spans="1:7">
      <c r="A4018" s="34" t="s">
        <v>1647</v>
      </c>
      <c r="B4018" s="293">
        <v>1997</v>
      </c>
      <c r="C4018" s="294">
        <v>3516.8</v>
      </c>
      <c r="D4018" s="294">
        <v>438.2</v>
      </c>
      <c r="E4018" s="295">
        <v>4691.8999000000003</v>
      </c>
      <c r="F4018" s="294">
        <v>1980.9</v>
      </c>
      <c r="G4018" s="294">
        <v>3319.7</v>
      </c>
    </row>
    <row r="4019" spans="1:7">
      <c r="A4019" s="34" t="s">
        <v>1647</v>
      </c>
      <c r="B4019" s="293">
        <v>1996</v>
      </c>
      <c r="C4019" s="294">
        <v>3024</v>
      </c>
      <c r="D4019" s="294">
        <v>173.7</v>
      </c>
      <c r="E4019" s="295">
        <v>4183.3999000000003</v>
      </c>
      <c r="F4019" s="294">
        <v>1658.3</v>
      </c>
      <c r="G4019" s="294">
        <v>2906.8999999999996</v>
      </c>
    </row>
    <row r="4020" spans="1:7">
      <c r="A4020" s="34" t="s">
        <v>1647</v>
      </c>
      <c r="B4020" s="293">
        <v>1995</v>
      </c>
      <c r="C4020" s="294">
        <v>4770.5</v>
      </c>
      <c r="D4020" s="294">
        <v>279.2</v>
      </c>
      <c r="E4020" s="295">
        <v>6022.7002000000002</v>
      </c>
      <c r="F4020" s="294">
        <v>2899.3</v>
      </c>
      <c r="G4020" s="294">
        <v>4372.5</v>
      </c>
    </row>
    <row r="4021" spans="1:7">
      <c r="A4021" s="34" t="s">
        <v>1647</v>
      </c>
      <c r="B4021" s="293">
        <v>1995</v>
      </c>
      <c r="C4021" s="294">
        <v>3257.1001000000001</v>
      </c>
      <c r="D4021" s="294">
        <v>-52.8</v>
      </c>
      <c r="E4021" s="295">
        <v>5461.7002000000002</v>
      </c>
      <c r="F4021" s="294">
        <v>2761.4</v>
      </c>
      <c r="G4021" s="294">
        <v>4244.5</v>
      </c>
    </row>
    <row r="4022" spans="1:7">
      <c r="A4022" s="34" t="s">
        <v>1647</v>
      </c>
      <c r="B4022" s="293">
        <v>1993</v>
      </c>
      <c r="C4022" s="294">
        <v>3708.7</v>
      </c>
      <c r="D4022" s="294">
        <v>-14.8</v>
      </c>
      <c r="E4022" s="295">
        <v>4286.2997999999998</v>
      </c>
      <c r="F4022" s="294">
        <v>2071.9</v>
      </c>
      <c r="G4022" s="294">
        <v>2991</v>
      </c>
    </row>
    <row r="4023" spans="1:7">
      <c r="A4023" s="34" t="s">
        <v>1647</v>
      </c>
      <c r="B4023" s="293">
        <v>1993</v>
      </c>
      <c r="C4023" s="294">
        <v>4004.8</v>
      </c>
      <c r="D4023" s="294">
        <v>-17.3</v>
      </c>
      <c r="E4023" s="295">
        <v>5231.7002000000002</v>
      </c>
      <c r="F4023" s="294">
        <v>1957.2</v>
      </c>
      <c r="G4023" s="294">
        <v>3684.5</v>
      </c>
    </row>
    <row r="4024" spans="1:7">
      <c r="A4024" s="34" t="s">
        <v>1647</v>
      </c>
      <c r="B4024" s="293">
        <v>1991</v>
      </c>
      <c r="C4024" s="294">
        <v>3259.2</v>
      </c>
      <c r="D4024" s="294">
        <v>314.39999999999998</v>
      </c>
      <c r="E4024" s="295">
        <v>3852.6001000000001</v>
      </c>
      <c r="F4024" s="294">
        <v>2161.7999</v>
      </c>
      <c r="G4024" s="294">
        <v>2947.0999000000002</v>
      </c>
    </row>
    <row r="4025" spans="1:7">
      <c r="A4025" s="34" t="s">
        <v>1647</v>
      </c>
      <c r="B4025" s="293">
        <v>1990</v>
      </c>
      <c r="C4025" s="294">
        <v>2940.5</v>
      </c>
      <c r="D4025" s="294">
        <v>289.5</v>
      </c>
      <c r="E4025" s="295">
        <v>3512</v>
      </c>
      <c r="F4025" s="294">
        <v>1982.5998999999999</v>
      </c>
      <c r="G4025" s="294">
        <v>2646.5999000000002</v>
      </c>
    </row>
    <row r="4026" spans="1:7">
      <c r="A4026" s="34" t="s">
        <v>1647</v>
      </c>
      <c r="B4026" s="293">
        <v>1989</v>
      </c>
      <c r="C4026" s="294">
        <v>2121.5</v>
      </c>
      <c r="D4026" s="294">
        <v>210.7</v>
      </c>
      <c r="E4026" s="295">
        <v>2897.8998999999999</v>
      </c>
      <c r="F4026" s="294">
        <v>1596</v>
      </c>
      <c r="G4026" s="294">
        <v>2113.5</v>
      </c>
    </row>
    <row r="4027" spans="1:7">
      <c r="A4027" s="34" t="s">
        <v>1647</v>
      </c>
      <c r="B4027" s="293">
        <v>1989</v>
      </c>
      <c r="C4027" s="294">
        <v>2439.1999999999998</v>
      </c>
      <c r="D4027" s="294">
        <v>260.39999999999998</v>
      </c>
      <c r="E4027" s="295">
        <v>3360.7</v>
      </c>
      <c r="F4027" s="294">
        <v>1788.6</v>
      </c>
      <c r="G4027" s="294">
        <v>2453.5</v>
      </c>
    </row>
    <row r="4028" spans="1:7">
      <c r="A4028" s="34" t="s">
        <v>140</v>
      </c>
      <c r="B4028" s="293">
        <v>2019</v>
      </c>
      <c r="C4028" s="294">
        <v>137237</v>
      </c>
      <c r="D4028" s="294">
        <v>6581</v>
      </c>
      <c r="E4028" s="295">
        <v>228037</v>
      </c>
      <c r="F4028" s="294">
        <v>45957</v>
      </c>
      <c r="G4028" s="294">
        <v>150520</v>
      </c>
    </row>
    <row r="4029" spans="1:7">
      <c r="A4029" s="34" t="s">
        <v>140</v>
      </c>
      <c r="B4029" s="293">
        <v>2018</v>
      </c>
      <c r="C4029" s="294">
        <v>147049</v>
      </c>
      <c r="D4029" s="294">
        <v>7916</v>
      </c>
      <c r="E4029" s="295">
        <v>227339</v>
      </c>
      <c r="F4029" s="294">
        <v>42777</v>
      </c>
      <c r="G4029" s="294">
        <v>147728</v>
      </c>
    </row>
    <row r="4030" spans="1:7">
      <c r="A4030" s="34" t="s">
        <v>140</v>
      </c>
      <c r="B4030" s="293">
        <v>2017</v>
      </c>
      <c r="C4030" s="294">
        <v>145588</v>
      </c>
      <c r="D4030" s="294">
        <v>-3880</v>
      </c>
      <c r="E4030" s="295">
        <v>212482</v>
      </c>
      <c r="F4030" s="294">
        <v>36200</v>
      </c>
      <c r="G4030" s="294">
        <v>130419</v>
      </c>
    </row>
    <row r="4031" spans="1:7">
      <c r="A4031" s="34" t="s">
        <v>140</v>
      </c>
      <c r="B4031" s="293">
        <v>2016</v>
      </c>
      <c r="C4031" s="294">
        <v>149184</v>
      </c>
      <c r="D4031" s="294">
        <v>9427</v>
      </c>
      <c r="E4031" s="295">
        <v>221690</v>
      </c>
      <c r="F4031" s="294">
        <v>44075</v>
      </c>
      <c r="G4031" s="294">
        <v>119198</v>
      </c>
    </row>
    <row r="4032" spans="1:7">
      <c r="A4032" s="34" t="s">
        <v>140</v>
      </c>
      <c r="B4032" s="293">
        <v>2015</v>
      </c>
      <c r="C4032" s="294">
        <v>135725</v>
      </c>
      <c r="D4032" s="294">
        <v>9687</v>
      </c>
      <c r="E4032" s="295">
        <v>194338</v>
      </c>
      <c r="F4032" s="294">
        <v>40323</v>
      </c>
      <c r="G4032" s="294">
        <v>103434</v>
      </c>
    </row>
    <row r="4033" spans="1:7">
      <c r="A4033" s="34" t="s">
        <v>140</v>
      </c>
      <c r="B4033" s="293">
        <v>2014</v>
      </c>
      <c r="C4033" s="294">
        <v>155929</v>
      </c>
      <c r="D4033" s="294">
        <v>2804</v>
      </c>
      <c r="E4033" s="295">
        <v>177501</v>
      </c>
      <c r="F4033" s="294">
        <v>36024</v>
      </c>
      <c r="G4033" s="294">
        <v>82689</v>
      </c>
    </row>
    <row r="4034" spans="1:7">
      <c r="A4034" s="34" t="s">
        <v>140</v>
      </c>
      <c r="B4034" s="293">
        <v>2013</v>
      </c>
      <c r="C4034" s="294">
        <v>155427</v>
      </c>
      <c r="D4034" s="294">
        <v>3770</v>
      </c>
      <c r="E4034" s="295">
        <v>166344</v>
      </c>
      <c r="F4034" s="294">
        <v>43174</v>
      </c>
      <c r="G4034" s="294">
        <v>79357</v>
      </c>
    </row>
    <row r="4035" spans="1:7">
      <c r="A4035" s="34" t="s">
        <v>140</v>
      </c>
      <c r="B4035" s="293">
        <v>2012</v>
      </c>
      <c r="C4035" s="294">
        <v>152256</v>
      </c>
      <c r="D4035" s="294">
        <v>4859</v>
      </c>
      <c r="E4035" s="295">
        <v>149422</v>
      </c>
      <c r="F4035" s="294">
        <v>37000</v>
      </c>
      <c r="G4035" s="294">
        <v>53050</v>
      </c>
    </row>
    <row r="4036" spans="1:7">
      <c r="A4036" s="34" t="s">
        <v>140</v>
      </c>
      <c r="B4036" s="293">
        <v>2011</v>
      </c>
      <c r="C4036" s="294">
        <v>150276</v>
      </c>
      <c r="D4036" s="294">
        <v>7580</v>
      </c>
      <c r="E4036" s="295">
        <v>144603</v>
      </c>
      <c r="F4036" s="294">
        <v>38991</v>
      </c>
      <c r="G4036" s="294">
        <v>52824</v>
      </c>
    </row>
    <row r="4037" spans="1:7">
      <c r="A4037" s="34" t="s">
        <v>140</v>
      </c>
      <c r="B4037" s="293">
        <v>2010</v>
      </c>
      <c r="C4037" s="294">
        <v>135592</v>
      </c>
      <c r="D4037" s="294">
        <v>4685</v>
      </c>
      <c r="E4037" s="295">
        <v>138898</v>
      </c>
      <c r="F4037" s="294">
        <v>37159</v>
      </c>
      <c r="G4037" s="294">
        <v>48749</v>
      </c>
    </row>
    <row r="4038" spans="1:7">
      <c r="A4038" s="34" t="s">
        <v>140</v>
      </c>
      <c r="B4038" s="293">
        <v>2009</v>
      </c>
      <c r="C4038" s="294">
        <v>104589</v>
      </c>
      <c r="D4038" s="294">
        <v>104690</v>
      </c>
      <c r="E4038" s="295">
        <v>136295</v>
      </c>
      <c r="F4038" s="294">
        <v>28955</v>
      </c>
      <c r="G4038" s="294">
        <v>44738</v>
      </c>
    </row>
    <row r="4039" spans="1:7">
      <c r="A4039" s="34" t="s">
        <v>1648</v>
      </c>
      <c r="B4039" s="293">
        <v>2019</v>
      </c>
      <c r="C4039" s="294">
        <v>161857</v>
      </c>
      <c r="D4039" s="294">
        <v>34343</v>
      </c>
      <c r="E4039" s="295">
        <v>275909</v>
      </c>
      <c r="F4039" s="294">
        <v>201442</v>
      </c>
      <c r="G4039" s="294">
        <v>217409</v>
      </c>
    </row>
    <row r="4040" spans="1:7">
      <c r="A4040" s="34" t="s">
        <v>1648</v>
      </c>
      <c r="B4040" s="293">
        <v>2018</v>
      </c>
      <c r="C4040" s="294">
        <v>136819</v>
      </c>
      <c r="D4040" s="294">
        <v>30736</v>
      </c>
      <c r="E4040" s="295">
        <v>232792</v>
      </c>
      <c r="F4040" s="294">
        <v>177628</v>
      </c>
      <c r="G4040" s="294">
        <v>181640</v>
      </c>
    </row>
    <row r="4041" spans="1:7">
      <c r="A4041" s="34" t="s">
        <v>1648</v>
      </c>
      <c r="B4041" s="293">
        <v>2017</v>
      </c>
      <c r="C4041" s="294">
        <v>110855</v>
      </c>
      <c r="D4041" s="294">
        <v>12662</v>
      </c>
      <c r="E4041" s="295">
        <v>197295</v>
      </c>
      <c r="F4041" s="294">
        <v>152502</v>
      </c>
      <c r="G4041" s="294">
        <v>156471</v>
      </c>
    </row>
    <row r="4042" spans="1:7">
      <c r="A4042" s="34" t="s">
        <v>1648</v>
      </c>
      <c r="B4042" s="293">
        <v>2016</v>
      </c>
      <c r="C4042" s="294">
        <v>90272</v>
      </c>
      <c r="D4042" s="294">
        <v>19478</v>
      </c>
      <c r="E4042" s="295">
        <v>167497</v>
      </c>
      <c r="F4042" s="294">
        <v>139036</v>
      </c>
      <c r="G4042" s="294">
        <v>142971</v>
      </c>
    </row>
    <row r="4043" spans="1:7">
      <c r="A4043" s="34" t="s">
        <v>1648</v>
      </c>
      <c r="B4043" s="293">
        <v>2015</v>
      </c>
      <c r="C4043" s="294">
        <v>74989</v>
      </c>
      <c r="D4043" s="294">
        <v>15826</v>
      </c>
      <c r="E4043" s="295">
        <v>147461</v>
      </c>
      <c r="F4043" s="294">
        <v>120331</v>
      </c>
      <c r="G4043" s="294">
        <v>125551</v>
      </c>
    </row>
    <row r="4044" spans="1:7">
      <c r="A4044" s="34" t="s">
        <v>1648</v>
      </c>
      <c r="B4044" s="293">
        <v>2014</v>
      </c>
      <c r="C4044" s="294">
        <v>66001</v>
      </c>
      <c r="D4044" s="294">
        <v>14136</v>
      </c>
      <c r="E4044" s="295">
        <v>129187</v>
      </c>
      <c r="F4044" s="294">
        <v>103860</v>
      </c>
      <c r="G4044" s="294">
        <v>109097</v>
      </c>
    </row>
    <row r="4045" spans="1:7">
      <c r="A4045" s="34" t="s">
        <v>1648</v>
      </c>
      <c r="B4045" s="293">
        <v>2013</v>
      </c>
      <c r="C4045" s="294">
        <v>55519</v>
      </c>
      <c r="D4045" s="294">
        <v>12733</v>
      </c>
      <c r="E4045" s="295">
        <v>110920</v>
      </c>
      <c r="F4045" s="294">
        <v>87309</v>
      </c>
      <c r="G4045" s="294">
        <v>92554</v>
      </c>
    </row>
    <row r="4046" spans="1:7">
      <c r="A4046" s="34" t="s">
        <v>1648</v>
      </c>
      <c r="B4046" s="293">
        <v>2012</v>
      </c>
      <c r="C4046" s="294">
        <v>46039</v>
      </c>
      <c r="D4046" s="294">
        <v>10737</v>
      </c>
      <c r="E4046" s="295">
        <v>93798</v>
      </c>
      <c r="F4046" s="294">
        <v>71715</v>
      </c>
      <c r="G4046" s="294">
        <v>77252</v>
      </c>
    </row>
    <row r="4047" spans="1:7">
      <c r="A4047" s="34" t="s">
        <v>1648</v>
      </c>
      <c r="B4047" s="293">
        <v>2011</v>
      </c>
      <c r="C4047" s="294">
        <v>37905</v>
      </c>
      <c r="D4047" s="294">
        <v>9737</v>
      </c>
      <c r="E4047" s="295">
        <v>72574</v>
      </c>
      <c r="F4047" s="294">
        <v>58145</v>
      </c>
      <c r="G4047" s="294">
        <v>62349</v>
      </c>
    </row>
    <row r="4048" spans="1:7">
      <c r="A4048" s="34" t="s">
        <v>1648</v>
      </c>
      <c r="B4048" s="293">
        <v>2010</v>
      </c>
      <c r="C4048" s="294">
        <v>29321</v>
      </c>
      <c r="D4048" s="294">
        <v>8505</v>
      </c>
      <c r="E4048" s="295">
        <v>57851</v>
      </c>
      <c r="F4048" s="294">
        <v>46241</v>
      </c>
      <c r="G4048" s="294">
        <v>49706</v>
      </c>
    </row>
    <row r="4049" spans="1:7">
      <c r="A4049" s="34" t="s">
        <v>1648</v>
      </c>
      <c r="B4049" s="293">
        <v>2009</v>
      </c>
      <c r="C4049" s="294">
        <v>23650.562999999998</v>
      </c>
      <c r="D4049" s="294">
        <v>6520.4480000000003</v>
      </c>
      <c r="E4049" s="295">
        <v>40496.777999999998</v>
      </c>
      <c r="F4049" s="294">
        <v>36004.224000000002</v>
      </c>
      <c r="G4049" s="294">
        <v>36004.224000000002</v>
      </c>
    </row>
    <row r="4050" spans="1:7">
      <c r="A4050" s="34" t="s">
        <v>1648</v>
      </c>
      <c r="B4050" s="293">
        <v>2008</v>
      </c>
      <c r="C4050" s="294">
        <v>21795.55</v>
      </c>
      <c r="D4050" s="294">
        <v>4226.8580000000002</v>
      </c>
      <c r="E4050" s="295">
        <v>31767.575000000001</v>
      </c>
      <c r="F4050" s="294">
        <v>28238.862000000001</v>
      </c>
      <c r="G4050" s="294">
        <v>28238.862000000001</v>
      </c>
    </row>
    <row r="4051" spans="1:7">
      <c r="A4051" s="34" t="s">
        <v>1648</v>
      </c>
      <c r="B4051" s="293">
        <v>2007</v>
      </c>
      <c r="C4051" s="294">
        <v>16593.986000000001</v>
      </c>
      <c r="D4051" s="294">
        <v>4203.72</v>
      </c>
      <c r="E4051" s="295">
        <v>25335.806</v>
      </c>
      <c r="F4051" s="294">
        <v>22689.679</v>
      </c>
      <c r="G4051" s="294">
        <v>22689.679</v>
      </c>
    </row>
    <row r="4052" spans="1:7">
      <c r="A4052" s="34" t="s">
        <v>1648</v>
      </c>
      <c r="B4052" s="293">
        <v>2006</v>
      </c>
      <c r="C4052" s="294">
        <v>10604.916999999999</v>
      </c>
      <c r="D4052" s="294">
        <v>3077.4459999999999</v>
      </c>
      <c r="E4052" s="295">
        <v>18473.350999999999</v>
      </c>
      <c r="F4052" s="294">
        <v>17039.84</v>
      </c>
      <c r="G4052" s="294">
        <v>17039.84</v>
      </c>
    </row>
    <row r="4053" spans="1:7">
      <c r="A4053" s="34" t="s">
        <v>1648</v>
      </c>
      <c r="B4053" s="293">
        <v>2005</v>
      </c>
      <c r="C4053" s="294">
        <v>6138.56</v>
      </c>
      <c r="D4053" s="294">
        <v>1465.3969999999999</v>
      </c>
      <c r="E4053" s="295">
        <v>10271.813</v>
      </c>
      <c r="F4053" s="294">
        <v>9418.9570000000003</v>
      </c>
      <c r="G4053" s="294">
        <v>9418.9570000000003</v>
      </c>
    </row>
    <row r="4054" spans="1:7">
      <c r="A4054" s="34" t="s">
        <v>1648</v>
      </c>
      <c r="B4054" s="293">
        <v>2004</v>
      </c>
      <c r="C4054" s="294">
        <v>3189.223</v>
      </c>
      <c r="D4054" s="294">
        <v>399.11900000000003</v>
      </c>
      <c r="E4054" s="295">
        <v>3313.3510000000001</v>
      </c>
      <c r="F4054" s="294">
        <v>2929.056</v>
      </c>
      <c r="G4054" s="294">
        <v>2930.9580000000001</v>
      </c>
    </row>
    <row r="4055" spans="1:7">
      <c r="A4055" s="34" t="s">
        <v>1648</v>
      </c>
      <c r="B4055" s="293">
        <v>2003</v>
      </c>
      <c r="C4055" s="294">
        <v>1465.934</v>
      </c>
      <c r="D4055" s="294">
        <v>105.648</v>
      </c>
      <c r="E4055" s="295">
        <v>871.45799999999997</v>
      </c>
      <c r="F4055" s="294">
        <v>602.64099999999996</v>
      </c>
      <c r="G4055" s="294">
        <v>609.25</v>
      </c>
    </row>
    <row r="4056" spans="1:7">
      <c r="A4056" s="34" t="s">
        <v>1648</v>
      </c>
      <c r="B4056" s="293">
        <v>2002</v>
      </c>
      <c r="C4056" s="294">
        <v>439.50799999999998</v>
      </c>
      <c r="D4056" s="294">
        <v>99.656000000000006</v>
      </c>
      <c r="E4056" s="295">
        <v>286.892</v>
      </c>
      <c r="F4056" s="294">
        <v>187.82400000000001</v>
      </c>
      <c r="G4056" s="294">
        <v>198.68600000000001</v>
      </c>
    </row>
    <row r="4057" spans="1:7">
      <c r="A4057" s="34" t="s">
        <v>134</v>
      </c>
      <c r="B4057" s="293">
        <v>2019</v>
      </c>
      <c r="C4057" s="294">
        <v>161857</v>
      </c>
      <c r="D4057" s="294">
        <v>34343</v>
      </c>
      <c r="E4057" s="295">
        <v>275909</v>
      </c>
      <c r="F4057" s="294">
        <v>201442</v>
      </c>
      <c r="G4057" s="294">
        <v>217409</v>
      </c>
    </row>
    <row r="4058" spans="1:7">
      <c r="A4058" s="34" t="s">
        <v>134</v>
      </c>
      <c r="B4058" s="293">
        <v>2018</v>
      </c>
      <c r="C4058" s="294">
        <v>136819</v>
      </c>
      <c r="D4058" s="294">
        <v>30736</v>
      </c>
      <c r="E4058" s="295">
        <v>232792</v>
      </c>
      <c r="F4058" s="294">
        <v>177628</v>
      </c>
      <c r="G4058" s="294">
        <v>181640</v>
      </c>
    </row>
    <row r="4059" spans="1:7">
      <c r="A4059" s="34" t="s">
        <v>134</v>
      </c>
      <c r="B4059" s="293">
        <v>2017</v>
      </c>
      <c r="C4059" s="294">
        <v>110855</v>
      </c>
      <c r="D4059" s="294">
        <v>12662</v>
      </c>
      <c r="E4059" s="295">
        <v>197295</v>
      </c>
      <c r="F4059" s="294">
        <v>152502</v>
      </c>
      <c r="G4059" s="294">
        <v>156471</v>
      </c>
    </row>
    <row r="4060" spans="1:7">
      <c r="A4060" s="34" t="s">
        <v>134</v>
      </c>
      <c r="B4060" s="293">
        <v>2016</v>
      </c>
      <c r="C4060" s="294">
        <v>90272</v>
      </c>
      <c r="D4060" s="294">
        <v>19478</v>
      </c>
      <c r="E4060" s="295">
        <v>167497</v>
      </c>
      <c r="F4060" s="294">
        <v>139036</v>
      </c>
      <c r="G4060" s="294">
        <v>142971</v>
      </c>
    </row>
    <row r="4061" spans="1:7">
      <c r="A4061" s="34" t="s">
        <v>134</v>
      </c>
      <c r="B4061" s="293">
        <v>2015</v>
      </c>
      <c r="C4061" s="294">
        <v>74989</v>
      </c>
      <c r="D4061" s="294">
        <v>15826</v>
      </c>
      <c r="E4061" s="295">
        <v>147461</v>
      </c>
      <c r="F4061" s="294">
        <v>120331</v>
      </c>
      <c r="G4061" s="294">
        <v>125551</v>
      </c>
    </row>
    <row r="4062" spans="1:7">
      <c r="A4062" s="34" t="s">
        <v>134</v>
      </c>
      <c r="B4062" s="293">
        <v>2014</v>
      </c>
      <c r="C4062" s="294">
        <v>66001</v>
      </c>
      <c r="D4062" s="294">
        <v>14136</v>
      </c>
      <c r="E4062" s="295">
        <v>129187</v>
      </c>
      <c r="F4062" s="294">
        <v>103860</v>
      </c>
      <c r="G4062" s="294">
        <v>109097</v>
      </c>
    </row>
    <row r="4063" spans="1:7">
      <c r="A4063" s="34" t="s">
        <v>134</v>
      </c>
      <c r="B4063" s="293">
        <v>2013</v>
      </c>
      <c r="C4063" s="294">
        <v>55519</v>
      </c>
      <c r="D4063" s="294">
        <v>12733</v>
      </c>
      <c r="E4063" s="295">
        <v>110920</v>
      </c>
      <c r="F4063" s="294">
        <v>87309</v>
      </c>
      <c r="G4063" s="294">
        <v>92554</v>
      </c>
    </row>
    <row r="4064" spans="1:7">
      <c r="A4064" s="34" t="s">
        <v>134</v>
      </c>
      <c r="B4064" s="293">
        <v>2012</v>
      </c>
      <c r="C4064" s="294">
        <v>46039</v>
      </c>
      <c r="D4064" s="294">
        <v>10737</v>
      </c>
      <c r="E4064" s="295">
        <v>93798</v>
      </c>
      <c r="F4064" s="294">
        <v>71715</v>
      </c>
      <c r="G4064" s="294">
        <v>77252</v>
      </c>
    </row>
    <row r="4065" spans="1:7">
      <c r="A4065" s="34" t="s">
        <v>134</v>
      </c>
      <c r="B4065" s="293">
        <v>2011</v>
      </c>
      <c r="C4065" s="294">
        <v>37905</v>
      </c>
      <c r="D4065" s="294">
        <v>9737</v>
      </c>
      <c r="E4065" s="295">
        <v>72574</v>
      </c>
      <c r="F4065" s="294">
        <v>58145</v>
      </c>
      <c r="G4065" s="294">
        <v>62349</v>
      </c>
    </row>
    <row r="4066" spans="1:7">
      <c r="A4066" s="34" t="s">
        <v>134</v>
      </c>
      <c r="B4066" s="293">
        <v>2010</v>
      </c>
      <c r="C4066" s="294">
        <v>29321</v>
      </c>
      <c r="D4066" s="294">
        <v>8505</v>
      </c>
      <c r="E4066" s="295">
        <v>57851</v>
      </c>
      <c r="F4066" s="294">
        <v>46241</v>
      </c>
      <c r="G4066" s="294">
        <v>49706</v>
      </c>
    </row>
    <row r="4067" spans="1:7">
      <c r="A4067" s="34" t="s">
        <v>134</v>
      </c>
      <c r="B4067" s="293">
        <v>2009</v>
      </c>
      <c r="C4067" s="294">
        <v>23650.562999999998</v>
      </c>
      <c r="D4067" s="294">
        <v>6520.4480000000003</v>
      </c>
      <c r="E4067" s="295">
        <v>40496.777999999998</v>
      </c>
      <c r="F4067" s="294">
        <v>36004.224000000002</v>
      </c>
      <c r="G4067" s="294">
        <v>36004.224000000002</v>
      </c>
    </row>
    <row r="4068" spans="1:7">
      <c r="A4068" s="34" t="s">
        <v>134</v>
      </c>
      <c r="B4068" s="293">
        <v>2008</v>
      </c>
      <c r="C4068" s="294">
        <v>21795.55</v>
      </c>
      <c r="D4068" s="294">
        <v>4226.8580000000002</v>
      </c>
      <c r="E4068" s="295">
        <v>31767.575000000001</v>
      </c>
      <c r="F4068" s="294">
        <v>28238.862000000001</v>
      </c>
      <c r="G4068" s="294">
        <v>28238.862000000001</v>
      </c>
    </row>
    <row r="4069" spans="1:7">
      <c r="A4069" s="34" t="s">
        <v>134</v>
      </c>
      <c r="B4069" s="293">
        <v>2007</v>
      </c>
      <c r="C4069" s="294">
        <v>16593.986000000001</v>
      </c>
      <c r="D4069" s="294">
        <v>4203.72</v>
      </c>
      <c r="E4069" s="295">
        <v>25335.806</v>
      </c>
      <c r="F4069" s="294">
        <v>22689.679</v>
      </c>
      <c r="G4069" s="294">
        <v>22689.679</v>
      </c>
    </row>
    <row r="4070" spans="1:7">
      <c r="A4070" s="34" t="s">
        <v>134</v>
      </c>
      <c r="B4070" s="293">
        <v>2006</v>
      </c>
      <c r="C4070" s="294">
        <v>10604.916999999999</v>
      </c>
      <c r="D4070" s="294">
        <v>3077.4459999999999</v>
      </c>
      <c r="E4070" s="295">
        <v>18473.350999999999</v>
      </c>
      <c r="F4070" s="294">
        <v>17039.84</v>
      </c>
      <c r="G4070" s="294">
        <v>17039.84</v>
      </c>
    </row>
    <row r="4071" spans="1:7">
      <c r="A4071" s="34" t="s">
        <v>134</v>
      </c>
      <c r="B4071" s="293">
        <v>2005</v>
      </c>
      <c r="C4071" s="294">
        <v>6138.56</v>
      </c>
      <c r="D4071" s="294">
        <v>1465.3969999999999</v>
      </c>
      <c r="E4071" s="295">
        <v>10271.813</v>
      </c>
      <c r="F4071" s="294">
        <v>9418.9570000000003</v>
      </c>
      <c r="G4071" s="294">
        <v>9418.9570000000003</v>
      </c>
    </row>
    <row r="4072" spans="1:7">
      <c r="A4072" s="34" t="s">
        <v>134</v>
      </c>
      <c r="B4072" s="293">
        <v>2004</v>
      </c>
      <c r="C4072" s="294">
        <v>3189.223</v>
      </c>
      <c r="D4072" s="294">
        <v>399.11900000000003</v>
      </c>
      <c r="E4072" s="295">
        <v>3313.3510000000001</v>
      </c>
      <c r="F4072" s="294">
        <v>2929.056</v>
      </c>
      <c r="G4072" s="294">
        <v>2930.9580000000001</v>
      </c>
    </row>
    <row r="4073" spans="1:7">
      <c r="A4073" s="34" t="s">
        <v>134</v>
      </c>
      <c r="B4073" s="293">
        <v>2003</v>
      </c>
      <c r="C4073" s="294">
        <v>1465.934</v>
      </c>
      <c r="D4073" s="294">
        <v>105.648</v>
      </c>
      <c r="E4073" s="295">
        <v>871.45799999999997</v>
      </c>
      <c r="F4073" s="294">
        <v>602.64099999999996</v>
      </c>
      <c r="G4073" s="294">
        <v>609.25</v>
      </c>
    </row>
    <row r="4074" spans="1:7">
      <c r="A4074" s="34" t="s">
        <v>134</v>
      </c>
      <c r="B4074" s="293">
        <v>2002</v>
      </c>
      <c r="C4074" s="294">
        <v>439.50799999999998</v>
      </c>
      <c r="D4074" s="294">
        <v>99.656000000000006</v>
      </c>
      <c r="E4074" s="295">
        <v>286.892</v>
      </c>
      <c r="F4074" s="294">
        <v>187.82400000000001</v>
      </c>
      <c r="G4074" s="294">
        <v>198.68600000000001</v>
      </c>
    </row>
    <row r="4075" spans="1:7">
      <c r="A4075" s="34" t="s">
        <v>1649</v>
      </c>
      <c r="B4075" s="293">
        <v>2019</v>
      </c>
      <c r="C4075" s="294">
        <v>19392.305</v>
      </c>
      <c r="D4075" s="294">
        <v>621.08500000000004</v>
      </c>
      <c r="E4075" s="295">
        <v>14645.629000000001</v>
      </c>
      <c r="F4075" s="294">
        <v>3695.5</v>
      </c>
      <c r="G4075" s="294">
        <v>8217.8970000000008</v>
      </c>
    </row>
    <row r="4076" spans="1:7">
      <c r="A4076" s="34" t="s">
        <v>1649</v>
      </c>
      <c r="B4076" s="293">
        <v>2018</v>
      </c>
      <c r="C4076" s="294">
        <v>18735.073</v>
      </c>
      <c r="D4076" s="294">
        <v>810.47400000000005</v>
      </c>
      <c r="E4076" s="295">
        <v>12683.04</v>
      </c>
      <c r="F4076" s="294">
        <v>3471.991</v>
      </c>
      <c r="G4076" s="294">
        <v>6615.2709999999997</v>
      </c>
    </row>
    <row r="4077" spans="1:7">
      <c r="A4077" s="34" t="s">
        <v>1649</v>
      </c>
      <c r="B4077" s="293">
        <v>2017</v>
      </c>
      <c r="C4077" s="294">
        <v>16308.800999999999</v>
      </c>
      <c r="D4077" s="294">
        <v>616.75699999999995</v>
      </c>
      <c r="E4077" s="295">
        <v>12412.380999999999</v>
      </c>
      <c r="F4077" s="294">
        <v>3464.1559999999999</v>
      </c>
      <c r="G4077" s="294">
        <v>6709.165</v>
      </c>
    </row>
    <row r="4078" spans="1:7">
      <c r="A4078" s="34" t="s">
        <v>1649</v>
      </c>
      <c r="B4078" s="293">
        <v>2016</v>
      </c>
      <c r="C4078" s="294">
        <v>15339.713</v>
      </c>
      <c r="D4078" s="294">
        <v>687.24</v>
      </c>
      <c r="E4078" s="295">
        <v>8859.4</v>
      </c>
      <c r="F4078" s="294">
        <v>3207.3560000000002</v>
      </c>
      <c r="G4078" s="294">
        <v>4082.3560000000002</v>
      </c>
    </row>
    <row r="4079" spans="1:7">
      <c r="A4079" s="34" t="s">
        <v>1649</v>
      </c>
      <c r="B4079" s="293">
        <v>2015</v>
      </c>
      <c r="C4079" s="294">
        <v>15280.044</v>
      </c>
      <c r="D4079" s="294">
        <v>705.67200000000003</v>
      </c>
      <c r="E4079" s="295">
        <v>8144.7709999999997</v>
      </c>
      <c r="F4079" s="294">
        <v>3159.2420000000002</v>
      </c>
      <c r="G4079" s="294">
        <v>3784.2420000000002</v>
      </c>
    </row>
    <row r="4080" spans="1:7">
      <c r="A4080" s="34" t="s">
        <v>1649</v>
      </c>
      <c r="B4080" s="293">
        <v>2014</v>
      </c>
      <c r="C4080" s="294">
        <v>15341.647000000001</v>
      </c>
      <c r="D4080" s="294">
        <v>711.28599999999994</v>
      </c>
      <c r="E4080" s="295">
        <v>8246.2379999999994</v>
      </c>
      <c r="F4080" s="294">
        <v>3312.364</v>
      </c>
      <c r="G4080" s="294">
        <v>4077.83</v>
      </c>
    </row>
    <row r="4081" spans="1:7">
      <c r="A4081" s="34" t="s">
        <v>1649</v>
      </c>
      <c r="B4081" s="293">
        <v>2013</v>
      </c>
      <c r="C4081" s="294">
        <v>14077.843000000001</v>
      </c>
      <c r="D4081" s="294">
        <v>684.95899999999995</v>
      </c>
      <c r="E4081" s="295">
        <v>7680.2969999999996</v>
      </c>
      <c r="F4081" s="294">
        <v>3358.768</v>
      </c>
      <c r="G4081" s="294">
        <v>4123.4260000000004</v>
      </c>
    </row>
    <row r="4082" spans="1:7">
      <c r="A4082" s="34" t="s">
        <v>1649</v>
      </c>
      <c r="B4082" s="293">
        <v>2012</v>
      </c>
      <c r="C4082" s="294">
        <v>13013.868</v>
      </c>
      <c r="D4082" s="294">
        <v>648.04100000000005</v>
      </c>
      <c r="E4082" s="295">
        <v>6807.0609999999997</v>
      </c>
      <c r="F4082" s="294">
        <v>3008.1790000000001</v>
      </c>
      <c r="G4082" s="294">
        <v>3508.1790000000001</v>
      </c>
    </row>
    <row r="4083" spans="1:7">
      <c r="A4083" s="34" t="s">
        <v>1649</v>
      </c>
      <c r="B4083" s="293">
        <v>2011</v>
      </c>
      <c r="C4083" s="294">
        <v>12458.877</v>
      </c>
      <c r="D4083" s="294">
        <v>565.11599999999999</v>
      </c>
      <c r="E4083" s="295">
        <v>6202.7740000000003</v>
      </c>
      <c r="F4083" s="294">
        <v>2753.5909999999999</v>
      </c>
      <c r="G4083" s="294">
        <v>3253.5909999999999</v>
      </c>
    </row>
    <row r="4084" spans="1:7">
      <c r="A4084" s="34" t="s">
        <v>1649</v>
      </c>
      <c r="B4084" s="293">
        <v>2010</v>
      </c>
      <c r="C4084" s="294">
        <v>11207.589</v>
      </c>
      <c r="D4084" s="294">
        <v>475.51100000000002</v>
      </c>
      <c r="E4084" s="295">
        <v>5465.0439999999999</v>
      </c>
      <c r="F4084" s="294">
        <v>2802.7139999999999</v>
      </c>
      <c r="G4084" s="294">
        <v>3302.7139999999999</v>
      </c>
    </row>
    <row r="4085" spans="1:7">
      <c r="A4085" s="34" t="s">
        <v>1649</v>
      </c>
      <c r="B4085" s="293">
        <v>2009</v>
      </c>
      <c r="C4085" s="294">
        <v>10057.512000000001</v>
      </c>
      <c r="D4085" s="294">
        <v>399.57499999999999</v>
      </c>
      <c r="E4085" s="295">
        <v>5004.6890000000003</v>
      </c>
      <c r="F4085" s="294">
        <v>2629.3719999999998</v>
      </c>
      <c r="G4085" s="294">
        <v>3129.3719999999998</v>
      </c>
    </row>
    <row r="4086" spans="1:7">
      <c r="A4086" s="34" t="s">
        <v>1649</v>
      </c>
      <c r="B4086" s="293">
        <v>2008</v>
      </c>
      <c r="C4086" s="294">
        <v>11015.263000000001</v>
      </c>
      <c r="D4086" s="294">
        <v>475.41699999999997</v>
      </c>
      <c r="E4086" s="295">
        <v>4786.3500000000004</v>
      </c>
      <c r="F4086" s="294">
        <v>2393.3780000000002</v>
      </c>
      <c r="G4086" s="294">
        <v>2893.3780000000002</v>
      </c>
    </row>
    <row r="4087" spans="1:7">
      <c r="A4087" s="34" t="s">
        <v>1649</v>
      </c>
      <c r="B4087" s="293">
        <v>2007</v>
      </c>
      <c r="C4087" s="294">
        <v>10843.195</v>
      </c>
      <c r="D4087" s="294">
        <v>506.339</v>
      </c>
      <c r="E4087" s="295">
        <v>4774.0690000000004</v>
      </c>
      <c r="F4087" s="294">
        <v>2782.9459999999999</v>
      </c>
      <c r="G4087" s="294">
        <v>3282.9459999999999</v>
      </c>
    </row>
    <row r="4088" spans="1:7">
      <c r="A4088" s="34" t="s">
        <v>1649</v>
      </c>
      <c r="B4088" s="293">
        <v>2006</v>
      </c>
      <c r="C4088" s="294">
        <v>10457.941999999999</v>
      </c>
      <c r="D4088" s="294">
        <v>475.40499999999997</v>
      </c>
      <c r="E4088" s="295">
        <v>4496.9840000000004</v>
      </c>
      <c r="F4088" s="294">
        <v>2610.7069999999999</v>
      </c>
      <c r="G4088" s="294">
        <v>3110.7069999999999</v>
      </c>
    </row>
    <row r="4089" spans="1:7">
      <c r="A4089" s="34" t="s">
        <v>1649</v>
      </c>
      <c r="B4089" s="293">
        <v>2005</v>
      </c>
      <c r="C4089" s="294">
        <v>9783.0499999999993</v>
      </c>
      <c r="D4089" s="294">
        <v>437.43400000000003</v>
      </c>
      <c r="E4089" s="295">
        <v>4771.5379999999996</v>
      </c>
      <c r="F4089" s="294">
        <v>2751.0039999999999</v>
      </c>
      <c r="G4089" s="294">
        <v>3251.8849999999998</v>
      </c>
    </row>
    <row r="4090" spans="1:7">
      <c r="A4090" s="34" t="s">
        <v>1649</v>
      </c>
      <c r="B4090" s="293">
        <v>2004</v>
      </c>
      <c r="C4090" s="294">
        <v>9097.2669999999998</v>
      </c>
      <c r="D4090" s="294">
        <v>395.55200000000002</v>
      </c>
      <c r="E4090" s="295">
        <v>4455.2470000000003</v>
      </c>
      <c r="F4090" s="294">
        <v>2596.7710000000002</v>
      </c>
      <c r="G4090" s="294">
        <v>3097.739</v>
      </c>
    </row>
    <row r="4091" spans="1:7">
      <c r="A4091" s="34" t="s">
        <v>1649</v>
      </c>
      <c r="B4091" s="293">
        <v>2003</v>
      </c>
      <c r="C4091" s="294">
        <v>8449.2999999999993</v>
      </c>
      <c r="D4091" s="294">
        <v>334.101</v>
      </c>
      <c r="E4091" s="295">
        <v>4116.4970000000003</v>
      </c>
      <c r="F4091" s="294">
        <v>2359.9250000000002</v>
      </c>
      <c r="G4091" s="294">
        <v>3037.558</v>
      </c>
    </row>
    <row r="4092" spans="1:7">
      <c r="A4092" s="34" t="s">
        <v>1649</v>
      </c>
      <c r="B4092" s="293">
        <v>2002</v>
      </c>
      <c r="C4092" s="294">
        <v>8258.9267999999993</v>
      </c>
      <c r="D4092" s="294">
        <v>-27.59</v>
      </c>
      <c r="E4092" s="295">
        <v>4061.0549000000001</v>
      </c>
      <c r="F4092" s="294">
        <v>2177.4169999999999</v>
      </c>
      <c r="G4092" s="294">
        <v>2969.1179999999999</v>
      </c>
    </row>
    <row r="4093" spans="1:7">
      <c r="A4093" s="34" t="s">
        <v>1649</v>
      </c>
      <c r="B4093" s="293">
        <v>2001</v>
      </c>
      <c r="C4093" s="294">
        <v>8220.6679999999997</v>
      </c>
      <c r="D4093" s="294">
        <v>297.14699999999999</v>
      </c>
      <c r="E4093" s="295">
        <v>4206.6459999999997</v>
      </c>
      <c r="F4093" s="294">
        <v>2390.9000999999998</v>
      </c>
      <c r="G4093" s="294">
        <v>3283.6700999999998</v>
      </c>
    </row>
    <row r="4094" spans="1:7">
      <c r="A4094" s="34" t="s">
        <v>1649</v>
      </c>
      <c r="B4094" s="293">
        <v>2000</v>
      </c>
      <c r="C4094" s="294">
        <v>8369.8574000000008</v>
      </c>
      <c r="D4094" s="294">
        <v>385.32299999999998</v>
      </c>
      <c r="E4094" s="295">
        <v>4142.1138000000001</v>
      </c>
      <c r="F4094" s="294">
        <v>2305.4059999999999</v>
      </c>
      <c r="G4094" s="294">
        <v>3227.4389999999999</v>
      </c>
    </row>
    <row r="4095" spans="1:7">
      <c r="A4095" s="34" t="s">
        <v>1649</v>
      </c>
      <c r="B4095" s="293">
        <v>1999</v>
      </c>
      <c r="C4095" s="294">
        <v>7950.8217999999997</v>
      </c>
      <c r="D4095" s="294">
        <v>377.62200000000001</v>
      </c>
      <c r="E4095" s="295">
        <v>3929.6720999999998</v>
      </c>
      <c r="F4095" s="294">
        <v>2223.777</v>
      </c>
      <c r="G4095" s="294">
        <v>3059.25</v>
      </c>
    </row>
    <row r="4096" spans="1:7">
      <c r="A4096" s="34" t="s">
        <v>1649</v>
      </c>
      <c r="B4096" s="293">
        <v>1998</v>
      </c>
      <c r="C4096" s="294">
        <v>6614.0321999999996</v>
      </c>
      <c r="D4096" s="294">
        <v>355.79399999999998</v>
      </c>
      <c r="E4096" s="295">
        <v>3600.3798999999999</v>
      </c>
      <c r="F4096" s="294">
        <v>2098.375</v>
      </c>
      <c r="G4096" s="294">
        <v>2843.3310000000001</v>
      </c>
    </row>
    <row r="4097" spans="1:7">
      <c r="A4097" s="34" t="s">
        <v>1649</v>
      </c>
      <c r="B4097" s="293">
        <v>1997</v>
      </c>
      <c r="C4097" s="294">
        <v>6005.2451000000001</v>
      </c>
      <c r="D4097" s="294">
        <v>342.39699999999999</v>
      </c>
      <c r="E4097" s="295">
        <v>2754.3629999999998</v>
      </c>
      <c r="F4097" s="294">
        <v>1898.866</v>
      </c>
      <c r="G4097" s="294">
        <v>2145.0259999999998</v>
      </c>
    </row>
    <row r="4098" spans="1:7">
      <c r="A4098" s="34" t="s">
        <v>1649</v>
      </c>
      <c r="B4098" s="293">
        <v>1996</v>
      </c>
      <c r="C4098" s="294">
        <v>5720.4741000000004</v>
      </c>
      <c r="D4098" s="294">
        <v>330.07600000000002</v>
      </c>
      <c r="E4098" s="295">
        <v>2521.6311000000001</v>
      </c>
      <c r="F4098" s="294">
        <v>1767.623</v>
      </c>
      <c r="G4098" s="294">
        <v>1924.864</v>
      </c>
    </row>
    <row r="4099" spans="1:7">
      <c r="A4099" s="34" t="s">
        <v>1649</v>
      </c>
      <c r="B4099" s="293">
        <v>1995</v>
      </c>
      <c r="C4099" s="294">
        <v>5261.9038</v>
      </c>
      <c r="D4099" s="294">
        <v>309.16800000000001</v>
      </c>
      <c r="E4099" s="295">
        <v>2274.1320999999998</v>
      </c>
      <c r="F4099" s="294">
        <v>1679.3109999999999</v>
      </c>
      <c r="G4099" s="294">
        <v>1785.5079999999998</v>
      </c>
    </row>
    <row r="4100" spans="1:7">
      <c r="A4100" s="34" t="s">
        <v>1649</v>
      </c>
      <c r="B4100" s="293">
        <v>1994</v>
      </c>
      <c r="C4100" s="294">
        <v>4858.415</v>
      </c>
      <c r="D4100" s="294">
        <v>288.548</v>
      </c>
      <c r="E4100" s="295">
        <v>2029.4709</v>
      </c>
      <c r="F4100" s="294">
        <v>1551.0920000000001</v>
      </c>
      <c r="G4100" s="294">
        <v>1563.4560000000001</v>
      </c>
    </row>
    <row r="4101" spans="1:7">
      <c r="A4101" s="34" t="s">
        <v>1649</v>
      </c>
      <c r="B4101" s="293">
        <v>1993</v>
      </c>
      <c r="C4101" s="294">
        <v>4384.2938999999997</v>
      </c>
      <c r="D4101" s="294">
        <v>257.81299999999999</v>
      </c>
      <c r="E4101" s="295">
        <v>1870.7560000000001</v>
      </c>
      <c r="F4101" s="294">
        <v>1467.039</v>
      </c>
      <c r="G4101" s="294">
        <v>1480.1009999999999</v>
      </c>
    </row>
    <row r="4102" spans="1:7">
      <c r="A4102" s="34" t="s">
        <v>1649</v>
      </c>
      <c r="B4102" s="293">
        <v>1992</v>
      </c>
      <c r="C4102" s="294">
        <v>4016.7510000000002</v>
      </c>
      <c r="D4102" s="294">
        <v>236.97</v>
      </c>
      <c r="E4102" s="295">
        <v>1707.3030000000001</v>
      </c>
      <c r="F4102" s="294">
        <v>1335.2929999999999</v>
      </c>
      <c r="G4102" s="294">
        <v>1349.1589999999999</v>
      </c>
    </row>
    <row r="4103" spans="1:7">
      <c r="A4103" s="34" t="s">
        <v>1649</v>
      </c>
      <c r="B4103" s="293">
        <v>1991</v>
      </c>
      <c r="C4103" s="294">
        <v>3434.6421</v>
      </c>
      <c r="D4103" s="294">
        <v>207.67699999999999</v>
      </c>
      <c r="E4103" s="295">
        <v>1466.9739999999999</v>
      </c>
      <c r="F4103" s="294">
        <v>1143.28</v>
      </c>
      <c r="G4103" s="294">
        <v>1159.0249999999999</v>
      </c>
    </row>
    <row r="4104" spans="1:7">
      <c r="A4104" s="34" t="s">
        <v>1649</v>
      </c>
      <c r="B4104" s="293">
        <v>1990</v>
      </c>
      <c r="C4104" s="294">
        <v>3319.3939999999998</v>
      </c>
      <c r="D4104" s="294">
        <v>206.596</v>
      </c>
      <c r="E4104" s="295">
        <v>1351.91</v>
      </c>
      <c r="F4104" s="294">
        <v>1047.357</v>
      </c>
      <c r="G4104" s="294">
        <v>1090.4099999999999</v>
      </c>
    </row>
    <row r="4105" spans="1:7">
      <c r="A4105" s="34" t="s">
        <v>1649</v>
      </c>
      <c r="B4105" s="293">
        <v>1989</v>
      </c>
      <c r="C4105" s="294">
        <v>3161.1979999999999</v>
      </c>
      <c r="D4105" s="294">
        <v>199.488</v>
      </c>
      <c r="E4105" s="295">
        <v>1291.8510000000001</v>
      </c>
      <c r="F4105" s="294">
        <v>983.54700000000003</v>
      </c>
      <c r="G4105" s="294">
        <v>1027.643</v>
      </c>
    </row>
    <row r="4106" spans="1:7">
      <c r="A4106" s="34" t="s">
        <v>115</v>
      </c>
      <c r="B4106" s="293">
        <v>2019</v>
      </c>
      <c r="C4106" s="294">
        <v>4911.8919999999998</v>
      </c>
      <c r="D4106" s="294">
        <v>430.613</v>
      </c>
      <c r="E4106" s="295">
        <v>44480.161999999997</v>
      </c>
      <c r="F4106" s="294">
        <v>28054.989000000001</v>
      </c>
      <c r="G4106" s="294">
        <v>38130.027000000002</v>
      </c>
    </row>
    <row r="4107" spans="1:7">
      <c r="A4107" s="34" t="s">
        <v>115</v>
      </c>
      <c r="B4107" s="293">
        <v>2018</v>
      </c>
      <c r="C4107" s="294">
        <v>3366.366</v>
      </c>
      <c r="D4107" s="294">
        <v>452.053</v>
      </c>
      <c r="E4107" s="295">
        <v>13230.773999999999</v>
      </c>
      <c r="F4107" s="294">
        <v>4186.3429999999998</v>
      </c>
      <c r="G4107" s="294">
        <v>10017.072</v>
      </c>
    </row>
    <row r="4108" spans="1:7">
      <c r="A4108" s="34" t="s">
        <v>115</v>
      </c>
      <c r="B4108" s="293">
        <v>2017</v>
      </c>
      <c r="C4108" s="294">
        <v>3975.163</v>
      </c>
      <c r="D4108" s="294">
        <v>468.42500000000001</v>
      </c>
      <c r="E4108" s="295">
        <v>12998.069</v>
      </c>
      <c r="F4108" s="294">
        <v>3965.2310000000002</v>
      </c>
      <c r="G4108" s="294">
        <v>9260.1130000000012</v>
      </c>
    </row>
    <row r="4109" spans="1:7">
      <c r="A4109" s="34" t="s">
        <v>115</v>
      </c>
      <c r="B4109" s="293">
        <v>2016</v>
      </c>
      <c r="C4109" s="294">
        <v>2898.15</v>
      </c>
      <c r="D4109" s="294">
        <v>271.666</v>
      </c>
      <c r="E4109" s="295">
        <v>10664.35</v>
      </c>
      <c r="F4109" s="294">
        <v>2779.3420000000001</v>
      </c>
      <c r="G4109" s="294">
        <v>7610.0259999999998</v>
      </c>
    </row>
    <row r="4110" spans="1:7">
      <c r="A4110" s="34" t="s">
        <v>115</v>
      </c>
      <c r="B4110" s="293">
        <v>2015</v>
      </c>
      <c r="C4110" s="294">
        <v>2773.7179999999998</v>
      </c>
      <c r="D4110" s="294">
        <v>278.04000000000002</v>
      </c>
      <c r="E4110" s="295">
        <v>5779.3010000000004</v>
      </c>
      <c r="F4110" s="294">
        <v>863.553</v>
      </c>
      <c r="G4110" s="294">
        <v>3196.2489999999998</v>
      </c>
    </row>
    <row r="4111" spans="1:7">
      <c r="A4111" s="34" t="s">
        <v>115</v>
      </c>
      <c r="B4111" s="293">
        <v>2014</v>
      </c>
      <c r="C4111" s="294">
        <v>2554.2359999999999</v>
      </c>
      <c r="D4111" s="294">
        <v>245.286</v>
      </c>
      <c r="E4111" s="295">
        <v>4018.65</v>
      </c>
      <c r="F4111" s="294">
        <v>1132.799</v>
      </c>
      <c r="G4111" s="294">
        <v>2966.6059999999998</v>
      </c>
    </row>
    <row r="4112" spans="1:7">
      <c r="A4112" s="34" t="s">
        <v>115</v>
      </c>
      <c r="B4112" s="293">
        <v>2013</v>
      </c>
      <c r="C4112" s="294">
        <v>2375.9229999999998</v>
      </c>
      <c r="D4112" s="294">
        <v>216.125</v>
      </c>
      <c r="E4112" s="295">
        <v>3125.056</v>
      </c>
      <c r="F4112" s="294">
        <v>1286.607</v>
      </c>
      <c r="G4112" s="294">
        <v>2437.5370000000003</v>
      </c>
    </row>
    <row r="4113" spans="1:7">
      <c r="A4113" s="34" t="s">
        <v>115</v>
      </c>
      <c r="B4113" s="293">
        <v>2012</v>
      </c>
      <c r="C4113" s="294">
        <v>2203.8470000000002</v>
      </c>
      <c r="D4113" s="294">
        <v>188.161</v>
      </c>
      <c r="E4113" s="295">
        <v>2688.143</v>
      </c>
      <c r="F4113" s="294">
        <v>1445.3430000000001</v>
      </c>
      <c r="G4113" s="294">
        <v>1973.7190000000001</v>
      </c>
    </row>
    <row r="4114" spans="1:7">
      <c r="A4114" s="34" t="s">
        <v>115</v>
      </c>
      <c r="B4114" s="293">
        <v>2011</v>
      </c>
      <c r="C4114" s="294">
        <v>1859.8019999999999</v>
      </c>
      <c r="D4114" s="294">
        <v>209.238</v>
      </c>
      <c r="E4114" s="295">
        <v>3350.5309999999999</v>
      </c>
      <c r="F4114" s="294">
        <v>1471.675</v>
      </c>
      <c r="G4114" s="294">
        <v>2096.4389999999999</v>
      </c>
    </row>
    <row r="4115" spans="1:7">
      <c r="A4115" s="34" t="s">
        <v>115</v>
      </c>
      <c r="B4115" s="293">
        <v>2010</v>
      </c>
      <c r="C4115" s="294">
        <v>1642.4680000000001</v>
      </c>
      <c r="D4115" s="294">
        <v>203.31700000000001</v>
      </c>
      <c r="E4115" s="295">
        <v>2039.326</v>
      </c>
      <c r="F4115" s="294">
        <v>974.18899999999996</v>
      </c>
      <c r="G4115" s="294">
        <v>1474.51</v>
      </c>
    </row>
    <row r="4116" spans="1:7">
      <c r="A4116" s="34" t="s">
        <v>115</v>
      </c>
      <c r="B4116" s="293">
        <v>2009</v>
      </c>
      <c r="C4116" s="294">
        <v>1462.306</v>
      </c>
      <c r="D4116" s="294">
        <v>37.216999999999999</v>
      </c>
      <c r="E4116" s="295">
        <v>1676.8209999999999</v>
      </c>
      <c r="F4116" s="294">
        <v>1077.6199999999999</v>
      </c>
      <c r="G4116" s="294">
        <v>1284.797</v>
      </c>
    </row>
    <row r="4117" spans="1:7">
      <c r="A4117" s="34" t="s">
        <v>115</v>
      </c>
      <c r="B4117" s="293">
        <v>2008</v>
      </c>
      <c r="C4117" s="294">
        <v>1274.229</v>
      </c>
      <c r="D4117" s="294">
        <v>162.75399999999999</v>
      </c>
      <c r="E4117" s="295">
        <v>1445.9069999999999</v>
      </c>
      <c r="F4117" s="294">
        <v>1141.5419999999999</v>
      </c>
      <c r="G4117" s="294">
        <v>1143.069</v>
      </c>
    </row>
    <row r="4118" spans="1:7">
      <c r="A4118" s="34" t="s">
        <v>115</v>
      </c>
      <c r="B4118" s="293">
        <v>2007</v>
      </c>
      <c r="C4118" s="294">
        <v>1061.5229999999999</v>
      </c>
      <c r="D4118" s="294">
        <v>142.98500000000001</v>
      </c>
      <c r="E4118" s="295">
        <v>1200.6289999999999</v>
      </c>
      <c r="F4118" s="294">
        <v>972.70899999999995</v>
      </c>
      <c r="G4118" s="294">
        <v>979.298</v>
      </c>
    </row>
    <row r="4119" spans="1:7">
      <c r="A4119" s="34" t="s">
        <v>115</v>
      </c>
      <c r="B4119" s="293">
        <v>2006</v>
      </c>
      <c r="C4119" s="294">
        <v>908.05600000000004</v>
      </c>
      <c r="D4119" s="294">
        <v>125.524</v>
      </c>
      <c r="E4119" s="295">
        <v>1018.678</v>
      </c>
      <c r="F4119" s="294">
        <v>783.21900000000005</v>
      </c>
      <c r="G4119" s="294">
        <v>783.96500000000003</v>
      </c>
    </row>
    <row r="4120" spans="1:7">
      <c r="A4120" s="34" t="s">
        <v>115</v>
      </c>
      <c r="B4120" s="293">
        <v>2005</v>
      </c>
      <c r="C4120" s="294">
        <v>784.33100000000002</v>
      </c>
      <c r="D4120" s="294">
        <v>92.896000000000001</v>
      </c>
      <c r="E4120" s="295">
        <v>853.505</v>
      </c>
      <c r="F4120" s="294">
        <v>594.69000000000005</v>
      </c>
      <c r="G4120" s="294">
        <v>657.08400000000006</v>
      </c>
    </row>
    <row r="4121" spans="1:7">
      <c r="A4121" s="34" t="s">
        <v>115</v>
      </c>
      <c r="B4121" s="293">
        <v>2004</v>
      </c>
      <c r="C4121" s="294">
        <v>629.32000000000005</v>
      </c>
      <c r="D4121" s="294">
        <v>62.442999999999998</v>
      </c>
      <c r="E4121" s="295">
        <v>832.89499999999998</v>
      </c>
      <c r="F4121" s="294">
        <v>472.55200000000002</v>
      </c>
      <c r="G4121" s="294">
        <v>691.798</v>
      </c>
    </row>
    <row r="4122" spans="1:7">
      <c r="A4122" s="34" t="s">
        <v>115</v>
      </c>
      <c r="B4122" s="293">
        <v>2003</v>
      </c>
      <c r="C4122" s="294">
        <v>516.08399999999995</v>
      </c>
      <c r="D4122" s="294">
        <v>53.3</v>
      </c>
      <c r="E4122" s="295">
        <v>484.23399999999998</v>
      </c>
      <c r="F4122" s="294">
        <v>389.66699999999997</v>
      </c>
      <c r="G4122" s="294">
        <v>396.99799999999999</v>
      </c>
    </row>
    <row r="4123" spans="1:7">
      <c r="A4123" s="34" t="s">
        <v>115</v>
      </c>
      <c r="B4123" s="293">
        <v>2002</v>
      </c>
      <c r="C4123" s="294">
        <v>462.82600000000002</v>
      </c>
      <c r="D4123" s="294">
        <v>23.84</v>
      </c>
      <c r="E4123" s="295">
        <v>431.41800000000001</v>
      </c>
      <c r="F4123" s="294">
        <v>321.529</v>
      </c>
      <c r="G4123" s="294">
        <v>350.839</v>
      </c>
    </row>
    <row r="4124" spans="1:7">
      <c r="A4124" s="34" t="s">
        <v>115</v>
      </c>
      <c r="B4124" s="293">
        <v>2001</v>
      </c>
      <c r="C4124" s="294">
        <v>353.19499999999999</v>
      </c>
      <c r="D4124" s="294">
        <v>23.667999999999999</v>
      </c>
      <c r="E4124" s="295">
        <v>458.60399999999998</v>
      </c>
      <c r="F4124" s="294">
        <v>309.87400000000002</v>
      </c>
      <c r="G4124" s="294">
        <v>387.58700000000005</v>
      </c>
    </row>
    <row r="4125" spans="1:7">
      <c r="A4125" s="34" t="s">
        <v>115</v>
      </c>
      <c r="B4125" s="293">
        <v>2000</v>
      </c>
      <c r="C4125" s="294">
        <v>340.03300000000002</v>
      </c>
      <c r="D4125" s="294">
        <v>33.046999999999997</v>
      </c>
      <c r="E4125" s="295">
        <v>287.94600000000003</v>
      </c>
      <c r="F4125" s="294">
        <v>138.267</v>
      </c>
      <c r="G4125" s="294">
        <v>145.499</v>
      </c>
    </row>
    <row r="4126" spans="1:7">
      <c r="A4126" s="34" t="s">
        <v>115</v>
      </c>
      <c r="B4126" s="293">
        <v>1999</v>
      </c>
      <c r="C4126" s="294">
        <v>330.05099999999999</v>
      </c>
      <c r="D4126" s="294">
        <v>41.335999999999999</v>
      </c>
      <c r="E4126" s="295">
        <v>289.66699999999997</v>
      </c>
      <c r="F4126" s="294">
        <v>125.655</v>
      </c>
      <c r="G4126" s="294">
        <v>141.429</v>
      </c>
    </row>
    <row r="4127" spans="1:7">
      <c r="A4127" s="34" t="s">
        <v>1650</v>
      </c>
      <c r="B4127" s="293">
        <v>2019</v>
      </c>
      <c r="C4127" s="294">
        <v>16580</v>
      </c>
      <c r="D4127" s="294">
        <v>1003</v>
      </c>
      <c r="E4127" s="295">
        <v>8049</v>
      </c>
      <c r="F4127" s="294">
        <v>3553</v>
      </c>
      <c r="G4127" s="294">
        <v>4802</v>
      </c>
    </row>
    <row r="4128" spans="1:7">
      <c r="A4128" s="34" t="s">
        <v>1650</v>
      </c>
      <c r="B4128" s="293">
        <v>2018</v>
      </c>
      <c r="C4128" s="294">
        <v>15855</v>
      </c>
      <c r="D4128" s="294">
        <v>848</v>
      </c>
      <c r="E4128" s="295">
        <v>7989</v>
      </c>
      <c r="F4128" s="294">
        <v>3144</v>
      </c>
      <c r="G4128" s="294">
        <v>4393</v>
      </c>
    </row>
    <row r="4129" spans="1:7">
      <c r="A4129" s="34" t="s">
        <v>1650</v>
      </c>
      <c r="B4129" s="293">
        <v>2017</v>
      </c>
      <c r="C4129" s="294">
        <v>15516</v>
      </c>
      <c r="D4129" s="294">
        <v>676</v>
      </c>
      <c r="E4129" s="295">
        <v>7610</v>
      </c>
      <c r="F4129" s="294">
        <v>2904</v>
      </c>
      <c r="G4129" s="294">
        <v>4217</v>
      </c>
    </row>
    <row r="4130" spans="1:7">
      <c r="A4130" s="34" t="s">
        <v>1650</v>
      </c>
      <c r="B4130" s="293">
        <v>2016</v>
      </c>
      <c r="C4130" s="294">
        <v>15797</v>
      </c>
      <c r="D4130" s="294">
        <v>920</v>
      </c>
      <c r="E4130" s="295">
        <v>7473</v>
      </c>
      <c r="F4130" s="294">
        <v>2545</v>
      </c>
      <c r="G4130" s="294">
        <v>4276</v>
      </c>
    </row>
    <row r="4131" spans="1:7">
      <c r="A4131" s="34" t="s">
        <v>1650</v>
      </c>
      <c r="B4131" s="293">
        <v>2015</v>
      </c>
      <c r="C4131" s="294">
        <v>16435</v>
      </c>
      <c r="D4131" s="294">
        <v>1262</v>
      </c>
      <c r="E4131" s="295">
        <v>7690</v>
      </c>
      <c r="F4131" s="294">
        <v>2983</v>
      </c>
      <c r="G4131" s="294">
        <v>4336</v>
      </c>
    </row>
    <row r="4132" spans="1:7">
      <c r="A4132" s="34" t="s">
        <v>1650</v>
      </c>
      <c r="B4132" s="293">
        <v>2014</v>
      </c>
      <c r="C4132" s="294">
        <v>16148</v>
      </c>
      <c r="D4132" s="294">
        <v>1280</v>
      </c>
      <c r="E4132" s="295">
        <v>7849</v>
      </c>
      <c r="F4132" s="294">
        <v>3062</v>
      </c>
      <c r="G4132" s="294">
        <v>4456</v>
      </c>
    </row>
    <row r="4133" spans="1:7">
      <c r="A4133" s="34" t="s">
        <v>1650</v>
      </c>
      <c r="B4133" s="293">
        <v>2013</v>
      </c>
      <c r="C4133" s="294">
        <v>15651</v>
      </c>
      <c r="D4133" s="294">
        <v>1135</v>
      </c>
      <c r="E4133" s="295">
        <v>7470</v>
      </c>
      <c r="F4133" s="294">
        <v>2894</v>
      </c>
      <c r="G4133" s="294">
        <v>4145</v>
      </c>
    </row>
    <row r="4134" spans="1:7">
      <c r="A4134" s="34" t="s">
        <v>1650</v>
      </c>
      <c r="B4134" s="293">
        <v>2012</v>
      </c>
      <c r="C4134" s="294">
        <v>14549</v>
      </c>
      <c r="D4134" s="294">
        <v>833</v>
      </c>
      <c r="E4134" s="295">
        <v>7422</v>
      </c>
      <c r="F4134" s="294">
        <v>2755</v>
      </c>
      <c r="G4134" s="294">
        <v>4425</v>
      </c>
    </row>
    <row r="4135" spans="1:7">
      <c r="A4135" s="34" t="s">
        <v>1650</v>
      </c>
      <c r="B4135" s="293">
        <v>2011</v>
      </c>
      <c r="C4135" s="294">
        <v>14664</v>
      </c>
      <c r="D4135" s="294">
        <v>1204</v>
      </c>
      <c r="E4135" s="295">
        <v>7065</v>
      </c>
      <c r="F4135" s="294">
        <v>4080</v>
      </c>
      <c r="G4135" s="294">
        <v>4080</v>
      </c>
    </row>
    <row r="4136" spans="1:7">
      <c r="A4136" s="34" t="s">
        <v>1650</v>
      </c>
      <c r="B4136" s="293">
        <v>2010</v>
      </c>
      <c r="C4136" s="294">
        <v>14197</v>
      </c>
      <c r="D4136" s="294">
        <v>1102</v>
      </c>
      <c r="E4136" s="295">
        <v>7985</v>
      </c>
      <c r="F4136" s="294">
        <v>4891</v>
      </c>
      <c r="G4136" s="294">
        <v>4891</v>
      </c>
    </row>
    <row r="4137" spans="1:7">
      <c r="A4137" s="34" t="s">
        <v>1650</v>
      </c>
      <c r="B4137" s="293">
        <v>2009</v>
      </c>
      <c r="C4137" s="294">
        <v>14526</v>
      </c>
      <c r="D4137" s="294">
        <v>967</v>
      </c>
      <c r="E4137" s="295">
        <v>7564</v>
      </c>
      <c r="F4137" s="294">
        <v>4387</v>
      </c>
      <c r="G4137" s="294">
        <v>4437</v>
      </c>
    </row>
    <row r="4138" spans="1:7">
      <c r="A4138" s="34" t="s">
        <v>1650</v>
      </c>
      <c r="B4138" s="293">
        <v>2008</v>
      </c>
      <c r="C4138" s="294">
        <v>15763</v>
      </c>
      <c r="D4138" s="294">
        <v>833</v>
      </c>
      <c r="E4138" s="295">
        <v>7838</v>
      </c>
      <c r="F4138" s="294">
        <v>4274</v>
      </c>
      <c r="G4138" s="294">
        <v>4462</v>
      </c>
    </row>
    <row r="4139" spans="1:7">
      <c r="A4139" s="34" t="s">
        <v>1650</v>
      </c>
      <c r="B4139" s="293">
        <v>2007</v>
      </c>
      <c r="C4139" s="294">
        <v>15923</v>
      </c>
      <c r="D4139" s="294">
        <v>778</v>
      </c>
      <c r="E4139" s="295">
        <v>8544</v>
      </c>
      <c r="F4139" s="294">
        <v>5174</v>
      </c>
      <c r="G4139" s="294">
        <v>5687</v>
      </c>
    </row>
    <row r="4140" spans="1:7">
      <c r="A4140" s="34" t="s">
        <v>1650</v>
      </c>
      <c r="B4140" s="293">
        <v>2006</v>
      </c>
      <c r="C4140" s="294">
        <v>16023</v>
      </c>
      <c r="D4140" s="294">
        <v>1113</v>
      </c>
      <c r="E4140" s="295">
        <v>8821</v>
      </c>
      <c r="F4140" s="294">
        <v>5425</v>
      </c>
      <c r="G4140" s="294">
        <v>5938</v>
      </c>
    </row>
    <row r="4141" spans="1:7">
      <c r="A4141" s="34" t="s">
        <v>1650</v>
      </c>
      <c r="B4141" s="293">
        <v>2005</v>
      </c>
      <c r="C4141" s="294">
        <v>16267</v>
      </c>
      <c r="D4141" s="294">
        <v>1150</v>
      </c>
      <c r="E4141" s="295">
        <v>10048</v>
      </c>
      <c r="F4141" s="294">
        <v>4936</v>
      </c>
      <c r="G4141" s="294">
        <v>6822</v>
      </c>
    </row>
    <row r="4142" spans="1:7">
      <c r="A4142" s="34" t="s">
        <v>1650</v>
      </c>
      <c r="B4142" s="293">
        <v>2004</v>
      </c>
      <c r="C4142" s="294">
        <v>15854</v>
      </c>
      <c r="D4142" s="294">
        <v>1030</v>
      </c>
      <c r="E4142" s="295">
        <v>10343</v>
      </c>
      <c r="F4142" s="294">
        <v>4783</v>
      </c>
      <c r="G4142" s="294">
        <v>7553</v>
      </c>
    </row>
    <row r="4143" spans="1:7">
      <c r="A4143" s="34" t="s">
        <v>1650</v>
      </c>
      <c r="B4143" s="293">
        <v>2003</v>
      </c>
      <c r="C4143" s="294">
        <v>14455</v>
      </c>
      <c r="D4143" s="294">
        <v>477</v>
      </c>
      <c r="E4143" s="295">
        <v>9902</v>
      </c>
      <c r="F4143" s="294">
        <v>3659</v>
      </c>
      <c r="G4143" s="294">
        <v>7055</v>
      </c>
    </row>
    <row r="4144" spans="1:7">
      <c r="A4144" s="34" t="s">
        <v>1650</v>
      </c>
      <c r="B4144" s="293">
        <v>2002</v>
      </c>
      <c r="C4144" s="294">
        <v>13848</v>
      </c>
      <c r="D4144" s="294">
        <v>-8</v>
      </c>
      <c r="E4144" s="295">
        <v>7682.8230000000003</v>
      </c>
      <c r="F4144" s="294">
        <v>3009.5810000000001</v>
      </c>
      <c r="G4144" s="294">
        <v>5012.8670000000002</v>
      </c>
    </row>
    <row r="4145" spans="1:7">
      <c r="A4145" s="34" t="s">
        <v>1650</v>
      </c>
      <c r="B4145" s="293">
        <v>2001</v>
      </c>
      <c r="C4145" s="294">
        <v>13673.46</v>
      </c>
      <c r="D4145" s="294">
        <v>877.49699999999996</v>
      </c>
      <c r="E4145" s="295">
        <v>7012.9080000000004</v>
      </c>
      <c r="F4145" s="294">
        <v>2928.239</v>
      </c>
      <c r="G4145" s="294">
        <v>4738.3890000000001</v>
      </c>
    </row>
    <row r="4146" spans="1:7">
      <c r="A4146" s="34" t="s">
        <v>1650</v>
      </c>
      <c r="B4146" s="293">
        <v>2000</v>
      </c>
      <c r="C4146" s="294">
        <v>11635.397999999999</v>
      </c>
      <c r="D4146" s="294">
        <v>1127.0650000000001</v>
      </c>
      <c r="E4146" s="295">
        <v>5188.7560000000003</v>
      </c>
      <c r="F4146" s="294">
        <v>2233.0450000000001</v>
      </c>
      <c r="G4146" s="294">
        <v>3186.931</v>
      </c>
    </row>
    <row r="4147" spans="1:7">
      <c r="A4147" s="34" t="s">
        <v>1650</v>
      </c>
      <c r="B4147" s="293">
        <v>1999</v>
      </c>
      <c r="C4147" s="294">
        <v>9054.4619000000002</v>
      </c>
      <c r="D4147" s="294">
        <v>824.53899999999999</v>
      </c>
      <c r="E4147" s="295">
        <v>3963.9189000000001</v>
      </c>
      <c r="F4147" s="294">
        <v>1573.6790000000001</v>
      </c>
      <c r="G4147" s="294">
        <v>2160.8240000000001</v>
      </c>
    </row>
    <row r="4148" spans="1:7">
      <c r="A4148" s="34" t="s">
        <v>1650</v>
      </c>
      <c r="B4148" s="293">
        <v>1998</v>
      </c>
      <c r="C4148" s="294">
        <v>6507.8252000000002</v>
      </c>
      <c r="D4148" s="294">
        <v>533.90099999999995</v>
      </c>
      <c r="E4148" s="295">
        <v>3337.502</v>
      </c>
      <c r="F4148" s="294">
        <v>1583.9861000000001</v>
      </c>
      <c r="G4148" s="294">
        <v>2164.8240999999998</v>
      </c>
    </row>
    <row r="4149" spans="1:7">
      <c r="A4149" s="34" t="s">
        <v>1650</v>
      </c>
      <c r="B4149" s="293">
        <v>1997</v>
      </c>
      <c r="C4149" s="294">
        <v>5284.3809000000001</v>
      </c>
      <c r="D4149" s="294">
        <v>452.85899999999998</v>
      </c>
      <c r="E4149" s="295">
        <v>2626.9270000000001</v>
      </c>
      <c r="F4149" s="294">
        <v>1654.47</v>
      </c>
      <c r="G4149" s="294">
        <v>1694.52</v>
      </c>
    </row>
    <row r="4150" spans="1:7">
      <c r="A4150" s="34" t="s">
        <v>1650</v>
      </c>
      <c r="B4150" s="293">
        <v>1996</v>
      </c>
      <c r="C4150" s="294">
        <v>4395.2529000000004</v>
      </c>
      <c r="D4150" s="294">
        <v>354.03899999999999</v>
      </c>
      <c r="E4150" s="295">
        <v>2343.0681</v>
      </c>
      <c r="F4150" s="294">
        <v>1640.473</v>
      </c>
      <c r="G4150" s="294">
        <v>1662.288</v>
      </c>
    </row>
    <row r="4151" spans="1:7">
      <c r="A4151" s="34" t="s">
        <v>1650</v>
      </c>
      <c r="B4151" s="293">
        <v>1995</v>
      </c>
      <c r="C4151" s="294">
        <v>3722.9398999999999</v>
      </c>
      <c r="D4151" s="294">
        <v>320.24</v>
      </c>
      <c r="E4151" s="295">
        <v>2004.2439999999999</v>
      </c>
      <c r="F4151" s="294">
        <v>1375.232</v>
      </c>
      <c r="G4151" s="294">
        <v>1377.71</v>
      </c>
    </row>
    <row r="4152" spans="1:7">
      <c r="A4152" s="34" t="s">
        <v>1650</v>
      </c>
      <c r="B4152" s="293">
        <v>1994</v>
      </c>
      <c r="C4152" s="294">
        <v>3295.6790000000001</v>
      </c>
      <c r="D4152" s="294">
        <v>258.42399999999998</v>
      </c>
      <c r="E4152" s="295">
        <v>1763.1169</v>
      </c>
      <c r="F4152" s="294">
        <v>1126.4749999999999</v>
      </c>
      <c r="G4152" s="294">
        <v>1209.078</v>
      </c>
    </row>
    <row r="4153" spans="1:7">
      <c r="A4153" s="34" t="s">
        <v>1650</v>
      </c>
      <c r="B4153" s="293">
        <v>1993</v>
      </c>
      <c r="C4153" s="294">
        <v>2960.4088999999999</v>
      </c>
      <c r="D4153" s="294">
        <v>210.70099999999999</v>
      </c>
      <c r="E4153" s="295">
        <v>1379.248</v>
      </c>
      <c r="F4153" s="294">
        <v>887.83900000000006</v>
      </c>
      <c r="G4153" s="294">
        <v>962.83900000000006</v>
      </c>
    </row>
    <row r="4154" spans="1:7">
      <c r="A4154" s="34" t="s">
        <v>1650</v>
      </c>
      <c r="B4154" s="293">
        <v>1992</v>
      </c>
      <c r="C4154" s="294">
        <v>2518.8930999999998</v>
      </c>
      <c r="D4154" s="294">
        <v>229.87299999999999</v>
      </c>
      <c r="E4154" s="295">
        <v>1147.4139</v>
      </c>
      <c r="F4154" s="294">
        <v>677.78800000000001</v>
      </c>
      <c r="G4154" s="294">
        <v>757.78800000000001</v>
      </c>
    </row>
    <row r="4155" spans="1:7">
      <c r="A4155" s="34" t="s">
        <v>1650</v>
      </c>
      <c r="B4155" s="293">
        <v>1991</v>
      </c>
      <c r="C4155" s="294">
        <v>1933.78</v>
      </c>
      <c r="D4155" s="294">
        <v>144.52199999999999</v>
      </c>
      <c r="E4155" s="295">
        <v>776.9</v>
      </c>
      <c r="F4155" s="294">
        <v>465.733</v>
      </c>
      <c r="G4155" s="294">
        <v>483.233</v>
      </c>
    </row>
    <row r="4156" spans="1:7">
      <c r="A4156" s="34" t="s">
        <v>1650</v>
      </c>
      <c r="B4156" s="293">
        <v>1990</v>
      </c>
      <c r="C4156" s="294">
        <v>1586.5959</v>
      </c>
      <c r="D4156" s="294">
        <v>97.628</v>
      </c>
      <c r="E4156" s="295">
        <v>579.48299999999995</v>
      </c>
      <c r="F4156" s="294">
        <v>337.97199999999998</v>
      </c>
      <c r="G4156" s="294">
        <v>357.97199999999998</v>
      </c>
    </row>
    <row r="4157" spans="1:7">
      <c r="A4157" s="34" t="s">
        <v>1650</v>
      </c>
      <c r="B4157" s="293">
        <v>1989</v>
      </c>
      <c r="C4157" s="294">
        <v>1252.097</v>
      </c>
      <c r="D4157" s="294">
        <v>74.230999999999995</v>
      </c>
      <c r="E4157" s="295">
        <v>481.14800000000002</v>
      </c>
      <c r="F4157" s="294">
        <v>276.399</v>
      </c>
      <c r="G4157" s="294">
        <v>298.399</v>
      </c>
    </row>
    <row r="4158" spans="1:7">
      <c r="A4158" s="34" t="s">
        <v>1651</v>
      </c>
      <c r="B4158" s="293">
        <v>2019</v>
      </c>
      <c r="C4158" s="294">
        <v>3757.5050000000001</v>
      </c>
      <c r="D4158" s="294">
        <v>952.48599999999999</v>
      </c>
      <c r="E4158" s="295">
        <v>6166.799</v>
      </c>
      <c r="F4158" s="294">
        <v>4793.4960000000001</v>
      </c>
      <c r="G4158" s="294">
        <v>4857.4960000000001</v>
      </c>
    </row>
    <row r="4159" spans="1:7">
      <c r="A4159" s="34" t="s">
        <v>1651</v>
      </c>
      <c r="B4159" s="293">
        <v>2018</v>
      </c>
      <c r="C4159" s="294">
        <v>3347.444</v>
      </c>
      <c r="D4159" s="294">
        <v>694.08</v>
      </c>
      <c r="E4159" s="295">
        <v>5382.8580000000002</v>
      </c>
      <c r="F4159" s="294">
        <v>4162.9740000000002</v>
      </c>
      <c r="G4159" s="294">
        <v>4162.9740000000002</v>
      </c>
    </row>
    <row r="4160" spans="1:7">
      <c r="A4160" s="34" t="s">
        <v>1651</v>
      </c>
      <c r="B4160" s="293">
        <v>2017</v>
      </c>
      <c r="C4160" s="294">
        <v>3121.56</v>
      </c>
      <c r="D4160" s="294">
        <v>709.00699999999995</v>
      </c>
      <c r="E4160" s="295">
        <v>4948.2889999999998</v>
      </c>
      <c r="F4160" s="294">
        <v>3852.4189999999999</v>
      </c>
      <c r="G4160" s="294">
        <v>3852.4189999999999</v>
      </c>
    </row>
    <row r="4161" spans="1:7">
      <c r="A4161" s="34" t="s">
        <v>1651</v>
      </c>
      <c r="B4161" s="293">
        <v>2016</v>
      </c>
      <c r="C4161" s="294">
        <v>3045.797</v>
      </c>
      <c r="D4161" s="294">
        <v>517.72400000000005</v>
      </c>
      <c r="E4161" s="295">
        <v>4525.1329999999998</v>
      </c>
      <c r="F4161" s="294">
        <v>3418.0030000000002</v>
      </c>
      <c r="G4161" s="294">
        <v>3418.0030000000002</v>
      </c>
    </row>
    <row r="4162" spans="1:7">
      <c r="A4162" s="34" t="s">
        <v>1651</v>
      </c>
      <c r="B4162" s="293">
        <v>2015</v>
      </c>
      <c r="C4162" s="294">
        <v>2820.27</v>
      </c>
      <c r="D4162" s="294">
        <v>456.22699999999998</v>
      </c>
      <c r="E4162" s="295">
        <v>4499.3909999999996</v>
      </c>
      <c r="F4162" s="294">
        <v>3345.1260000000002</v>
      </c>
      <c r="G4162" s="294">
        <v>3345.1260000000002</v>
      </c>
    </row>
    <row r="4163" spans="1:7">
      <c r="A4163" s="34" t="s">
        <v>1651</v>
      </c>
      <c r="B4163" s="293">
        <v>2014</v>
      </c>
      <c r="C4163" s="294">
        <v>2870.6579999999999</v>
      </c>
      <c r="D4163" s="294">
        <v>363.15199999999999</v>
      </c>
      <c r="E4163" s="295">
        <v>4693.3029999999999</v>
      </c>
      <c r="F4163" s="294">
        <v>3403.3670000000002</v>
      </c>
      <c r="G4163" s="294">
        <v>3403.3670000000002</v>
      </c>
    </row>
    <row r="4164" spans="1:7">
      <c r="A4164" s="34" t="s">
        <v>1651</v>
      </c>
      <c r="B4164" s="293">
        <v>2013</v>
      </c>
      <c r="C4164" s="294">
        <v>2631.8510000000001</v>
      </c>
      <c r="D4164" s="294">
        <v>613.34</v>
      </c>
      <c r="E4164" s="295">
        <v>4879.6030000000001</v>
      </c>
      <c r="F4164" s="294">
        <v>3659.7060000000001</v>
      </c>
      <c r="G4164" s="294">
        <v>3659.7060000000001</v>
      </c>
    </row>
    <row r="4165" spans="1:7">
      <c r="A4165" s="34" t="s">
        <v>1651</v>
      </c>
      <c r="B4165" s="293">
        <v>2012</v>
      </c>
      <c r="C4165" s="294">
        <v>2715.6750000000002</v>
      </c>
      <c r="D4165" s="294">
        <v>543.70699999999999</v>
      </c>
      <c r="E4165" s="295">
        <v>4819.1239999999998</v>
      </c>
      <c r="F4165" s="294">
        <v>3531.7959999999998</v>
      </c>
      <c r="G4165" s="294">
        <v>3531.7959999999998</v>
      </c>
    </row>
    <row r="4166" spans="1:7">
      <c r="A4166" s="34" t="s">
        <v>1651</v>
      </c>
      <c r="B4166" s="293">
        <v>2011</v>
      </c>
      <c r="C4166" s="294">
        <v>2758.569</v>
      </c>
      <c r="D4166" s="294">
        <v>521.68499999999995</v>
      </c>
      <c r="E4166" s="295">
        <v>4471.3379999999997</v>
      </c>
      <c r="F4166" s="294">
        <v>3256.5810000000001</v>
      </c>
      <c r="G4166" s="294">
        <v>3256.5810000000001</v>
      </c>
    </row>
    <row r="4167" spans="1:7">
      <c r="A4167" s="34" t="s">
        <v>1651</v>
      </c>
      <c r="B4167" s="293">
        <v>2010</v>
      </c>
      <c r="C4167" s="294">
        <v>2689.9110000000001</v>
      </c>
      <c r="D4167" s="294">
        <v>585.63300000000004</v>
      </c>
      <c r="E4167" s="295">
        <v>3988.6880000000001</v>
      </c>
      <c r="F4167" s="294">
        <v>3049.5619999999999</v>
      </c>
      <c r="G4167" s="294">
        <v>3049.5619999999999</v>
      </c>
    </row>
    <row r="4168" spans="1:7">
      <c r="A4168" s="34" t="s">
        <v>1651</v>
      </c>
      <c r="B4168" s="293">
        <v>2009</v>
      </c>
      <c r="C4168" s="294">
        <v>2946.44</v>
      </c>
      <c r="D4168" s="294">
        <v>704.71600000000001</v>
      </c>
      <c r="E4168" s="295">
        <v>3825.8739999999998</v>
      </c>
      <c r="F4168" s="294">
        <v>2836.4470000000001</v>
      </c>
      <c r="G4168" s="294">
        <v>2836.4470000000001</v>
      </c>
    </row>
    <row r="4169" spans="1:7">
      <c r="A4169" s="34" t="s">
        <v>1651</v>
      </c>
      <c r="B4169" s="293">
        <v>2008</v>
      </c>
      <c r="C4169" s="294">
        <v>3494.0770000000002</v>
      </c>
      <c r="D4169" s="294">
        <v>732.84799999999996</v>
      </c>
      <c r="E4169" s="295">
        <v>2934.4209999999998</v>
      </c>
      <c r="F4169" s="294">
        <v>2225.8539999999998</v>
      </c>
      <c r="G4169" s="294">
        <v>2225.8539999999998</v>
      </c>
    </row>
    <row r="4170" spans="1:7">
      <c r="A4170" s="34" t="s">
        <v>1651</v>
      </c>
      <c r="B4170" s="293">
        <v>2007</v>
      </c>
      <c r="C4170" s="294">
        <v>3180.319</v>
      </c>
      <c r="D4170" s="294">
        <v>855.01099999999997</v>
      </c>
      <c r="E4170" s="295">
        <v>3291.46</v>
      </c>
      <c r="F4170" s="294">
        <v>2350.614</v>
      </c>
      <c r="G4170" s="294">
        <v>2350.614</v>
      </c>
    </row>
    <row r="4171" spans="1:7">
      <c r="A4171" s="34" t="s">
        <v>1651</v>
      </c>
      <c r="B4171" s="293">
        <v>2006</v>
      </c>
      <c r="C4171" s="294">
        <v>1774</v>
      </c>
      <c r="D4171" s="294">
        <v>514.12300000000005</v>
      </c>
      <c r="E4171" s="295">
        <v>1897.02</v>
      </c>
      <c r="F4171" s="294">
        <v>1557.8989999999999</v>
      </c>
      <c r="G4171" s="294">
        <v>1558.1469999999999</v>
      </c>
    </row>
    <row r="4172" spans="1:7">
      <c r="A4172" s="34" t="s">
        <v>1651</v>
      </c>
      <c r="B4172" s="293">
        <v>2005</v>
      </c>
      <c r="C4172" s="294">
        <v>1027.7729999999999</v>
      </c>
      <c r="D4172" s="294">
        <v>311.21899999999999</v>
      </c>
      <c r="E4172" s="295">
        <v>1362.2349999999999</v>
      </c>
      <c r="F4172" s="294">
        <v>1157.2639999999999</v>
      </c>
      <c r="G4172" s="294">
        <v>1157.2639999999999</v>
      </c>
    </row>
    <row r="4173" spans="1:7">
      <c r="A4173" s="34" t="s">
        <v>1651</v>
      </c>
      <c r="B4173" s="293">
        <v>2004</v>
      </c>
      <c r="C4173" s="294">
        <v>762.54899999999998</v>
      </c>
      <c r="D4173" s="294">
        <v>205.7</v>
      </c>
      <c r="E4173" s="295">
        <v>1117.3910000000001</v>
      </c>
      <c r="F4173" s="294">
        <v>935.85699999999997</v>
      </c>
      <c r="G4173" s="294">
        <v>935.85699999999997</v>
      </c>
    </row>
    <row r="4174" spans="1:7">
      <c r="A4174" s="34" t="s">
        <v>1651</v>
      </c>
      <c r="B4174" s="293">
        <v>2003</v>
      </c>
      <c r="C4174" s="294">
        <v>572.98900000000003</v>
      </c>
      <c r="D4174" s="294">
        <v>178.63399999999999</v>
      </c>
      <c r="E4174" s="295">
        <v>856.94500000000005</v>
      </c>
      <c r="F4174" s="294">
        <v>749.69</v>
      </c>
      <c r="G4174" s="294">
        <v>749.69</v>
      </c>
    </row>
    <row r="4175" spans="1:7">
      <c r="A4175" s="34" t="s">
        <v>1651</v>
      </c>
      <c r="B4175" s="293">
        <v>2002</v>
      </c>
      <c r="C4175" s="294">
        <v>465.14400000000001</v>
      </c>
      <c r="D4175" s="294">
        <v>142.797</v>
      </c>
      <c r="E4175" s="295">
        <v>705.88800000000003</v>
      </c>
      <c r="F4175" s="294">
        <v>602.49900000000002</v>
      </c>
      <c r="G4175" s="294">
        <v>622.49900000000002</v>
      </c>
    </row>
    <row r="4176" spans="1:7">
      <c r="A4176" s="34" t="s">
        <v>1651</v>
      </c>
      <c r="B4176" s="293">
        <v>2001</v>
      </c>
      <c r="C4176" s="294">
        <v>369.11900000000003</v>
      </c>
      <c r="D4176" s="294">
        <v>113.44799999999999</v>
      </c>
      <c r="E4176" s="295">
        <v>532.15499999999997</v>
      </c>
      <c r="F4176" s="294">
        <v>453.96899999999999</v>
      </c>
      <c r="G4176" s="294">
        <v>486.15699999999998</v>
      </c>
    </row>
    <row r="4177" spans="1:7">
      <c r="A4177" s="34" t="s">
        <v>1651</v>
      </c>
      <c r="B4177" s="293">
        <v>2000</v>
      </c>
      <c r="C4177" s="294">
        <v>345.74099999999999</v>
      </c>
      <c r="D4177" s="294">
        <v>105.663</v>
      </c>
      <c r="E4177" s="295">
        <v>463.34699999999998</v>
      </c>
      <c r="F4177" s="294">
        <v>365.23899999999998</v>
      </c>
      <c r="G4177" s="294">
        <v>412.185</v>
      </c>
    </row>
    <row r="4178" spans="1:7">
      <c r="A4178" s="34" t="s">
        <v>1651</v>
      </c>
      <c r="B4178" s="293">
        <v>1998</v>
      </c>
      <c r="C4178" s="294">
        <v>169.03</v>
      </c>
      <c r="D4178" s="294">
        <v>35.165999999999997</v>
      </c>
      <c r="E4178" s="295">
        <v>174.53200000000001</v>
      </c>
      <c r="F4178" s="294">
        <v>135.94</v>
      </c>
      <c r="G4178" s="294">
        <v>145.648</v>
      </c>
    </row>
    <row r="4179" spans="1:7">
      <c r="A4179" s="34" t="s">
        <v>1652</v>
      </c>
      <c r="B4179" s="293">
        <v>2019</v>
      </c>
      <c r="C4179" s="294">
        <v>11486</v>
      </c>
      <c r="D4179" s="294">
        <v>842</v>
      </c>
      <c r="E4179" s="295">
        <v>6005</v>
      </c>
      <c r="F4179" s="294">
        <v>2060</v>
      </c>
      <c r="G4179" s="294">
        <v>4504</v>
      </c>
    </row>
    <row r="4180" spans="1:7">
      <c r="A4180" s="34" t="s">
        <v>1652</v>
      </c>
      <c r="B4180" s="293">
        <v>2018</v>
      </c>
      <c r="C4180" s="294">
        <v>11221</v>
      </c>
      <c r="D4180" s="294">
        <v>776</v>
      </c>
      <c r="E4180" s="295">
        <v>5873</v>
      </c>
      <c r="F4180" s="294">
        <v>2093</v>
      </c>
      <c r="G4180" s="294">
        <v>4313</v>
      </c>
    </row>
    <row r="4181" spans="1:7">
      <c r="A4181" s="34" t="s">
        <v>1652</v>
      </c>
      <c r="B4181" s="293">
        <v>2017</v>
      </c>
      <c r="C4181" s="294">
        <v>10425</v>
      </c>
      <c r="D4181" s="294">
        <v>581</v>
      </c>
      <c r="E4181" s="295">
        <v>5804</v>
      </c>
      <c r="F4181" s="294">
        <v>1828</v>
      </c>
      <c r="G4181" s="294">
        <v>4171</v>
      </c>
    </row>
    <row r="4182" spans="1:7">
      <c r="A4182" s="34" t="s">
        <v>1652</v>
      </c>
      <c r="B4182" s="293">
        <v>2016</v>
      </c>
      <c r="C4182" s="294">
        <v>10137.204</v>
      </c>
      <c r="D4182" s="294">
        <v>600.52200000000005</v>
      </c>
      <c r="E4182" s="295">
        <v>5694.3069999999998</v>
      </c>
      <c r="F4182" s="294">
        <v>1905.768</v>
      </c>
      <c r="G4182" s="294">
        <v>4152.82</v>
      </c>
    </row>
    <row r="4183" spans="1:7">
      <c r="A4183" s="34" t="s">
        <v>1652</v>
      </c>
      <c r="B4183" s="293">
        <v>2015</v>
      </c>
      <c r="C4183" s="294">
        <v>9973.384</v>
      </c>
      <c r="D4183" s="294">
        <v>761.43799999999999</v>
      </c>
      <c r="E4183" s="295">
        <v>5857.7550000000001</v>
      </c>
      <c r="F4183" s="294">
        <v>2352.7139999999999</v>
      </c>
      <c r="G4183" s="294">
        <v>4341.5460000000003</v>
      </c>
    </row>
    <row r="4184" spans="1:7">
      <c r="A4184" s="34" t="s">
        <v>1652</v>
      </c>
      <c r="B4184" s="293">
        <v>2014</v>
      </c>
      <c r="C4184" s="294">
        <v>9964.9529999999995</v>
      </c>
      <c r="D4184" s="294">
        <v>792.20500000000004</v>
      </c>
      <c r="E4184" s="295">
        <v>5283.049</v>
      </c>
      <c r="F4184" s="294">
        <v>3284.1010000000001</v>
      </c>
      <c r="G4184" s="294">
        <v>3767.7340000000004</v>
      </c>
    </row>
    <row r="4185" spans="1:7">
      <c r="A4185" s="34" t="s">
        <v>1652</v>
      </c>
      <c r="B4185" s="293">
        <v>2013</v>
      </c>
      <c r="C4185" s="294">
        <v>9437.7579999999998</v>
      </c>
      <c r="D4185" s="294">
        <v>785.38400000000001</v>
      </c>
      <c r="E4185" s="295">
        <v>5266.3280000000004</v>
      </c>
      <c r="F4185" s="294">
        <v>3326.8359999999998</v>
      </c>
      <c r="G4185" s="294">
        <v>3869.6349999999998</v>
      </c>
    </row>
    <row r="4186" spans="1:7">
      <c r="A4186" s="34" t="s">
        <v>1652</v>
      </c>
      <c r="B4186" s="293">
        <v>2012</v>
      </c>
      <c r="C4186" s="294">
        <v>8950.0450000000001</v>
      </c>
      <c r="D4186" s="294">
        <v>677.53599999999994</v>
      </c>
      <c r="E4186" s="295">
        <v>5014.598</v>
      </c>
      <c r="F4186" s="294">
        <v>3117.366</v>
      </c>
      <c r="G4186" s="294">
        <v>3682.01</v>
      </c>
    </row>
    <row r="4187" spans="1:7">
      <c r="A4187" s="34" t="s">
        <v>1652</v>
      </c>
      <c r="B4187" s="293">
        <v>2011</v>
      </c>
      <c r="C4187" s="294">
        <v>8078.1850000000004</v>
      </c>
      <c r="D4187" s="294">
        <v>645.76900000000001</v>
      </c>
      <c r="E4187" s="295">
        <v>4716.0619999999999</v>
      </c>
      <c r="F4187" s="294">
        <v>2724.279</v>
      </c>
      <c r="G4187" s="294">
        <v>3240.8429999999998</v>
      </c>
    </row>
    <row r="4188" spans="1:7">
      <c r="A4188" s="34" t="s">
        <v>1652</v>
      </c>
      <c r="B4188" s="293">
        <v>2010</v>
      </c>
      <c r="C4188" s="294">
        <v>7182.1580000000004</v>
      </c>
      <c r="D4188" s="294">
        <v>499.57100000000003</v>
      </c>
      <c r="E4188" s="295">
        <v>3904.377</v>
      </c>
      <c r="F4188" s="294">
        <v>2287.67</v>
      </c>
      <c r="G4188" s="294">
        <v>2781.944</v>
      </c>
    </row>
    <row r="4189" spans="1:7">
      <c r="A4189" s="34" t="s">
        <v>1652</v>
      </c>
      <c r="B4189" s="293">
        <v>2009</v>
      </c>
      <c r="C4189" s="294">
        <v>6221.991</v>
      </c>
      <c r="D4189" s="294">
        <v>420.51900000000001</v>
      </c>
      <c r="E4189" s="295">
        <v>3726.3319999999999</v>
      </c>
      <c r="F4189" s="294">
        <v>2227.1990000000001</v>
      </c>
      <c r="G4189" s="294">
        <v>2752.607</v>
      </c>
    </row>
    <row r="4190" spans="1:7">
      <c r="A4190" s="34" t="s">
        <v>1652</v>
      </c>
      <c r="B4190" s="293">
        <v>2008</v>
      </c>
      <c r="C4190" s="294">
        <v>6850.0320000000002</v>
      </c>
      <c r="D4190" s="294">
        <v>475.35500000000002</v>
      </c>
      <c r="E4190" s="295">
        <v>3515.4169999999999</v>
      </c>
      <c r="F4190" s="294">
        <v>2033.8050000000001</v>
      </c>
      <c r="G4190" s="294">
        <v>2563.25</v>
      </c>
    </row>
    <row r="4191" spans="1:7">
      <c r="A4191" s="34" t="s">
        <v>1652</v>
      </c>
      <c r="B4191" s="293">
        <v>2007</v>
      </c>
      <c r="C4191" s="294">
        <v>6418.0140000000001</v>
      </c>
      <c r="D4191" s="294">
        <v>420.12</v>
      </c>
      <c r="E4191" s="295">
        <v>3094.0279999999998</v>
      </c>
      <c r="F4191" s="294">
        <v>2098.1080000000002</v>
      </c>
      <c r="G4191" s="294">
        <v>2209.6530000000002</v>
      </c>
    </row>
    <row r="4192" spans="1:7">
      <c r="A4192" s="34" t="s">
        <v>1652</v>
      </c>
      <c r="B4192" s="293">
        <v>2006</v>
      </c>
      <c r="C4192" s="294">
        <v>5883.6540000000005</v>
      </c>
      <c r="D4192" s="294">
        <v>383.399</v>
      </c>
      <c r="E4192" s="295">
        <v>3046.0880000000002</v>
      </c>
      <c r="F4192" s="294">
        <v>2177.6149999999998</v>
      </c>
      <c r="G4192" s="294">
        <v>2187.1</v>
      </c>
    </row>
    <row r="4193" spans="1:7">
      <c r="A4193" s="34" t="s">
        <v>1652</v>
      </c>
      <c r="B4193" s="293">
        <v>2005</v>
      </c>
      <c r="C4193" s="294">
        <v>5526.6360000000004</v>
      </c>
      <c r="D4193" s="294">
        <v>346.32400000000001</v>
      </c>
      <c r="E4193" s="295">
        <v>3107.9209999999998</v>
      </c>
      <c r="F4193" s="294">
        <v>2288.9760000000001</v>
      </c>
      <c r="G4193" s="294">
        <v>2298.4610000000002</v>
      </c>
    </row>
    <row r="4194" spans="1:7">
      <c r="A4194" s="34" t="s">
        <v>1652</v>
      </c>
      <c r="B4194" s="293">
        <v>2004</v>
      </c>
      <c r="C4194" s="294">
        <v>5049.7849999999999</v>
      </c>
      <c r="D4194" s="294">
        <v>286.923</v>
      </c>
      <c r="E4194" s="295">
        <v>2809.5729999999999</v>
      </c>
      <c r="F4194" s="294">
        <v>2067.9699999999998</v>
      </c>
      <c r="G4194" s="294">
        <v>2077.4549999999999</v>
      </c>
    </row>
    <row r="4195" spans="1:7">
      <c r="A4195" s="34" t="s">
        <v>1652</v>
      </c>
      <c r="B4195" s="293">
        <v>2003</v>
      </c>
      <c r="C4195" s="294">
        <v>4667.0140000000001</v>
      </c>
      <c r="D4195" s="294">
        <v>226.971</v>
      </c>
      <c r="E4195" s="295">
        <v>2624.6779999999999</v>
      </c>
      <c r="F4195" s="294">
        <v>1845.135</v>
      </c>
      <c r="G4195" s="294">
        <v>1994.165</v>
      </c>
    </row>
    <row r="4196" spans="1:7">
      <c r="A4196" s="34" t="s">
        <v>1652</v>
      </c>
      <c r="B4196" s="293">
        <v>2002</v>
      </c>
      <c r="C4196" s="294">
        <v>4643.8980000000001</v>
      </c>
      <c r="D4196" s="294">
        <v>211.56700000000001</v>
      </c>
      <c r="E4196" s="295">
        <v>2437.4479999999999</v>
      </c>
      <c r="F4196" s="294">
        <v>1667.6980000000001</v>
      </c>
      <c r="G4196" s="294">
        <v>1796.8630000000001</v>
      </c>
    </row>
    <row r="4197" spans="1:7">
      <c r="A4197" s="34" t="s">
        <v>1652</v>
      </c>
      <c r="B4197" s="293">
        <v>2000</v>
      </c>
      <c r="C4197" s="294">
        <v>4977.0439999999999</v>
      </c>
      <c r="D4197" s="294">
        <v>192.90299999999999</v>
      </c>
      <c r="E4197" s="295">
        <v>2459.6010000000001</v>
      </c>
      <c r="F4197" s="294">
        <v>1537.482</v>
      </c>
      <c r="G4197" s="294">
        <v>1859.048</v>
      </c>
    </row>
    <row r="4198" spans="1:7">
      <c r="A4198" s="34" t="s">
        <v>1652</v>
      </c>
      <c r="B4198" s="293">
        <v>1999</v>
      </c>
      <c r="C4198" s="294">
        <v>4636.2749999999996</v>
      </c>
      <c r="D4198" s="294">
        <v>180.73099999999999</v>
      </c>
      <c r="E4198" s="295">
        <v>2564.826</v>
      </c>
      <c r="F4198" s="294">
        <v>1480.529</v>
      </c>
      <c r="G4198" s="294">
        <v>1930.0140000000001</v>
      </c>
    </row>
    <row r="4199" spans="1:7">
      <c r="A4199" s="34" t="s">
        <v>1652</v>
      </c>
      <c r="B4199" s="293">
        <v>1998</v>
      </c>
      <c r="C4199" s="294">
        <v>4341.2690000000002</v>
      </c>
      <c r="D4199" s="294">
        <v>238.50399999999999</v>
      </c>
      <c r="E4199" s="295">
        <v>2103.9659999999999</v>
      </c>
      <c r="F4199" s="294">
        <v>1278.741</v>
      </c>
      <c r="G4199" s="294">
        <v>1512.5149999999999</v>
      </c>
    </row>
    <row r="4200" spans="1:7">
      <c r="A4200" s="34" t="s">
        <v>1652</v>
      </c>
      <c r="B4200" s="293">
        <v>1997</v>
      </c>
      <c r="C4200" s="294">
        <v>4136.5600000000004</v>
      </c>
      <c r="D4200" s="294">
        <v>231.833</v>
      </c>
      <c r="E4200" s="295">
        <v>1997.82</v>
      </c>
      <c r="F4200" s="294">
        <v>1294.6610000000001</v>
      </c>
      <c r="G4200" s="294">
        <v>1452.6559999999999</v>
      </c>
    </row>
    <row r="4201" spans="1:7">
      <c r="A4201" s="34" t="s">
        <v>1652</v>
      </c>
      <c r="B4201" s="293">
        <v>1996</v>
      </c>
      <c r="C4201" s="294">
        <v>3537.2069999999999</v>
      </c>
      <c r="D4201" s="294">
        <v>208.52600000000001</v>
      </c>
      <c r="E4201" s="295">
        <v>2119.0210000000002</v>
      </c>
      <c r="F4201" s="294">
        <v>1462.662</v>
      </c>
      <c r="G4201" s="294">
        <v>1628.8420000000001</v>
      </c>
    </row>
    <row r="4202" spans="1:7">
      <c r="A4202" s="34" t="s">
        <v>1652</v>
      </c>
      <c r="B4202" s="293">
        <v>1995</v>
      </c>
      <c r="C4202" s="294">
        <v>3276.9099000000001</v>
      </c>
      <c r="D4202" s="294">
        <v>186.66499999999999</v>
      </c>
      <c r="E4202" s="295">
        <v>1669.2429999999999</v>
      </c>
      <c r="F4202" s="294">
        <v>1179.1089999999999</v>
      </c>
      <c r="G4202" s="294">
        <v>1234.6399999999999</v>
      </c>
    </row>
    <row r="4203" spans="1:7">
      <c r="A4203" s="34" t="s">
        <v>1652</v>
      </c>
      <c r="B4203" s="293">
        <v>1994</v>
      </c>
      <c r="C4203" s="294">
        <v>3023.0758999999998</v>
      </c>
      <c r="D4203" s="294">
        <v>127.874</v>
      </c>
      <c r="E4203" s="295">
        <v>1534.751</v>
      </c>
      <c r="F4203" s="294">
        <v>1032.8050000000001</v>
      </c>
      <c r="G4203" s="294">
        <v>1071.4110000000001</v>
      </c>
    </row>
    <row r="4204" spans="1:7">
      <c r="A4204" s="34" t="s">
        <v>1652</v>
      </c>
      <c r="B4204" s="293">
        <v>1993</v>
      </c>
      <c r="C4204" s="294">
        <v>2628.3978999999999</v>
      </c>
      <c r="D4204" s="294">
        <v>148.447</v>
      </c>
      <c r="E4204" s="295">
        <v>1376.6639</v>
      </c>
      <c r="F4204" s="294">
        <v>941.90499999999997</v>
      </c>
      <c r="G4204" s="294">
        <v>1004.079</v>
      </c>
    </row>
    <row r="4205" spans="1:7">
      <c r="A4205" s="34" t="s">
        <v>1652</v>
      </c>
      <c r="B4205" s="293">
        <v>1992</v>
      </c>
      <c r="C4205" s="294">
        <v>2364.4209000000001</v>
      </c>
      <c r="D4205" s="294">
        <v>137.24199999999999</v>
      </c>
      <c r="E4205" s="295">
        <v>1310.538</v>
      </c>
      <c r="F4205" s="294">
        <v>931.20899999999995</v>
      </c>
      <c r="G4205" s="294">
        <v>963.09899999999993</v>
      </c>
    </row>
    <row r="4206" spans="1:7">
      <c r="A4206" s="34" t="s">
        <v>1652</v>
      </c>
      <c r="B4206" s="293">
        <v>1991</v>
      </c>
      <c r="C4206" s="294">
        <v>2077.2350999999999</v>
      </c>
      <c r="D4206" s="294">
        <v>127.73699999999999</v>
      </c>
      <c r="E4206" s="295">
        <v>1216.5540000000001</v>
      </c>
      <c r="F4206" s="294">
        <v>860.43700000000001</v>
      </c>
      <c r="G4206" s="294">
        <v>891.18100000000004</v>
      </c>
    </row>
    <row r="4207" spans="1:7">
      <c r="A4207" s="34" t="s">
        <v>1652</v>
      </c>
      <c r="B4207" s="293">
        <v>1990</v>
      </c>
      <c r="C4207" s="294">
        <v>1935.2090000000001</v>
      </c>
      <c r="D4207" s="294">
        <v>126.77500000000001</v>
      </c>
      <c r="E4207" s="295">
        <v>1162.4369999999999</v>
      </c>
      <c r="F4207" s="294">
        <v>815.35299999999995</v>
      </c>
      <c r="G4207" s="294">
        <v>852.452</v>
      </c>
    </row>
    <row r="4208" spans="1:7">
      <c r="A4208" s="34" t="s">
        <v>1652</v>
      </c>
      <c r="B4208" s="293">
        <v>1989</v>
      </c>
      <c r="C4208" s="294">
        <v>1727.454</v>
      </c>
      <c r="D4208" s="294">
        <v>119.563</v>
      </c>
      <c r="E4208" s="295">
        <v>1065.2449999999999</v>
      </c>
      <c r="F4208" s="294">
        <v>731.66399999999999</v>
      </c>
      <c r="G4208" s="294">
        <v>761.08899999999994</v>
      </c>
    </row>
    <row r="4209" spans="1:7">
      <c r="A4209" s="34" t="s">
        <v>1653</v>
      </c>
      <c r="B4209" s="293">
        <v>2019</v>
      </c>
      <c r="C4209" s="294">
        <v>22408</v>
      </c>
      <c r="D4209" s="294">
        <v>-1131</v>
      </c>
      <c r="E4209" s="295">
        <v>25377</v>
      </c>
      <c r="F4209" s="294">
        <v>8025</v>
      </c>
      <c r="G4209" s="294">
        <v>19528</v>
      </c>
    </row>
    <row r="4210" spans="1:7">
      <c r="A4210" s="34" t="s">
        <v>1653</v>
      </c>
      <c r="B4210" s="293">
        <v>2018</v>
      </c>
      <c r="C4210" s="294">
        <v>23995</v>
      </c>
      <c r="D4210" s="294">
        <v>1656</v>
      </c>
      <c r="E4210" s="295">
        <v>25982</v>
      </c>
      <c r="F4210" s="294">
        <v>9544</v>
      </c>
      <c r="G4210" s="294">
        <v>19888</v>
      </c>
    </row>
    <row r="4211" spans="1:7">
      <c r="A4211" s="34" t="s">
        <v>1653</v>
      </c>
      <c r="B4211" s="293">
        <v>2017</v>
      </c>
      <c r="C4211" s="294">
        <v>20620</v>
      </c>
      <c r="D4211" s="294">
        <v>-463</v>
      </c>
      <c r="E4211" s="295">
        <v>25085</v>
      </c>
      <c r="F4211" s="294">
        <v>8349</v>
      </c>
      <c r="G4211" s="294">
        <v>19291</v>
      </c>
    </row>
    <row r="4212" spans="1:7">
      <c r="A4212" s="34" t="s">
        <v>1653</v>
      </c>
      <c r="B4212" s="293">
        <v>2016</v>
      </c>
      <c r="C4212" s="294">
        <v>15887</v>
      </c>
      <c r="D4212" s="294">
        <v>-5763</v>
      </c>
      <c r="E4212" s="295">
        <v>27000</v>
      </c>
      <c r="F4212" s="294">
        <v>9448</v>
      </c>
      <c r="G4212" s="294">
        <v>21832</v>
      </c>
    </row>
    <row r="4213" spans="1:7">
      <c r="A4213" s="34" t="s">
        <v>1653</v>
      </c>
      <c r="B4213" s="293">
        <v>2015</v>
      </c>
      <c r="C4213" s="294">
        <v>23633</v>
      </c>
      <c r="D4213" s="294">
        <v>-671</v>
      </c>
      <c r="E4213" s="295">
        <v>36942</v>
      </c>
      <c r="F4213" s="294">
        <v>15495</v>
      </c>
      <c r="G4213" s="294">
        <v>30841</v>
      </c>
    </row>
    <row r="4214" spans="1:7">
      <c r="A4214" s="34" t="s">
        <v>1653</v>
      </c>
      <c r="B4214" s="293">
        <v>2014</v>
      </c>
      <c r="C4214" s="294">
        <v>32870</v>
      </c>
      <c r="D4214" s="294">
        <v>3500</v>
      </c>
      <c r="E4214" s="295">
        <v>32240</v>
      </c>
      <c r="F4214" s="294">
        <v>16298</v>
      </c>
      <c r="G4214" s="294">
        <v>24152</v>
      </c>
    </row>
    <row r="4215" spans="1:7">
      <c r="A4215" s="34" t="s">
        <v>1653</v>
      </c>
      <c r="B4215" s="293">
        <v>2013</v>
      </c>
      <c r="C4215" s="294">
        <v>29402</v>
      </c>
      <c r="D4215" s="294">
        <v>2125</v>
      </c>
      <c r="E4215" s="295">
        <v>29223</v>
      </c>
      <c r="F4215" s="294">
        <v>13615</v>
      </c>
      <c r="G4215" s="294">
        <v>21431</v>
      </c>
    </row>
    <row r="4216" spans="1:7">
      <c r="A4216" s="34" t="s">
        <v>1653</v>
      </c>
      <c r="B4216" s="293">
        <v>2012</v>
      </c>
      <c r="C4216" s="294">
        <v>28503</v>
      </c>
      <c r="D4216" s="294">
        <v>2635</v>
      </c>
      <c r="E4216" s="295">
        <v>27410</v>
      </c>
      <c r="F4216" s="294">
        <v>15790</v>
      </c>
      <c r="G4216" s="294">
        <v>20610</v>
      </c>
    </row>
    <row r="4217" spans="1:7">
      <c r="A4217" s="34" t="s">
        <v>1653</v>
      </c>
      <c r="B4217" s="293">
        <v>2011</v>
      </c>
      <c r="C4217" s="294">
        <v>24829</v>
      </c>
      <c r="D4217" s="294">
        <v>2839</v>
      </c>
      <c r="E4217" s="295">
        <v>23677</v>
      </c>
      <c r="F4217" s="294">
        <v>13216</v>
      </c>
      <c r="G4217" s="294">
        <v>18036</v>
      </c>
    </row>
    <row r="4218" spans="1:7">
      <c r="A4218" s="34" t="s">
        <v>1653</v>
      </c>
      <c r="B4218" s="293">
        <v>2010</v>
      </c>
      <c r="C4218" s="294">
        <v>17973</v>
      </c>
      <c r="D4218" s="294">
        <v>1835</v>
      </c>
      <c r="E4218" s="295">
        <v>18297</v>
      </c>
      <c r="F4218" s="294">
        <v>10387</v>
      </c>
      <c r="G4218" s="294">
        <v>14211</v>
      </c>
    </row>
    <row r="4219" spans="1:7">
      <c r="A4219" s="34" t="s">
        <v>1653</v>
      </c>
      <c r="B4219" s="293">
        <v>2009</v>
      </c>
      <c r="C4219" s="294">
        <v>14675</v>
      </c>
      <c r="D4219" s="294">
        <v>1145</v>
      </c>
      <c r="E4219" s="295">
        <v>16538</v>
      </c>
      <c r="F4219" s="294">
        <v>8757</v>
      </c>
      <c r="G4219" s="294">
        <v>13331</v>
      </c>
    </row>
    <row r="4220" spans="1:7">
      <c r="A4220" s="34" t="s">
        <v>1653</v>
      </c>
      <c r="B4220" s="293">
        <v>2008</v>
      </c>
      <c r="C4220" s="294">
        <v>18279</v>
      </c>
      <c r="D4220" s="294">
        <v>2224</v>
      </c>
      <c r="E4220" s="295">
        <v>14385</v>
      </c>
      <c r="F4220" s="294">
        <v>7744</v>
      </c>
      <c r="G4220" s="294">
        <v>10356</v>
      </c>
    </row>
    <row r="4221" spans="1:7">
      <c r="A4221" s="34" t="s">
        <v>1653</v>
      </c>
      <c r="B4221" s="293">
        <v>2007</v>
      </c>
      <c r="C4221" s="294">
        <v>15264</v>
      </c>
      <c r="D4221" s="294">
        <v>3499</v>
      </c>
      <c r="E4221" s="295">
        <v>13135</v>
      </c>
      <c r="F4221" s="294">
        <v>6960</v>
      </c>
      <c r="G4221" s="294">
        <v>9746</v>
      </c>
    </row>
    <row r="4222" spans="1:7">
      <c r="A4222" s="34" t="s">
        <v>1653</v>
      </c>
      <c r="B4222" s="293">
        <v>2006</v>
      </c>
      <c r="C4222" s="294">
        <v>12955</v>
      </c>
      <c r="D4222" s="294">
        <v>2348</v>
      </c>
      <c r="E4222" s="295">
        <v>16860</v>
      </c>
      <c r="F4222" s="294">
        <v>7445</v>
      </c>
      <c r="G4222" s="294">
        <v>10254</v>
      </c>
    </row>
    <row r="4223" spans="1:7">
      <c r="A4223" s="34" t="s">
        <v>1653</v>
      </c>
      <c r="B4223" s="293">
        <v>2005</v>
      </c>
      <c r="C4223" s="294">
        <v>20266</v>
      </c>
      <c r="D4223" s="294">
        <v>2358</v>
      </c>
      <c r="E4223" s="295">
        <v>15048</v>
      </c>
      <c r="F4223" s="294">
        <v>6517</v>
      </c>
      <c r="G4223" s="294">
        <v>9691</v>
      </c>
    </row>
    <row r="4224" spans="1:7">
      <c r="A4224" s="34" t="s">
        <v>1653</v>
      </c>
      <c r="B4224" s="293">
        <v>2004</v>
      </c>
      <c r="C4224" s="294">
        <v>20464</v>
      </c>
      <c r="D4224" s="294">
        <v>-979</v>
      </c>
      <c r="E4224" s="295">
        <v>15796</v>
      </c>
      <c r="F4224" s="294">
        <v>4040</v>
      </c>
      <c r="G4224" s="294">
        <v>7980</v>
      </c>
    </row>
    <row r="4225" spans="1:7">
      <c r="A4225" s="34" t="s">
        <v>1653</v>
      </c>
      <c r="B4225" s="293">
        <v>2003</v>
      </c>
      <c r="C4225" s="294">
        <v>16246</v>
      </c>
      <c r="D4225" s="294">
        <v>-820</v>
      </c>
      <c r="E4225" s="295">
        <v>15499</v>
      </c>
      <c r="F4225" s="294">
        <v>2647</v>
      </c>
      <c r="G4225" s="294">
        <v>6084</v>
      </c>
    </row>
    <row r="4226" spans="1:7">
      <c r="A4226" s="34" t="s">
        <v>1653</v>
      </c>
      <c r="B4226" s="293">
        <v>2002</v>
      </c>
      <c r="C4226" s="294">
        <v>12498</v>
      </c>
      <c r="D4226" s="294">
        <v>-998</v>
      </c>
      <c r="E4226" s="295">
        <v>12844</v>
      </c>
      <c r="F4226" s="294">
        <v>3629</v>
      </c>
      <c r="G4226" s="294">
        <v>5154</v>
      </c>
    </row>
    <row r="4227" spans="1:7">
      <c r="A4227" s="34" t="s">
        <v>1653</v>
      </c>
      <c r="B4227" s="293">
        <v>2001</v>
      </c>
      <c r="C4227" s="294">
        <v>12939</v>
      </c>
      <c r="D4227" s="294">
        <v>809</v>
      </c>
      <c r="E4227" s="295">
        <v>10966</v>
      </c>
      <c r="F4227" s="294">
        <v>4793</v>
      </c>
      <c r="G4227" s="294">
        <v>6321</v>
      </c>
    </row>
    <row r="4228" spans="1:7">
      <c r="A4228" s="34" t="s">
        <v>1653</v>
      </c>
      <c r="B4228" s="293">
        <v>2000</v>
      </c>
      <c r="C4228" s="294">
        <v>11856</v>
      </c>
      <c r="D4228" s="294">
        <v>501</v>
      </c>
      <c r="E4228" s="295">
        <v>10192</v>
      </c>
      <c r="F4228" s="294">
        <v>3966</v>
      </c>
      <c r="G4228" s="294">
        <v>6593</v>
      </c>
    </row>
    <row r="4229" spans="1:7">
      <c r="A4229" s="34" t="s">
        <v>1653</v>
      </c>
      <c r="B4229" s="293">
        <v>1999</v>
      </c>
      <c r="C4229" s="294">
        <v>12214</v>
      </c>
      <c r="D4229" s="294">
        <v>438</v>
      </c>
      <c r="E4229" s="295">
        <v>9639</v>
      </c>
      <c r="F4229" s="294">
        <v>4331</v>
      </c>
      <c r="G4229" s="294">
        <v>6634</v>
      </c>
    </row>
    <row r="4230" spans="1:7">
      <c r="A4230" s="34" t="s">
        <v>1653</v>
      </c>
      <c r="B4230" s="293">
        <v>1998</v>
      </c>
      <c r="C4230" s="294">
        <v>17159.300800000001</v>
      </c>
      <c r="D4230" s="294">
        <v>-14.7</v>
      </c>
      <c r="E4230" s="295">
        <v>11112</v>
      </c>
      <c r="F4230" s="294">
        <v>4231.4000999999998</v>
      </c>
      <c r="G4230" s="294">
        <v>6174.6000999999997</v>
      </c>
    </row>
    <row r="4231" spans="1:7">
      <c r="A4231" s="34" t="s">
        <v>1653</v>
      </c>
      <c r="B4231" s="293">
        <v>1997</v>
      </c>
      <c r="C4231" s="294">
        <v>16113.299800000001</v>
      </c>
      <c r="D4231" s="294">
        <v>772.4</v>
      </c>
      <c r="E4231" s="295">
        <v>10701.799800000001</v>
      </c>
      <c r="F4231" s="294">
        <v>4480.2999</v>
      </c>
      <c r="G4231" s="294">
        <v>5835.0999000000002</v>
      </c>
    </row>
    <row r="4232" spans="1:7">
      <c r="A4232" s="34" t="s">
        <v>1653</v>
      </c>
      <c r="B4232" s="293">
        <v>1996</v>
      </c>
      <c r="C4232" s="294">
        <v>7385.1000999999997</v>
      </c>
      <c r="D4232" s="294">
        <v>300.39999999999998</v>
      </c>
      <c r="E4232" s="295">
        <v>4436.6000999999997</v>
      </c>
      <c r="F4232" s="294">
        <v>2159.1999999999998</v>
      </c>
      <c r="G4232" s="294">
        <v>2405.6</v>
      </c>
    </row>
    <row r="4233" spans="1:7">
      <c r="A4233" s="34" t="s">
        <v>1653</v>
      </c>
      <c r="B4233" s="293">
        <v>1995</v>
      </c>
      <c r="C4233" s="294">
        <v>5882.8999000000003</v>
      </c>
      <c r="D4233" s="294">
        <v>183.7</v>
      </c>
      <c r="E4233" s="295">
        <v>3862</v>
      </c>
      <c r="F4233" s="294">
        <v>1920.2</v>
      </c>
      <c r="G4233" s="294">
        <v>2130.1999999999998</v>
      </c>
    </row>
    <row r="4234" spans="1:7">
      <c r="A4234" s="34" t="s">
        <v>1653</v>
      </c>
      <c r="B4234" s="293">
        <v>1994</v>
      </c>
      <c r="C4234" s="294">
        <v>5510.2002000000002</v>
      </c>
      <c r="D4234" s="294">
        <v>177.8</v>
      </c>
      <c r="E4234" s="295">
        <v>4005.3998999999999</v>
      </c>
      <c r="F4234" s="294">
        <v>1942.2</v>
      </c>
      <c r="G4234" s="294">
        <v>2616</v>
      </c>
    </row>
    <row r="4235" spans="1:7">
      <c r="A4235" s="34" t="s">
        <v>1653</v>
      </c>
      <c r="B4235" s="293">
        <v>1993</v>
      </c>
      <c r="C4235" s="294">
        <v>6350.7997999999998</v>
      </c>
      <c r="D4235" s="294">
        <v>-161</v>
      </c>
      <c r="E4235" s="295">
        <v>5403.1000999999997</v>
      </c>
      <c r="F4235" s="294">
        <v>1891.2</v>
      </c>
      <c r="G4235" s="294">
        <v>2607.1</v>
      </c>
    </row>
    <row r="4236" spans="1:7">
      <c r="A4236" s="34" t="s">
        <v>1653</v>
      </c>
      <c r="B4236" s="293">
        <v>1992</v>
      </c>
      <c r="C4236" s="294">
        <v>6565.8999000000003</v>
      </c>
      <c r="D4236" s="294">
        <v>-137.30000000000001</v>
      </c>
      <c r="E4236" s="295">
        <v>5565.6000999999997</v>
      </c>
      <c r="F4236" s="294">
        <v>1919.2</v>
      </c>
      <c r="G4236" s="294">
        <v>2576.6000000000004</v>
      </c>
    </row>
    <row r="4237" spans="1:7">
      <c r="A4237" s="34" t="s">
        <v>1653</v>
      </c>
      <c r="B4237" s="293">
        <v>1991</v>
      </c>
      <c r="C4237" s="294">
        <v>6975.5</v>
      </c>
      <c r="D4237" s="294">
        <v>26.6</v>
      </c>
      <c r="E4237" s="295">
        <v>5017.2002000000002</v>
      </c>
      <c r="F4237" s="294">
        <v>2183.1</v>
      </c>
      <c r="G4237" s="294">
        <v>2847.1</v>
      </c>
    </row>
    <row r="4238" spans="1:7">
      <c r="A4238" s="34" t="s">
        <v>1653</v>
      </c>
      <c r="B4238" s="293">
        <v>1990</v>
      </c>
      <c r="C4238" s="294">
        <v>6905.2002000000002</v>
      </c>
      <c r="D4238" s="294">
        <v>197.4</v>
      </c>
      <c r="E4238" s="295">
        <v>4543.8999000000003</v>
      </c>
      <c r="F4238" s="294">
        <v>2267.1999999999998</v>
      </c>
      <c r="G4238" s="294">
        <v>2462.8999999999996</v>
      </c>
    </row>
    <row r="4239" spans="1:7">
      <c r="A4239" s="34" t="s">
        <v>1653</v>
      </c>
      <c r="B4239" s="293">
        <v>1989</v>
      </c>
      <c r="C4239" s="294">
        <v>5659.5</v>
      </c>
      <c r="D4239" s="294">
        <v>135</v>
      </c>
      <c r="E4239" s="295">
        <v>4263</v>
      </c>
      <c r="F4239" s="294">
        <v>2145.4</v>
      </c>
      <c r="G4239" s="294">
        <v>2345.9</v>
      </c>
    </row>
    <row r="4240" spans="1:7">
      <c r="A4240" s="34" t="s">
        <v>1654</v>
      </c>
      <c r="B4240" s="293">
        <v>2019</v>
      </c>
      <c r="C4240" s="294">
        <v>4720.2269999999999</v>
      </c>
      <c r="D4240" s="294">
        <v>520.45399999999995</v>
      </c>
      <c r="E4240" s="295">
        <v>8855.6280000000006</v>
      </c>
      <c r="F4240" s="294">
        <v>2995.53</v>
      </c>
      <c r="G4240" s="294">
        <v>7186.5450000000001</v>
      </c>
    </row>
    <row r="4241" spans="1:7">
      <c r="A4241" s="34" t="s">
        <v>1654</v>
      </c>
      <c r="B4241" s="293">
        <v>2018</v>
      </c>
      <c r="C4241" s="294">
        <v>4579.6459999999997</v>
      </c>
      <c r="D4241" s="294">
        <v>220.434</v>
      </c>
      <c r="E4241" s="295">
        <v>5262.9880000000003</v>
      </c>
      <c r="F4241" s="294">
        <v>1754.4860000000001</v>
      </c>
      <c r="G4241" s="294">
        <v>3459.3180000000002</v>
      </c>
    </row>
    <row r="4242" spans="1:7">
      <c r="A4242" s="34" t="s">
        <v>1654</v>
      </c>
      <c r="B4242" s="293">
        <v>2017</v>
      </c>
      <c r="C4242" s="294">
        <v>5209.7820000000002</v>
      </c>
      <c r="D4242" s="294">
        <v>396.60700000000003</v>
      </c>
      <c r="E4242" s="295">
        <v>5289.9830000000002</v>
      </c>
      <c r="F4242" s="294">
        <v>1829.9570000000001</v>
      </c>
      <c r="G4242" s="294">
        <v>3678.5230000000001</v>
      </c>
    </row>
    <row r="4243" spans="1:7">
      <c r="A4243" s="34" t="s">
        <v>1654</v>
      </c>
      <c r="B4243" s="293">
        <v>2016</v>
      </c>
      <c r="C4243" s="294">
        <v>5019.8220000000001</v>
      </c>
      <c r="D4243" s="294">
        <v>551.38</v>
      </c>
      <c r="E4243" s="295">
        <v>5091.366</v>
      </c>
      <c r="F4243" s="294">
        <v>1885.44</v>
      </c>
      <c r="G4243" s="294">
        <v>3606.4140000000002</v>
      </c>
    </row>
    <row r="4244" spans="1:7">
      <c r="A4244" s="34" t="s">
        <v>1654</v>
      </c>
      <c r="B4244" s="293">
        <v>2015</v>
      </c>
      <c r="C4244" s="294">
        <v>4447.509</v>
      </c>
      <c r="D4244" s="294">
        <v>451.83800000000002</v>
      </c>
      <c r="E4244" s="295">
        <v>4720.7169999999996</v>
      </c>
      <c r="F4244" s="294">
        <v>1704.0719999999999</v>
      </c>
      <c r="G4244" s="294">
        <v>3415.75</v>
      </c>
    </row>
    <row r="4245" spans="1:7">
      <c r="A4245" s="34" t="s">
        <v>1654</v>
      </c>
      <c r="B4245" s="293">
        <v>2014</v>
      </c>
      <c r="C4245" s="294">
        <v>4277.2070000000003</v>
      </c>
      <c r="D4245" s="294">
        <v>415.93</v>
      </c>
      <c r="E4245" s="295">
        <v>4532.1419999999998</v>
      </c>
      <c r="F4245" s="294">
        <v>1508.394</v>
      </c>
      <c r="G4245" s="294">
        <v>3320.77</v>
      </c>
    </row>
    <row r="4246" spans="1:7">
      <c r="A4246" s="34" t="s">
        <v>1654</v>
      </c>
      <c r="B4246" s="293">
        <v>2013</v>
      </c>
      <c r="C4246" s="294">
        <v>4082.1570000000002</v>
      </c>
      <c r="D4246" s="294">
        <v>286.19799999999998</v>
      </c>
      <c r="E4246" s="295">
        <v>4402.2669999999998</v>
      </c>
      <c r="F4246" s="294">
        <v>1727.788</v>
      </c>
      <c r="G4246" s="294">
        <v>3124.4049999999997</v>
      </c>
    </row>
    <row r="4247" spans="1:7">
      <c r="A4247" s="34" t="s">
        <v>1654</v>
      </c>
      <c r="B4247" s="293">
        <v>2012</v>
      </c>
      <c r="C4247" s="294">
        <v>4088.9830000000002</v>
      </c>
      <c r="D4247" s="294">
        <v>335.99900000000002</v>
      </c>
      <c r="E4247" s="295">
        <v>4325.3869999999997</v>
      </c>
      <c r="F4247" s="294">
        <v>1507.3789999999999</v>
      </c>
      <c r="G4247" s="294">
        <v>3128.165</v>
      </c>
    </row>
    <row r="4248" spans="1:7">
      <c r="A4248" s="34" t="s">
        <v>1654</v>
      </c>
      <c r="B4248" s="293">
        <v>2011</v>
      </c>
      <c r="C4248" s="294">
        <v>4285.5889999999999</v>
      </c>
      <c r="D4248" s="294">
        <v>385.36700000000002</v>
      </c>
      <c r="E4248" s="295">
        <v>4130.7740000000003</v>
      </c>
      <c r="F4248" s="294">
        <v>1417.5150000000001</v>
      </c>
      <c r="G4248" s="294">
        <v>2998.817</v>
      </c>
    </row>
    <row r="4249" spans="1:7">
      <c r="A4249" s="34" t="s">
        <v>1654</v>
      </c>
      <c r="B4249" s="293">
        <v>2010</v>
      </c>
      <c r="C4249" s="294">
        <v>4002.1610000000001</v>
      </c>
      <c r="D4249" s="294">
        <v>397.75200000000001</v>
      </c>
      <c r="E4249" s="295">
        <v>4093.2260000000001</v>
      </c>
      <c r="F4249" s="294">
        <v>1615.42</v>
      </c>
      <c r="G4249" s="294">
        <v>3027.6689999999999</v>
      </c>
    </row>
    <row r="4250" spans="1:7">
      <c r="A4250" s="34" t="s">
        <v>1654</v>
      </c>
      <c r="B4250" s="293">
        <v>2009</v>
      </c>
      <c r="C4250" s="294">
        <v>4067.9470000000001</v>
      </c>
      <c r="D4250" s="294">
        <v>374.93</v>
      </c>
      <c r="E4250" s="295">
        <v>3896.8919999999998</v>
      </c>
      <c r="F4250" s="294">
        <v>1594.7719999999999</v>
      </c>
      <c r="G4250" s="294">
        <v>2740.8829999999998</v>
      </c>
    </row>
    <row r="4251" spans="1:7">
      <c r="A4251" s="34" t="s">
        <v>1654</v>
      </c>
      <c r="B4251" s="293">
        <v>2008</v>
      </c>
      <c r="C4251" s="294">
        <v>4021.52</v>
      </c>
      <c r="D4251" s="294">
        <v>306.76600000000002</v>
      </c>
      <c r="E4251" s="295">
        <v>3168.797</v>
      </c>
      <c r="F4251" s="294">
        <v>1390.7860000000001</v>
      </c>
      <c r="G4251" s="294">
        <v>2108.0950000000003</v>
      </c>
    </row>
    <row r="4252" spans="1:7">
      <c r="A4252" s="34" t="s">
        <v>1654</v>
      </c>
      <c r="B4252" s="293">
        <v>2007</v>
      </c>
      <c r="C4252" s="294">
        <v>3837.5569999999998</v>
      </c>
      <c r="D4252" s="294">
        <v>333.00299999999999</v>
      </c>
      <c r="E4252" s="295">
        <v>3237.0630000000001</v>
      </c>
      <c r="F4252" s="294">
        <v>1385.0920000000001</v>
      </c>
      <c r="G4252" s="294">
        <v>2240.364</v>
      </c>
    </row>
    <row r="4253" spans="1:7">
      <c r="A4253" s="34" t="s">
        <v>1654</v>
      </c>
      <c r="B4253" s="293">
        <v>2006</v>
      </c>
      <c r="C4253" s="294">
        <v>3151.4810000000002</v>
      </c>
      <c r="D4253" s="294">
        <v>230.05500000000001</v>
      </c>
      <c r="E4253" s="295">
        <v>3096.9050000000002</v>
      </c>
      <c r="F4253" s="294">
        <v>1537.89</v>
      </c>
      <c r="G4253" s="294">
        <v>2043.3890000000001</v>
      </c>
    </row>
    <row r="4254" spans="1:7">
      <c r="A4254" s="34" t="s">
        <v>1654</v>
      </c>
      <c r="B4254" s="293">
        <v>2005</v>
      </c>
      <c r="C4254" s="294">
        <v>3087.627</v>
      </c>
      <c r="D4254" s="294">
        <v>212.07499999999999</v>
      </c>
      <c r="E4254" s="295">
        <v>3301.143</v>
      </c>
      <c r="F4254" s="294">
        <v>1723.4760000000001</v>
      </c>
      <c r="G4254" s="294">
        <v>2266.5410000000002</v>
      </c>
    </row>
    <row r="4255" spans="1:7">
      <c r="A4255" s="34" t="s">
        <v>1654</v>
      </c>
      <c r="B4255" s="293">
        <v>2004</v>
      </c>
      <c r="C4255" s="294">
        <v>2997.51</v>
      </c>
      <c r="D4255" s="294">
        <v>195.977</v>
      </c>
      <c r="E4255" s="295">
        <v>3240.66</v>
      </c>
      <c r="F4255" s="294">
        <v>1639.7239999999999</v>
      </c>
      <c r="G4255" s="294">
        <v>2284.5050000000001</v>
      </c>
    </row>
    <row r="4256" spans="1:7">
      <c r="A4256" s="34" t="s">
        <v>1654</v>
      </c>
      <c r="B4256" s="293">
        <v>2003</v>
      </c>
      <c r="C4256" s="294">
        <v>3138.6570000000002</v>
      </c>
      <c r="D4256" s="294">
        <v>157.66399999999999</v>
      </c>
      <c r="E4256" s="295">
        <v>3163.3760000000002</v>
      </c>
      <c r="F4256" s="294">
        <v>1405.24</v>
      </c>
      <c r="G4256" s="294">
        <v>2116.7979999999998</v>
      </c>
    </row>
    <row r="4257" spans="1:7">
      <c r="A4257" s="34" t="s">
        <v>1654</v>
      </c>
      <c r="B4257" s="293">
        <v>2002</v>
      </c>
      <c r="C4257" s="294">
        <v>2816.23</v>
      </c>
      <c r="D4257" s="294">
        <v>-170.67400000000001</v>
      </c>
      <c r="E4257" s="295">
        <v>3142.8809999999999</v>
      </c>
      <c r="F4257" s="294">
        <v>1191.366</v>
      </c>
      <c r="G4257" s="294">
        <v>2271.5320000000002</v>
      </c>
    </row>
    <row r="4258" spans="1:7">
      <c r="A4258" s="34" t="s">
        <v>1654</v>
      </c>
      <c r="B4258" s="293">
        <v>2001</v>
      </c>
      <c r="C4258" s="294">
        <v>2856.3389999999999</v>
      </c>
      <c r="D4258" s="294">
        <v>59.731999999999999</v>
      </c>
      <c r="E4258" s="295">
        <v>3368.9789999999998</v>
      </c>
      <c r="F4258" s="294">
        <v>1352.864</v>
      </c>
      <c r="G4258" s="294">
        <v>2554.8409999999999</v>
      </c>
    </row>
    <row r="4259" spans="1:7">
      <c r="A4259" s="34" t="s">
        <v>1654</v>
      </c>
      <c r="B4259" s="293">
        <v>2000</v>
      </c>
      <c r="C4259" s="294">
        <v>3787.2150000000001</v>
      </c>
      <c r="D4259" s="294">
        <v>-144.631</v>
      </c>
      <c r="E4259" s="295">
        <v>3828.4589999999998</v>
      </c>
      <c r="F4259" s="294">
        <v>1327.4059999999999</v>
      </c>
      <c r="G4259" s="294">
        <v>2723.3289999999997</v>
      </c>
    </row>
    <row r="4260" spans="1:7">
      <c r="A4260" s="34" t="s">
        <v>1654</v>
      </c>
      <c r="B4260" s="293">
        <v>1999</v>
      </c>
      <c r="C4260" s="294">
        <v>4232.2629999999999</v>
      </c>
      <c r="D4260" s="294">
        <v>188.953</v>
      </c>
      <c r="E4260" s="295">
        <v>4463.348</v>
      </c>
      <c r="F4260" s="294">
        <v>1878.9749999999999</v>
      </c>
      <c r="G4260" s="294">
        <v>3014.2979999999998</v>
      </c>
    </row>
    <row r="4261" spans="1:7">
      <c r="A4261" s="34" t="s">
        <v>1654</v>
      </c>
      <c r="B4261" s="293">
        <v>1998</v>
      </c>
      <c r="C4261" s="294">
        <v>3304.4540999999999</v>
      </c>
      <c r="D4261" s="294">
        <v>206.36500000000001</v>
      </c>
      <c r="E4261" s="295">
        <v>3793.8449999999998</v>
      </c>
      <c r="F4261" s="294">
        <v>1944.7950000000001</v>
      </c>
      <c r="G4261" s="294">
        <v>2724.2240000000002</v>
      </c>
    </row>
    <row r="4262" spans="1:7">
      <c r="A4262" s="34" t="s">
        <v>1654</v>
      </c>
      <c r="B4262" s="293">
        <v>1997</v>
      </c>
      <c r="C4262" s="294">
        <v>3188.5590999999999</v>
      </c>
      <c r="D4262" s="294">
        <v>134.98599999999999</v>
      </c>
      <c r="E4262" s="295">
        <v>2899.7170000000001</v>
      </c>
      <c r="F4262" s="294">
        <v>1838.117</v>
      </c>
      <c r="G4262" s="294">
        <v>1960.1410000000001</v>
      </c>
    </row>
    <row r="4263" spans="1:7">
      <c r="A4263" s="34" t="s">
        <v>1654</v>
      </c>
      <c r="B4263" s="293">
        <v>1996</v>
      </c>
      <c r="C4263" s="294">
        <v>3002.3701000000001</v>
      </c>
      <c r="D4263" s="294">
        <v>199.91200000000001</v>
      </c>
      <c r="E4263" s="295">
        <v>2701.509</v>
      </c>
      <c r="F4263" s="294">
        <v>1652.046</v>
      </c>
      <c r="G4263" s="294">
        <v>1922.164</v>
      </c>
    </row>
    <row r="4264" spans="1:7">
      <c r="A4264" s="34" t="s">
        <v>1654</v>
      </c>
      <c r="B4264" s="293">
        <v>1995</v>
      </c>
      <c r="C4264" s="294">
        <v>2858.21</v>
      </c>
      <c r="D4264" s="294">
        <v>155.571</v>
      </c>
      <c r="E4264" s="295">
        <v>2616.3879000000002</v>
      </c>
      <c r="F4264" s="294">
        <v>1525.6120000000001</v>
      </c>
      <c r="G4264" s="294">
        <v>1795.5900000000001</v>
      </c>
    </row>
    <row r="4265" spans="1:7">
      <c r="A4265" s="34" t="s">
        <v>1654</v>
      </c>
      <c r="B4265" s="293">
        <v>1994</v>
      </c>
      <c r="C4265" s="294">
        <v>2670.2620000000002</v>
      </c>
      <c r="D4265" s="294">
        <v>175.03299999999999</v>
      </c>
      <c r="E4265" s="295">
        <v>2378.375</v>
      </c>
      <c r="F4265" s="294">
        <v>1395.4169999999999</v>
      </c>
      <c r="G4265" s="294">
        <v>1627.222</v>
      </c>
    </row>
    <row r="4266" spans="1:7">
      <c r="A4266" s="34" t="s">
        <v>1654</v>
      </c>
      <c r="B4266" s="293">
        <v>1993</v>
      </c>
      <c r="C4266" s="294">
        <v>2747.1759999999999</v>
      </c>
      <c r="D4266" s="294">
        <v>200.00399999999999</v>
      </c>
      <c r="E4266" s="295">
        <v>2293.0180999999998</v>
      </c>
      <c r="F4266" s="294">
        <v>1276.683</v>
      </c>
      <c r="G4266" s="294">
        <v>1542.671</v>
      </c>
    </row>
    <row r="4267" spans="1:7">
      <c r="A4267" s="34" t="s">
        <v>1654</v>
      </c>
      <c r="B4267" s="293">
        <v>1992</v>
      </c>
      <c r="C4267" s="294">
        <v>2541.0549000000001</v>
      </c>
      <c r="D4267" s="294">
        <v>179.16399999999999</v>
      </c>
      <c r="E4267" s="295">
        <v>2082.7660999999998</v>
      </c>
      <c r="F4267" s="294">
        <v>1105.6210000000001</v>
      </c>
      <c r="G4267" s="294">
        <v>1387.8050000000001</v>
      </c>
    </row>
    <row r="4268" spans="1:7">
      <c r="A4268" s="34" t="s">
        <v>1654</v>
      </c>
      <c r="B4268" s="293">
        <v>1991</v>
      </c>
      <c r="C4268" s="294">
        <v>2141.0958999999998</v>
      </c>
      <c r="D4268" s="294">
        <v>81.653999999999996</v>
      </c>
      <c r="E4268" s="295">
        <v>1950.127</v>
      </c>
      <c r="F4268" s="294">
        <v>955.26900000000001</v>
      </c>
      <c r="G4268" s="294">
        <v>1373.251</v>
      </c>
    </row>
    <row r="4269" spans="1:7">
      <c r="A4269" s="34" t="s">
        <v>1654</v>
      </c>
      <c r="B4269" s="293">
        <v>1990</v>
      </c>
      <c r="C4269" s="294">
        <v>1520.0319999999999</v>
      </c>
      <c r="D4269" s="294">
        <v>89.182000000000002</v>
      </c>
      <c r="E4269" s="295">
        <v>1284.7650000000001</v>
      </c>
      <c r="F4269" s="294">
        <v>867.827</v>
      </c>
      <c r="G4269" s="294">
        <v>954.46500000000003</v>
      </c>
    </row>
    <row r="4270" spans="1:7">
      <c r="A4270" s="34" t="s">
        <v>1654</v>
      </c>
      <c r="B4270" s="293">
        <v>1989</v>
      </c>
      <c r="C4270" s="294">
        <v>1409.6780000000001</v>
      </c>
      <c r="D4270" s="294">
        <v>92.194000000000003</v>
      </c>
      <c r="E4270" s="295">
        <v>1246.4849999999999</v>
      </c>
      <c r="F4270" s="294">
        <v>802.32399999999996</v>
      </c>
      <c r="G4270" s="294">
        <v>950.346</v>
      </c>
    </row>
    <row r="4271" spans="1:7">
      <c r="A4271" s="34" t="s">
        <v>1655</v>
      </c>
      <c r="B4271" s="293">
        <v>2019</v>
      </c>
      <c r="C4271" s="294">
        <v>6966.9229999999998</v>
      </c>
      <c r="D4271" s="294">
        <v>600.72</v>
      </c>
      <c r="E4271" s="295">
        <v>7353.9859999999999</v>
      </c>
      <c r="F4271" s="294">
        <v>1236.595</v>
      </c>
      <c r="G4271" s="294">
        <v>5132.9949999999999</v>
      </c>
    </row>
    <row r="4272" spans="1:7">
      <c r="A4272" s="34" t="s">
        <v>1655</v>
      </c>
      <c r="B4272" s="293">
        <v>2018</v>
      </c>
      <c r="C4272" s="294">
        <v>6803.9549999999999</v>
      </c>
      <c r="D4272" s="294">
        <v>539.66600000000005</v>
      </c>
      <c r="E4272" s="295">
        <v>7238.24</v>
      </c>
      <c r="F4272" s="294">
        <v>872.12599999999998</v>
      </c>
      <c r="G4272" s="294">
        <v>4852.7169999999996</v>
      </c>
    </row>
    <row r="4273" spans="1:7">
      <c r="A4273" s="34" t="s">
        <v>1655</v>
      </c>
      <c r="B4273" s="293">
        <v>2017</v>
      </c>
      <c r="C4273" s="294">
        <v>6471.41</v>
      </c>
      <c r="D4273" s="294">
        <v>73.881</v>
      </c>
      <c r="E4273" s="295">
        <v>6894.7749999999996</v>
      </c>
      <c r="F4273" s="294">
        <v>686.202</v>
      </c>
      <c r="G4273" s="294">
        <v>4649.7179999999998</v>
      </c>
    </row>
    <row r="4274" spans="1:7">
      <c r="A4274" s="34" t="s">
        <v>1655</v>
      </c>
      <c r="B4274" s="293">
        <v>2016</v>
      </c>
      <c r="C4274" s="294">
        <v>5731.549</v>
      </c>
      <c r="D4274" s="294">
        <v>428.85500000000002</v>
      </c>
      <c r="E4274" s="295">
        <v>5597.59</v>
      </c>
      <c r="F4274" s="294">
        <v>1275.8910000000001</v>
      </c>
      <c r="G4274" s="294">
        <v>3879.2069999999999</v>
      </c>
    </row>
    <row r="4275" spans="1:7">
      <c r="A4275" s="34" t="s">
        <v>1655</v>
      </c>
      <c r="B4275" s="293">
        <v>2016</v>
      </c>
      <c r="C4275" s="294">
        <v>6028.1989999999996</v>
      </c>
      <c r="D4275" s="294">
        <v>539.38199999999995</v>
      </c>
      <c r="E4275" s="295">
        <v>6930.48</v>
      </c>
      <c r="F4275" s="294">
        <v>1223.914</v>
      </c>
      <c r="G4275" s="294">
        <v>4966.3589999999995</v>
      </c>
    </row>
    <row r="4276" spans="1:7">
      <c r="A4276" s="34" t="s">
        <v>1655</v>
      </c>
      <c r="B4276" s="293">
        <v>2015</v>
      </c>
      <c r="C4276" s="294">
        <v>5324.7460000000001</v>
      </c>
      <c r="D4276" s="294">
        <v>404.51900000000001</v>
      </c>
      <c r="E4276" s="295">
        <v>5208.1930000000002</v>
      </c>
      <c r="F4276" s="294">
        <v>1386.7719999999999</v>
      </c>
      <c r="G4276" s="294">
        <v>3370.5239999999999</v>
      </c>
    </row>
    <row r="4277" spans="1:7">
      <c r="A4277" s="34" t="s">
        <v>1655</v>
      </c>
      <c r="B4277" s="293">
        <v>2013</v>
      </c>
      <c r="C4277" s="294">
        <v>4627.8019999999997</v>
      </c>
      <c r="D4277" s="294">
        <v>330.49400000000003</v>
      </c>
      <c r="E4277" s="295">
        <v>4090.0479999999998</v>
      </c>
      <c r="F4277" s="294">
        <v>1230.623</v>
      </c>
      <c r="G4277" s="294">
        <v>2915.605</v>
      </c>
    </row>
    <row r="4278" spans="1:7">
      <c r="A4278" s="34" t="s">
        <v>1655</v>
      </c>
      <c r="B4278" s="293">
        <v>2012</v>
      </c>
      <c r="C4278" s="294">
        <v>4525.7209999999995</v>
      </c>
      <c r="D4278" s="294">
        <v>164.68100000000001</v>
      </c>
      <c r="E4278" s="295">
        <v>3631.7</v>
      </c>
      <c r="F4278" s="294">
        <v>886.86599999999999</v>
      </c>
      <c r="G4278" s="294">
        <v>2404.4179999999997</v>
      </c>
    </row>
    <row r="4279" spans="1:7">
      <c r="A4279" s="34" t="s">
        <v>1655</v>
      </c>
      <c r="B4279" s="293">
        <v>2011</v>
      </c>
      <c r="C4279" s="294">
        <v>4146.0119999999997</v>
      </c>
      <c r="D4279" s="294">
        <v>211.29300000000001</v>
      </c>
      <c r="E4279" s="295">
        <v>3790.002</v>
      </c>
      <c r="F4279" s="294">
        <v>562.67399999999998</v>
      </c>
      <c r="G4279" s="294">
        <v>2694.087</v>
      </c>
    </row>
    <row r="4280" spans="1:7">
      <c r="A4280" s="34" t="s">
        <v>1655</v>
      </c>
      <c r="B4280" s="293">
        <v>2011</v>
      </c>
      <c r="C4280" s="294">
        <v>4434.2910000000002</v>
      </c>
      <c r="D4280" s="294">
        <v>266.68799999999999</v>
      </c>
      <c r="E4280" s="295">
        <v>4034.6689999999999</v>
      </c>
      <c r="F4280" s="294">
        <v>681.06100000000004</v>
      </c>
      <c r="G4280" s="294">
        <v>2718.846</v>
      </c>
    </row>
    <row r="4281" spans="1:7">
      <c r="A4281" s="34" t="s">
        <v>1655</v>
      </c>
      <c r="B4281" s="293">
        <v>2010</v>
      </c>
      <c r="C4281" s="294">
        <v>3891.2750000000001</v>
      </c>
      <c r="D4281" s="294">
        <v>51.283000000000001</v>
      </c>
      <c r="E4281" s="295">
        <v>3326.5639999999999</v>
      </c>
      <c r="F4281" s="294">
        <v>334.71899999999999</v>
      </c>
      <c r="G4281" s="294">
        <v>2293.6349999999998</v>
      </c>
    </row>
    <row r="4282" spans="1:7">
      <c r="A4282" s="34" t="s">
        <v>1655</v>
      </c>
      <c r="B4282" s="293">
        <v>2009</v>
      </c>
      <c r="C4282" s="294">
        <v>4248.7700000000004</v>
      </c>
      <c r="D4282" s="294">
        <v>127.169</v>
      </c>
      <c r="E4282" s="295">
        <v>3534.049</v>
      </c>
      <c r="F4282" s="294">
        <v>185.155</v>
      </c>
      <c r="G4282" s="294">
        <v>2423.4360000000001</v>
      </c>
    </row>
    <row r="4283" spans="1:7">
      <c r="A4283" s="34" t="s">
        <v>1655</v>
      </c>
      <c r="B4283" s="293">
        <v>2007</v>
      </c>
      <c r="C4283" s="294">
        <v>4474.5370000000003</v>
      </c>
      <c r="D4283" s="294">
        <v>126.127</v>
      </c>
      <c r="E4283" s="295">
        <v>3439.4830000000002</v>
      </c>
      <c r="F4283" s="294">
        <v>288.904</v>
      </c>
      <c r="G4283" s="294">
        <v>2623.7310000000002</v>
      </c>
    </row>
    <row r="4284" spans="1:7">
      <c r="A4284" s="34" t="s">
        <v>1655</v>
      </c>
      <c r="B4284" s="293">
        <v>2003</v>
      </c>
      <c r="C4284" s="294">
        <v>4669.665</v>
      </c>
      <c r="D4284" s="294">
        <v>428.44</v>
      </c>
      <c r="E4284" s="295">
        <v>3915.5729999999999</v>
      </c>
      <c r="F4284" s="294">
        <v>2237.4479999999999</v>
      </c>
      <c r="G4284" s="294">
        <v>3196.9870000000001</v>
      </c>
    </row>
    <row r="4285" spans="1:7">
      <c r="A4285" s="34" t="s">
        <v>1656</v>
      </c>
      <c r="B4285" s="293">
        <v>2019</v>
      </c>
      <c r="C4285" s="294">
        <v>51336</v>
      </c>
      <c r="D4285" s="294">
        <v>3505</v>
      </c>
      <c r="E4285" s="295">
        <v>45058</v>
      </c>
      <c r="F4285" s="294">
        <v>-565</v>
      </c>
      <c r="G4285" s="294">
        <v>35093</v>
      </c>
    </row>
    <row r="4286" spans="1:7">
      <c r="A4286" s="34" t="s">
        <v>1656</v>
      </c>
      <c r="B4286" s="293">
        <v>2018</v>
      </c>
      <c r="C4286" s="294">
        <v>46677</v>
      </c>
      <c r="D4286" s="294">
        <v>3787</v>
      </c>
      <c r="E4286" s="295">
        <v>39207</v>
      </c>
      <c r="F4286" s="294">
        <v>-2918</v>
      </c>
      <c r="G4286" s="294">
        <v>29903</v>
      </c>
    </row>
    <row r="4287" spans="1:7">
      <c r="A4287" s="34" t="s">
        <v>1656</v>
      </c>
      <c r="B4287" s="293">
        <v>2017</v>
      </c>
      <c r="C4287" s="294">
        <v>43614</v>
      </c>
      <c r="D4287" s="294">
        <v>2216</v>
      </c>
      <c r="E4287" s="295">
        <v>36593</v>
      </c>
      <c r="F4287" s="294">
        <v>-4995</v>
      </c>
      <c r="G4287" s="294">
        <v>28063</v>
      </c>
    </row>
    <row r="4288" spans="1:7">
      <c r="A4288" s="34" t="s">
        <v>1656</v>
      </c>
      <c r="B4288" s="293">
        <v>2016</v>
      </c>
      <c r="C4288" s="294">
        <v>41490</v>
      </c>
      <c r="D4288" s="294">
        <v>2890</v>
      </c>
      <c r="E4288" s="295">
        <v>33758</v>
      </c>
      <c r="F4288" s="294">
        <v>-5633</v>
      </c>
      <c r="G4288" s="294">
        <v>25743</v>
      </c>
    </row>
    <row r="4289" spans="1:7">
      <c r="A4289" s="34" t="s">
        <v>1656</v>
      </c>
      <c r="B4289" s="293">
        <v>2015</v>
      </c>
      <c r="C4289" s="294">
        <v>39678</v>
      </c>
      <c r="D4289" s="294">
        <v>2129</v>
      </c>
      <c r="E4289" s="295">
        <v>32744</v>
      </c>
      <c r="F4289" s="294">
        <v>-6046</v>
      </c>
      <c r="G4289" s="294">
        <v>24442</v>
      </c>
    </row>
    <row r="4290" spans="1:7">
      <c r="A4290" s="34" t="s">
        <v>1656</v>
      </c>
      <c r="B4290" s="293">
        <v>2014</v>
      </c>
      <c r="C4290" s="294">
        <v>36918</v>
      </c>
      <c r="D4290" s="294">
        <v>1875</v>
      </c>
      <c r="E4290" s="295">
        <v>30980</v>
      </c>
      <c r="F4290" s="294">
        <v>-6498</v>
      </c>
      <c r="G4290" s="294">
        <v>22928</v>
      </c>
    </row>
    <row r="4291" spans="1:7">
      <c r="A4291" s="34" t="s">
        <v>1656</v>
      </c>
      <c r="B4291" s="293">
        <v>2013</v>
      </c>
      <c r="C4291" s="294">
        <v>34182</v>
      </c>
      <c r="D4291" s="294">
        <v>1556</v>
      </c>
      <c r="E4291" s="295">
        <v>28831</v>
      </c>
      <c r="F4291" s="294">
        <v>-6928</v>
      </c>
      <c r="G4291" s="294">
        <v>21448</v>
      </c>
    </row>
    <row r="4292" spans="1:7">
      <c r="A4292" s="34" t="s">
        <v>1656</v>
      </c>
      <c r="B4292" s="293">
        <v>2012</v>
      </c>
      <c r="C4292" s="294">
        <v>33013</v>
      </c>
      <c r="D4292" s="294">
        <v>1605</v>
      </c>
      <c r="E4292" s="295">
        <v>28075</v>
      </c>
      <c r="F4292" s="294">
        <v>-8341</v>
      </c>
      <c r="G4292" s="294">
        <v>20589</v>
      </c>
    </row>
    <row r="4293" spans="1:7">
      <c r="A4293" s="34" t="s">
        <v>1656</v>
      </c>
      <c r="B4293" s="293">
        <v>2011</v>
      </c>
      <c r="C4293" s="294">
        <v>29682</v>
      </c>
      <c r="D4293" s="294">
        <v>2465</v>
      </c>
      <c r="E4293" s="295">
        <v>26898</v>
      </c>
      <c r="F4293" s="294">
        <v>-7014</v>
      </c>
      <c r="G4293" s="294">
        <v>20038</v>
      </c>
    </row>
    <row r="4294" spans="1:7">
      <c r="A4294" s="34" t="s">
        <v>1656</v>
      </c>
      <c r="B4294" s="293">
        <v>2010</v>
      </c>
      <c r="C4294" s="294">
        <v>28035</v>
      </c>
      <c r="D4294" s="294">
        <v>1207</v>
      </c>
      <c r="E4294" s="295">
        <v>23852</v>
      </c>
      <c r="F4294" s="294">
        <v>-10794</v>
      </c>
      <c r="G4294" s="294">
        <v>17431</v>
      </c>
    </row>
    <row r="4295" spans="1:7">
      <c r="A4295" s="34" t="s">
        <v>1656</v>
      </c>
      <c r="B4295" s="293">
        <v>2009</v>
      </c>
      <c r="C4295" s="294">
        <v>26776</v>
      </c>
      <c r="D4295" s="294">
        <v>1054</v>
      </c>
      <c r="E4295" s="295">
        <v>24131</v>
      </c>
      <c r="F4295" s="294">
        <v>-7978</v>
      </c>
      <c r="G4295" s="294">
        <v>17692</v>
      </c>
    </row>
    <row r="4296" spans="1:7">
      <c r="A4296" s="34" t="s">
        <v>1657</v>
      </c>
      <c r="B4296" s="293">
        <v>2019</v>
      </c>
      <c r="C4296" s="294">
        <v>108203</v>
      </c>
      <c r="D4296" s="294">
        <v>11121</v>
      </c>
      <c r="E4296" s="295">
        <v>44003</v>
      </c>
      <c r="F4296" s="294">
        <v>-1878</v>
      </c>
      <c r="G4296" s="294">
        <v>27324</v>
      </c>
    </row>
    <row r="4297" spans="1:7">
      <c r="A4297" s="34" t="s">
        <v>1657</v>
      </c>
      <c r="B4297" s="293">
        <v>2018</v>
      </c>
      <c r="C4297" s="294">
        <v>100904</v>
      </c>
      <c r="D4297" s="294">
        <v>8630</v>
      </c>
      <c r="E4297" s="295">
        <v>44529</v>
      </c>
      <c r="F4297" s="294">
        <v>1454</v>
      </c>
      <c r="G4297" s="294">
        <v>28482</v>
      </c>
    </row>
    <row r="4298" spans="1:7">
      <c r="A4298" s="34" t="s">
        <v>1657</v>
      </c>
      <c r="B4298" s="293">
        <v>2017</v>
      </c>
      <c r="C4298" s="294">
        <v>94595</v>
      </c>
      <c r="D4298" s="294">
        <v>7957</v>
      </c>
      <c r="E4298" s="295">
        <v>42966</v>
      </c>
      <c r="F4298" s="294">
        <v>4333</v>
      </c>
      <c r="G4298" s="294">
        <v>27934</v>
      </c>
    </row>
    <row r="4299" spans="1:7">
      <c r="A4299" s="34" t="s">
        <v>1657</v>
      </c>
      <c r="B4299" s="293">
        <v>2016</v>
      </c>
      <c r="C4299" s="294">
        <v>88519</v>
      </c>
      <c r="D4299" s="294">
        <v>7009</v>
      </c>
      <c r="E4299" s="295">
        <v>42549</v>
      </c>
      <c r="F4299" s="294">
        <v>6316</v>
      </c>
      <c r="G4299" s="294">
        <v>27631</v>
      </c>
    </row>
    <row r="4300" spans="1:7">
      <c r="A4300" s="34" t="s">
        <v>1657</v>
      </c>
      <c r="B4300" s="293">
        <v>2015</v>
      </c>
      <c r="C4300" s="294">
        <v>83176</v>
      </c>
      <c r="D4300" s="294">
        <v>6345</v>
      </c>
      <c r="E4300" s="295">
        <v>39946</v>
      </c>
      <c r="F4300" s="294">
        <v>9322</v>
      </c>
      <c r="G4300" s="294">
        <v>26519</v>
      </c>
    </row>
    <row r="4301" spans="1:7">
      <c r="A4301" s="34" t="s">
        <v>1657</v>
      </c>
      <c r="B4301" s="293">
        <v>2014</v>
      </c>
      <c r="C4301" s="294">
        <v>78812</v>
      </c>
      <c r="D4301" s="294">
        <v>5385</v>
      </c>
      <c r="E4301" s="295">
        <v>40518</v>
      </c>
      <c r="F4301" s="294">
        <v>12522</v>
      </c>
      <c r="G4301" s="294">
        <v>27246</v>
      </c>
    </row>
    <row r="4302" spans="1:7">
      <c r="A4302" s="34" t="s">
        <v>1657</v>
      </c>
      <c r="B4302" s="293">
        <v>2013</v>
      </c>
      <c r="C4302" s="294">
        <v>74754</v>
      </c>
      <c r="D4302" s="294">
        <v>4535</v>
      </c>
      <c r="E4302" s="295">
        <v>41084</v>
      </c>
      <c r="F4302" s="294">
        <v>17777</v>
      </c>
      <c r="G4302" s="294">
        <v>28573</v>
      </c>
    </row>
    <row r="4303" spans="1:7">
      <c r="A4303" s="34" t="s">
        <v>1657</v>
      </c>
      <c r="B4303" s="293">
        <v>2012</v>
      </c>
      <c r="C4303" s="294">
        <v>70395</v>
      </c>
      <c r="D4303" s="294">
        <v>3883</v>
      </c>
      <c r="E4303" s="295">
        <v>40518</v>
      </c>
      <c r="F4303" s="294">
        <v>17898</v>
      </c>
      <c r="G4303" s="294">
        <v>28686</v>
      </c>
    </row>
    <row r="4304" spans="1:7">
      <c r="A4304" s="34" t="s">
        <v>1657</v>
      </c>
      <c r="B4304" s="293">
        <v>2011</v>
      </c>
      <c r="C4304" s="294">
        <v>67997</v>
      </c>
      <c r="D4304" s="294">
        <v>3338</v>
      </c>
      <c r="E4304" s="295">
        <v>40125</v>
      </c>
      <c r="F4304" s="294">
        <v>18889</v>
      </c>
      <c r="G4304" s="294">
        <v>28638</v>
      </c>
    </row>
    <row r="4305" spans="1:7">
      <c r="A4305" s="34" t="s">
        <v>1657</v>
      </c>
      <c r="B4305" s="293">
        <v>2010</v>
      </c>
      <c r="C4305" s="294">
        <v>66176</v>
      </c>
      <c r="D4305" s="294">
        <v>2661</v>
      </c>
      <c r="E4305" s="295">
        <v>40877</v>
      </c>
      <c r="F4305" s="294">
        <v>19393</v>
      </c>
      <c r="G4305" s="294">
        <v>29075</v>
      </c>
    </row>
    <row r="4306" spans="1:7">
      <c r="A4306" s="34" t="s">
        <v>1657</v>
      </c>
      <c r="B4306" s="293">
        <v>2009</v>
      </c>
      <c r="C4306" s="294">
        <v>71288</v>
      </c>
      <c r="D4306" s="294">
        <v>2260</v>
      </c>
      <c r="E4306" s="295">
        <v>41164</v>
      </c>
      <c r="F4306" s="294">
        <v>17777</v>
      </c>
      <c r="G4306" s="294">
        <v>29211</v>
      </c>
    </row>
    <row r="4307" spans="1:7">
      <c r="A4307" s="34" t="s">
        <v>1657</v>
      </c>
      <c r="B4307" s="293">
        <v>2008</v>
      </c>
      <c r="C4307" s="294">
        <v>77349</v>
      </c>
      <c r="D4307" s="294">
        <v>4395</v>
      </c>
      <c r="E4307" s="295">
        <v>44324</v>
      </c>
      <c r="F4307" s="294">
        <v>17714</v>
      </c>
      <c r="G4307" s="294">
        <v>31144</v>
      </c>
    </row>
    <row r="4308" spans="1:7">
      <c r="A4308" s="34" t="s">
        <v>1657</v>
      </c>
      <c r="B4308" s="293">
        <v>2007</v>
      </c>
      <c r="C4308" s="294">
        <v>79022</v>
      </c>
      <c r="D4308" s="294">
        <v>5761</v>
      </c>
      <c r="E4308" s="295">
        <v>52263</v>
      </c>
      <c r="F4308" s="294">
        <v>25030</v>
      </c>
      <c r="G4308" s="294">
        <v>36691</v>
      </c>
    </row>
    <row r="4309" spans="1:7">
      <c r="A4309" s="34" t="s">
        <v>1657</v>
      </c>
      <c r="B4309" s="293">
        <v>2006</v>
      </c>
      <c r="C4309" s="294">
        <v>81511</v>
      </c>
      <c r="D4309" s="294">
        <v>5838</v>
      </c>
      <c r="E4309" s="295">
        <v>44405</v>
      </c>
      <c r="F4309" s="294">
        <v>26909</v>
      </c>
      <c r="G4309" s="294">
        <v>30994</v>
      </c>
    </row>
    <row r="4310" spans="1:7">
      <c r="A4310" s="34" t="s">
        <v>1657</v>
      </c>
      <c r="B4310" s="293">
        <v>2005</v>
      </c>
      <c r="C4310" s="294">
        <v>73094</v>
      </c>
      <c r="D4310" s="294">
        <v>5001</v>
      </c>
      <c r="E4310" s="295">
        <v>39020</v>
      </c>
      <c r="F4310" s="294">
        <v>24158</v>
      </c>
      <c r="G4310" s="294">
        <v>26317</v>
      </c>
    </row>
    <row r="4311" spans="1:7">
      <c r="A4311" s="34" t="s">
        <v>1657</v>
      </c>
      <c r="B4311" s="293">
        <v>2004</v>
      </c>
      <c r="C4311" s="294">
        <v>64816</v>
      </c>
      <c r="D4311" s="294">
        <v>4304</v>
      </c>
      <c r="E4311" s="295">
        <v>34437</v>
      </c>
      <c r="F4311" s="294">
        <v>22407</v>
      </c>
      <c r="G4311" s="294">
        <v>23772</v>
      </c>
    </row>
    <row r="4312" spans="1:7">
      <c r="A4312" s="34" t="s">
        <v>1657</v>
      </c>
      <c r="B4312" s="293">
        <v>2003</v>
      </c>
      <c r="C4312" s="294">
        <v>58247</v>
      </c>
      <c r="D4312" s="294">
        <v>3664</v>
      </c>
      <c r="E4312" s="295">
        <v>30011</v>
      </c>
      <c r="F4312" s="294">
        <v>19802</v>
      </c>
      <c r="G4312" s="294">
        <v>21123</v>
      </c>
    </row>
    <row r="4313" spans="1:7">
      <c r="A4313" s="34" t="s">
        <v>1657</v>
      </c>
      <c r="B4313" s="293">
        <v>2002</v>
      </c>
      <c r="C4313" s="294">
        <v>53553</v>
      </c>
      <c r="D4313" s="294">
        <v>3044</v>
      </c>
      <c r="E4313" s="295">
        <v>26394</v>
      </c>
      <c r="F4313" s="294">
        <v>18082</v>
      </c>
      <c r="G4313" s="294">
        <v>19337</v>
      </c>
    </row>
    <row r="4314" spans="1:7">
      <c r="A4314" s="34" t="s">
        <v>1657</v>
      </c>
      <c r="B4314" s="293">
        <v>2001</v>
      </c>
      <c r="C4314" s="294">
        <v>45738</v>
      </c>
      <c r="D4314" s="294">
        <v>2581</v>
      </c>
      <c r="E4314" s="295">
        <v>21385</v>
      </c>
      <c r="F4314" s="294">
        <v>15015</v>
      </c>
      <c r="G4314" s="294">
        <v>16564</v>
      </c>
    </row>
    <row r="4315" spans="1:7">
      <c r="A4315" s="34" t="s">
        <v>1657</v>
      </c>
      <c r="B4315" s="293">
        <v>1999</v>
      </c>
      <c r="C4315" s="294">
        <v>30219</v>
      </c>
      <c r="D4315" s="294">
        <v>1614</v>
      </c>
      <c r="E4315" s="295">
        <v>13465</v>
      </c>
      <c r="F4315" s="294">
        <v>8749</v>
      </c>
      <c r="G4315" s="294">
        <v>10329</v>
      </c>
    </row>
    <row r="4316" spans="1:7">
      <c r="A4316" s="34" t="s">
        <v>1657</v>
      </c>
      <c r="B4316" s="293">
        <v>1998</v>
      </c>
      <c r="C4316" s="294">
        <v>24156</v>
      </c>
      <c r="D4316" s="294">
        <v>1160</v>
      </c>
      <c r="E4316" s="295">
        <v>11229</v>
      </c>
      <c r="F4316" s="294">
        <v>7214</v>
      </c>
      <c r="G4316" s="294">
        <v>8525</v>
      </c>
    </row>
    <row r="4317" spans="1:7">
      <c r="A4317" s="34" t="s">
        <v>1657</v>
      </c>
      <c r="B4317" s="293">
        <v>1997</v>
      </c>
      <c r="C4317" s="294">
        <v>19535.5</v>
      </c>
      <c r="D4317" s="294">
        <v>937.73900000000003</v>
      </c>
      <c r="E4317" s="295">
        <v>9341.7099999999991</v>
      </c>
      <c r="F4317" s="294">
        <v>6052.9368000000004</v>
      </c>
      <c r="G4317" s="294">
        <v>7302.0488000000005</v>
      </c>
    </row>
    <row r="4318" spans="1:7">
      <c r="A4318" s="34" t="s">
        <v>1657</v>
      </c>
      <c r="B4318" s="293">
        <v>1996</v>
      </c>
      <c r="C4318" s="294">
        <v>15470.3604</v>
      </c>
      <c r="D4318" s="294">
        <v>731.52300000000002</v>
      </c>
      <c r="E4318" s="295">
        <v>7354.0331999999999</v>
      </c>
      <c r="F4318" s="294">
        <v>5064.3289000000004</v>
      </c>
      <c r="G4318" s="294">
        <v>5786.7359000000006</v>
      </c>
    </row>
    <row r="4319" spans="1:7">
      <c r="A4319" s="34" t="s">
        <v>1657</v>
      </c>
      <c r="B4319" s="293">
        <v>1995</v>
      </c>
      <c r="C4319" s="294">
        <v>12476.700199999999</v>
      </c>
      <c r="D4319" s="294">
        <v>604.50099999999998</v>
      </c>
      <c r="E4319" s="295">
        <v>5778.0410000000002</v>
      </c>
      <c r="F4319" s="294">
        <v>3493.2220000000002</v>
      </c>
      <c r="G4319" s="294">
        <v>4499.2830000000004</v>
      </c>
    </row>
    <row r="4320" spans="1:7">
      <c r="A4320" s="34" t="s">
        <v>1657</v>
      </c>
      <c r="B4320" s="293">
        <v>1994</v>
      </c>
      <c r="C4320" s="294">
        <v>9238.7626999999993</v>
      </c>
      <c r="D4320" s="294">
        <v>457.40100000000001</v>
      </c>
      <c r="E4320" s="295">
        <v>4700.8891999999996</v>
      </c>
      <c r="F4320" s="294">
        <v>2814.1</v>
      </c>
      <c r="G4320" s="294">
        <v>3657.64</v>
      </c>
    </row>
    <row r="4321" spans="1:7">
      <c r="A4321" s="34" t="s">
        <v>1657</v>
      </c>
      <c r="B4321" s="293">
        <v>1993</v>
      </c>
      <c r="C4321" s="294">
        <v>7148.4359999999997</v>
      </c>
      <c r="D4321" s="294">
        <v>362.863</v>
      </c>
      <c r="E4321" s="295">
        <v>3931.79</v>
      </c>
      <c r="F4321" s="294">
        <v>2304.0810000000001</v>
      </c>
      <c r="G4321" s="294">
        <v>3149.5810000000001</v>
      </c>
    </row>
    <row r="4322" spans="1:7">
      <c r="A4322" s="34" t="s">
        <v>1657</v>
      </c>
      <c r="B4322" s="293">
        <v>1992</v>
      </c>
      <c r="C4322" s="294">
        <v>5136.6737999999996</v>
      </c>
      <c r="D4322" s="294">
        <v>249.15</v>
      </c>
      <c r="E4322" s="295">
        <v>2510.2919999999999</v>
      </c>
      <c r="F4322" s="294">
        <v>1691.212</v>
      </c>
      <c r="G4322" s="294">
        <v>1963.6289999999999</v>
      </c>
    </row>
    <row r="4323" spans="1:7">
      <c r="A4323" s="34" t="s">
        <v>1657</v>
      </c>
      <c r="B4323" s="293">
        <v>1991</v>
      </c>
      <c r="C4323" s="294">
        <v>3815.3560000000002</v>
      </c>
      <c r="D4323" s="294">
        <v>163.428</v>
      </c>
      <c r="E4323" s="295">
        <v>1639.5030999999999</v>
      </c>
      <c r="F4323" s="294">
        <v>683.40200000000004</v>
      </c>
      <c r="G4323" s="294">
        <v>1216.0819999999999</v>
      </c>
    </row>
    <row r="4324" spans="1:7">
      <c r="A4324" s="34" t="s">
        <v>1657</v>
      </c>
      <c r="B4324" s="293">
        <v>1990</v>
      </c>
      <c r="C4324" s="294">
        <v>2758.5349000000001</v>
      </c>
      <c r="D4324" s="294">
        <v>111.95399999999999</v>
      </c>
      <c r="E4324" s="295">
        <v>1117.5341000000001</v>
      </c>
      <c r="F4324" s="294">
        <v>512.12900000000002</v>
      </c>
      <c r="G4324" s="294">
        <v>816.47700000000009</v>
      </c>
    </row>
    <row r="4325" spans="1:7">
      <c r="A4325" s="34" t="s">
        <v>1657</v>
      </c>
      <c r="B4325" s="293">
        <v>1989</v>
      </c>
      <c r="C4325" s="294">
        <v>1999.5139999999999</v>
      </c>
      <c r="D4325" s="294">
        <v>76.753</v>
      </c>
      <c r="E4325" s="295">
        <v>699.17899999999997</v>
      </c>
      <c r="F4325" s="294">
        <v>382.93799999999999</v>
      </c>
      <c r="G4325" s="294">
        <v>490.67899999999997</v>
      </c>
    </row>
    <row r="4326" spans="1:7">
      <c r="A4326" s="34" t="s">
        <v>1658</v>
      </c>
      <c r="B4326" s="293">
        <v>2019</v>
      </c>
      <c r="C4326" s="294">
        <v>6495</v>
      </c>
      <c r="D4326" s="294">
        <v>-412</v>
      </c>
      <c r="E4326" s="295">
        <v>21782</v>
      </c>
      <c r="F4326" s="294">
        <v>9706</v>
      </c>
      <c r="G4326" s="294">
        <v>17638</v>
      </c>
    </row>
    <row r="4327" spans="1:7">
      <c r="A4327" s="34" t="s">
        <v>1658</v>
      </c>
      <c r="B4327" s="293">
        <v>2018</v>
      </c>
      <c r="C4327" s="294">
        <v>6323</v>
      </c>
      <c r="D4327" s="294">
        <v>-328</v>
      </c>
      <c r="E4327" s="295">
        <v>21433</v>
      </c>
      <c r="F4327" s="294">
        <v>10888</v>
      </c>
      <c r="G4327" s="294">
        <v>17560</v>
      </c>
    </row>
    <row r="4328" spans="1:7">
      <c r="A4328" s="34" t="s">
        <v>1658</v>
      </c>
      <c r="B4328" s="293">
        <v>2017</v>
      </c>
      <c r="C4328" s="294">
        <v>5466</v>
      </c>
      <c r="D4328" s="294">
        <v>-4120</v>
      </c>
      <c r="E4328" s="295">
        <v>23112</v>
      </c>
      <c r="F4328" s="294">
        <v>12354</v>
      </c>
      <c r="G4328" s="294">
        <v>19331</v>
      </c>
    </row>
    <row r="4329" spans="1:7">
      <c r="A4329" s="34" t="s">
        <v>1658</v>
      </c>
      <c r="B4329" s="293">
        <v>2016</v>
      </c>
      <c r="C4329" s="294">
        <v>4762</v>
      </c>
      <c r="D4329" s="294">
        <v>-6173</v>
      </c>
      <c r="E4329" s="295">
        <v>28621</v>
      </c>
      <c r="F4329" s="294">
        <v>15591</v>
      </c>
      <c r="G4329" s="294">
        <v>22397</v>
      </c>
    </row>
    <row r="4330" spans="1:7">
      <c r="A4330" s="34" t="s">
        <v>1658</v>
      </c>
      <c r="B4330" s="293">
        <v>2015</v>
      </c>
      <c r="C4330" s="294">
        <v>6636</v>
      </c>
      <c r="D4330" s="294">
        <v>-3056</v>
      </c>
      <c r="E4330" s="295">
        <v>34157</v>
      </c>
      <c r="F4330" s="294">
        <v>20401</v>
      </c>
      <c r="G4330" s="294">
        <v>26993</v>
      </c>
    </row>
    <row r="4331" spans="1:7">
      <c r="A4331" s="34" t="s">
        <v>1658</v>
      </c>
      <c r="B4331" s="293">
        <v>2014</v>
      </c>
      <c r="C4331" s="294">
        <v>10737</v>
      </c>
      <c r="D4331" s="294">
        <v>2317</v>
      </c>
      <c r="E4331" s="295">
        <v>38407</v>
      </c>
      <c r="F4331" s="294">
        <v>22320</v>
      </c>
      <c r="G4331" s="294">
        <v>28307</v>
      </c>
    </row>
    <row r="4332" spans="1:7">
      <c r="A4332" s="34" t="s">
        <v>1658</v>
      </c>
      <c r="B4332" s="293">
        <v>2013</v>
      </c>
      <c r="C4332" s="294">
        <v>11905</v>
      </c>
      <c r="D4332" s="294">
        <v>5052</v>
      </c>
      <c r="E4332" s="295">
        <v>42754</v>
      </c>
      <c r="F4332" s="294">
        <v>24784</v>
      </c>
      <c r="G4332" s="294">
        <v>30582</v>
      </c>
    </row>
    <row r="4333" spans="1:7">
      <c r="A4333" s="34" t="s">
        <v>1658</v>
      </c>
      <c r="B4333" s="293">
        <v>2012</v>
      </c>
      <c r="C4333" s="294">
        <v>12245</v>
      </c>
      <c r="D4333" s="294">
        <v>2025</v>
      </c>
      <c r="E4333" s="295">
        <v>43441</v>
      </c>
      <c r="F4333" s="294">
        <v>21203</v>
      </c>
      <c r="G4333" s="294">
        <v>29314</v>
      </c>
    </row>
    <row r="4334" spans="1:7">
      <c r="A4334" s="34" t="s">
        <v>1658</v>
      </c>
      <c r="B4334" s="293">
        <v>2011</v>
      </c>
      <c r="C4334" s="294">
        <v>38466</v>
      </c>
      <c r="D4334" s="294">
        <v>1703</v>
      </c>
      <c r="E4334" s="295">
        <v>39136</v>
      </c>
      <c r="F4334" s="294">
        <v>18592</v>
      </c>
      <c r="G4334" s="294">
        <v>24649</v>
      </c>
    </row>
    <row r="4335" spans="1:7">
      <c r="A4335" s="34" t="s">
        <v>1658</v>
      </c>
      <c r="B4335" s="293">
        <v>2010</v>
      </c>
      <c r="C4335" s="294">
        <v>33862</v>
      </c>
      <c r="D4335" s="294">
        <v>2125</v>
      </c>
      <c r="E4335" s="295">
        <v>35396</v>
      </c>
      <c r="F4335" s="294">
        <v>16809</v>
      </c>
      <c r="G4335" s="294">
        <v>22392</v>
      </c>
    </row>
    <row r="4336" spans="1:7">
      <c r="A4336" s="34" t="s">
        <v>1658</v>
      </c>
      <c r="B4336" s="293">
        <v>2009</v>
      </c>
      <c r="C4336" s="294">
        <v>29614</v>
      </c>
      <c r="D4336" s="294">
        <v>740</v>
      </c>
      <c r="E4336" s="295">
        <v>29465</v>
      </c>
      <c r="F4336" s="294">
        <v>13528</v>
      </c>
      <c r="G4336" s="294">
        <v>17995</v>
      </c>
    </row>
    <row r="4337" spans="1:7">
      <c r="A4337" s="34" t="s">
        <v>1658</v>
      </c>
      <c r="B4337" s="293">
        <v>2008</v>
      </c>
      <c r="C4337" s="294">
        <v>41134</v>
      </c>
      <c r="D4337" s="294">
        <v>2360</v>
      </c>
      <c r="E4337" s="295">
        <v>28589</v>
      </c>
      <c r="F4337" s="294">
        <v>12307</v>
      </c>
      <c r="G4337" s="294">
        <v>16262</v>
      </c>
    </row>
    <row r="4338" spans="1:7">
      <c r="A4338" s="34" t="s">
        <v>1658</v>
      </c>
      <c r="B4338" s="293">
        <v>2007</v>
      </c>
      <c r="C4338" s="294">
        <v>31647</v>
      </c>
      <c r="D4338" s="294">
        <v>1832</v>
      </c>
      <c r="E4338" s="295">
        <v>26131</v>
      </c>
      <c r="F4338" s="294">
        <v>9774</v>
      </c>
      <c r="G4338" s="294">
        <v>13754</v>
      </c>
    </row>
    <row r="4339" spans="1:7">
      <c r="A4339" s="34" t="s">
        <v>1658</v>
      </c>
      <c r="B4339" s="293">
        <v>2006</v>
      </c>
      <c r="C4339" s="294">
        <v>28067</v>
      </c>
      <c r="D4339" s="294">
        <v>1876</v>
      </c>
      <c r="E4339" s="295">
        <v>22442</v>
      </c>
      <c r="F4339" s="294">
        <v>8147</v>
      </c>
      <c r="G4339" s="294">
        <v>11919</v>
      </c>
    </row>
    <row r="4340" spans="1:7">
      <c r="A4340" s="34" t="s">
        <v>1658</v>
      </c>
      <c r="B4340" s="293">
        <v>2005</v>
      </c>
      <c r="C4340" s="294">
        <v>22747</v>
      </c>
      <c r="D4340" s="294">
        <v>1194</v>
      </c>
      <c r="E4340" s="295">
        <v>19115</v>
      </c>
      <c r="F4340" s="294">
        <v>6286</v>
      </c>
      <c r="G4340" s="294">
        <v>10071</v>
      </c>
    </row>
    <row r="4341" spans="1:7">
      <c r="A4341" s="34" t="s">
        <v>1658</v>
      </c>
      <c r="B4341" s="293">
        <v>2004</v>
      </c>
      <c r="C4341" s="294">
        <v>16733</v>
      </c>
      <c r="D4341" s="294">
        <v>929</v>
      </c>
      <c r="E4341" s="295">
        <v>16312</v>
      </c>
      <c r="F4341" s="294">
        <v>5597</v>
      </c>
      <c r="G4341" s="294">
        <v>9432</v>
      </c>
    </row>
    <row r="4342" spans="1:7">
      <c r="A4342" s="34" t="s">
        <v>1658</v>
      </c>
      <c r="B4342" s="293">
        <v>2003</v>
      </c>
      <c r="C4342" s="294">
        <v>14311</v>
      </c>
      <c r="D4342" s="294">
        <v>638</v>
      </c>
      <c r="E4342" s="295">
        <v>13983</v>
      </c>
      <c r="F4342" s="294">
        <v>5340</v>
      </c>
      <c r="G4342" s="294">
        <v>9281</v>
      </c>
    </row>
    <row r="4343" spans="1:7">
      <c r="A4343" s="34" t="s">
        <v>1658</v>
      </c>
      <c r="B4343" s="293">
        <v>2002</v>
      </c>
      <c r="C4343" s="294">
        <v>11551</v>
      </c>
      <c r="D4343" s="294">
        <v>-218</v>
      </c>
      <c r="E4343" s="295">
        <v>13262</v>
      </c>
      <c r="F4343" s="294">
        <v>4249</v>
      </c>
      <c r="G4343" s="294">
        <v>9241</v>
      </c>
    </row>
    <row r="4344" spans="1:7">
      <c r="A4344" s="34" t="s">
        <v>1658</v>
      </c>
      <c r="B4344" s="293">
        <v>2001</v>
      </c>
      <c r="C4344" s="294">
        <v>13413</v>
      </c>
      <c r="D4344" s="294">
        <v>914</v>
      </c>
      <c r="E4344" s="295">
        <v>15369</v>
      </c>
      <c r="F4344" s="294">
        <v>4907</v>
      </c>
      <c r="G4344" s="294">
        <v>10572</v>
      </c>
    </row>
    <row r="4345" spans="1:7">
      <c r="A4345" s="34" t="s">
        <v>1658</v>
      </c>
      <c r="B4345" s="293">
        <v>2000</v>
      </c>
      <c r="C4345" s="294">
        <v>11993</v>
      </c>
      <c r="D4345" s="294">
        <v>1023</v>
      </c>
      <c r="E4345" s="295">
        <v>10274</v>
      </c>
      <c r="F4345" s="294">
        <v>3883</v>
      </c>
      <c r="G4345" s="294">
        <v>5933</v>
      </c>
    </row>
    <row r="4346" spans="1:7">
      <c r="A4346" s="34" t="s">
        <v>1658</v>
      </c>
      <c r="B4346" s="293">
        <v>1999</v>
      </c>
      <c r="C4346" s="294">
        <v>7039.1379999999999</v>
      </c>
      <c r="D4346" s="294">
        <v>437.61599999999999</v>
      </c>
      <c r="E4346" s="295">
        <v>7727.7120000000004</v>
      </c>
      <c r="F4346" s="294">
        <v>3038.192</v>
      </c>
      <c r="G4346" s="294">
        <v>5347.8729999999996</v>
      </c>
    </row>
    <row r="4347" spans="1:7">
      <c r="A4347" s="34" t="s">
        <v>1658</v>
      </c>
      <c r="B4347" s="293">
        <v>1998</v>
      </c>
      <c r="C4347" s="294">
        <v>6579.8919999999998</v>
      </c>
      <c r="D4347" s="294">
        <v>-458.89299999999997</v>
      </c>
      <c r="E4347" s="295">
        <v>7882.9829</v>
      </c>
      <c r="F4347" s="294">
        <v>2643.4119000000001</v>
      </c>
      <c r="G4347" s="294">
        <v>5295.8769000000002</v>
      </c>
    </row>
    <row r="4348" spans="1:7">
      <c r="A4348" s="34" t="s">
        <v>1658</v>
      </c>
      <c r="B4348" s="293">
        <v>1997</v>
      </c>
      <c r="C4348" s="294">
        <v>8233.7227000000003</v>
      </c>
      <c r="D4348" s="294">
        <v>7.5</v>
      </c>
      <c r="E4348" s="295">
        <v>7934.6190999999999</v>
      </c>
      <c r="F4348" s="294">
        <v>3215.6988999999999</v>
      </c>
      <c r="G4348" s="294">
        <v>5321.2419</v>
      </c>
    </row>
    <row r="4349" spans="1:7">
      <c r="A4349" s="34" t="s">
        <v>1658</v>
      </c>
      <c r="B4349" s="293">
        <v>1996</v>
      </c>
      <c r="C4349" s="294">
        <v>8272.1854999999996</v>
      </c>
      <c r="D4349" s="294">
        <v>660.09900000000005</v>
      </c>
      <c r="E4349" s="295">
        <v>7784.4809999999998</v>
      </c>
      <c r="F4349" s="294">
        <v>3383.6309999999999</v>
      </c>
      <c r="G4349" s="294">
        <v>5303.1319999999996</v>
      </c>
    </row>
    <row r="4350" spans="1:7">
      <c r="A4350" s="34" t="s">
        <v>1658</v>
      </c>
      <c r="B4350" s="293">
        <v>1995</v>
      </c>
      <c r="C4350" s="294">
        <v>7302.3071</v>
      </c>
      <c r="D4350" s="294">
        <v>-394.41300000000001</v>
      </c>
      <c r="E4350" s="295">
        <v>7756.3701000000001</v>
      </c>
      <c r="F4350" s="294">
        <v>2660.3960999999999</v>
      </c>
      <c r="G4350" s="294">
        <v>5442.4642000000003</v>
      </c>
    </row>
    <row r="4351" spans="1:7">
      <c r="A4351" s="34" t="s">
        <v>1658</v>
      </c>
      <c r="B4351" s="293">
        <v>1994</v>
      </c>
      <c r="C4351" s="294">
        <v>6601.9839000000002</v>
      </c>
      <c r="D4351" s="294">
        <v>73.713999999999999</v>
      </c>
      <c r="E4351" s="295">
        <v>8337.9403999999995</v>
      </c>
      <c r="F4351" s="294">
        <v>3099.6289999999999</v>
      </c>
      <c r="G4351" s="294">
        <v>6520.3451000000005</v>
      </c>
    </row>
    <row r="4352" spans="1:7">
      <c r="A4352" s="34" t="s">
        <v>1658</v>
      </c>
      <c r="B4352" s="293">
        <v>1993</v>
      </c>
      <c r="C4352" s="294">
        <v>5879.5209999999997</v>
      </c>
      <c r="D4352" s="294">
        <v>-268.20299999999997</v>
      </c>
      <c r="E4352" s="295">
        <v>8641.5458999999992</v>
      </c>
      <c r="F4352" s="294">
        <v>3028.9110999999998</v>
      </c>
      <c r="G4352" s="294">
        <v>6807.9269999999997</v>
      </c>
    </row>
    <row r="4353" spans="1:7">
      <c r="A4353" s="34" t="s">
        <v>1658</v>
      </c>
      <c r="B4353" s="293">
        <v>1992</v>
      </c>
      <c r="C4353" s="294">
        <v>5875</v>
      </c>
      <c r="D4353" s="294">
        <v>7.5449999999999999</v>
      </c>
      <c r="E4353" s="295">
        <v>8721.7559000000001</v>
      </c>
      <c r="F4353" s="294">
        <v>3387.5989</v>
      </c>
      <c r="G4353" s="294">
        <v>6677.0630000000001</v>
      </c>
    </row>
    <row r="4354" spans="1:7">
      <c r="A4354" s="34" t="s">
        <v>1658</v>
      </c>
      <c r="B4354" s="293">
        <v>1991</v>
      </c>
      <c r="C4354" s="294">
        <v>6266.8451999999997</v>
      </c>
      <c r="D4354" s="294">
        <v>84.308000000000007</v>
      </c>
      <c r="E4354" s="295">
        <v>8841.4346000000005</v>
      </c>
      <c r="F4354" s="294">
        <v>3131.982</v>
      </c>
      <c r="G4354" s="294">
        <v>6398.1770999999999</v>
      </c>
    </row>
    <row r="4355" spans="1:7">
      <c r="A4355" s="34" t="s">
        <v>1658</v>
      </c>
      <c r="B4355" s="293">
        <v>1990</v>
      </c>
      <c r="C4355" s="294">
        <v>6947.5048999999999</v>
      </c>
      <c r="D4355" s="294">
        <v>482.71300000000002</v>
      </c>
      <c r="E4355" s="295">
        <v>9056.6357000000007</v>
      </c>
      <c r="F4355" s="294">
        <v>3106.029</v>
      </c>
      <c r="G4355" s="294">
        <v>6031.3140999999996</v>
      </c>
    </row>
    <row r="4356" spans="1:7">
      <c r="A4356" s="34" t="s">
        <v>1658</v>
      </c>
      <c r="B4356" s="293">
        <v>1989</v>
      </c>
      <c r="C4356" s="294">
        <v>5588.9540999999999</v>
      </c>
      <c r="D4356" s="294">
        <v>476.34899999999999</v>
      </c>
      <c r="E4356" s="295">
        <v>6867.4111000000003</v>
      </c>
      <c r="F4356" s="294">
        <v>2560.6280999999999</v>
      </c>
      <c r="G4356" s="294">
        <v>5257.8119999999999</v>
      </c>
    </row>
    <row r="4357" spans="1:7">
      <c r="A4357" s="34" t="s">
        <v>1659</v>
      </c>
      <c r="B4357" s="293">
        <v>2019</v>
      </c>
      <c r="C4357" s="294">
        <v>17486.578000000001</v>
      </c>
      <c r="D4357" s="294">
        <v>771.35400000000004</v>
      </c>
      <c r="E4357" s="295">
        <v>12164.841</v>
      </c>
      <c r="F4357" s="294">
        <v>6509.4260000000004</v>
      </c>
      <c r="G4357" s="294">
        <v>9440.6310000000012</v>
      </c>
    </row>
    <row r="4358" spans="1:7">
      <c r="A4358" s="34" t="s">
        <v>1659</v>
      </c>
      <c r="B4358" s="293">
        <v>2018</v>
      </c>
      <c r="C4358" s="294">
        <v>17714.666000000001</v>
      </c>
      <c r="D4358" s="294">
        <v>1094.2460000000001</v>
      </c>
      <c r="E4358" s="295">
        <v>10994.601000000001</v>
      </c>
      <c r="F4358" s="294">
        <v>6459.0590000000002</v>
      </c>
      <c r="G4358" s="294">
        <v>8870.5990000000002</v>
      </c>
    </row>
    <row r="4359" spans="1:7">
      <c r="A4359" s="34" t="s">
        <v>1659</v>
      </c>
      <c r="B4359" s="293">
        <v>2017</v>
      </c>
      <c r="C4359" s="294">
        <v>14251.299000000001</v>
      </c>
      <c r="D4359" s="294">
        <v>800.34799999999996</v>
      </c>
      <c r="E4359" s="295">
        <v>10692.154</v>
      </c>
      <c r="F4359" s="294">
        <v>5896.94</v>
      </c>
      <c r="G4359" s="294">
        <v>8395.9329999999991</v>
      </c>
    </row>
    <row r="4360" spans="1:7">
      <c r="A4360" s="34" t="s">
        <v>1659</v>
      </c>
      <c r="B4360" s="293">
        <v>2016</v>
      </c>
      <c r="C4360" s="294">
        <v>10535.7</v>
      </c>
      <c r="D4360" s="294">
        <v>-261.45600000000002</v>
      </c>
      <c r="E4360" s="295">
        <v>9435.6610000000001</v>
      </c>
      <c r="F4360" s="294">
        <v>5301.9849999999997</v>
      </c>
      <c r="G4360" s="294">
        <v>7537.1219999999994</v>
      </c>
    </row>
    <row r="4361" spans="1:7">
      <c r="A4361" s="34" t="s">
        <v>1659</v>
      </c>
      <c r="B4361" s="293">
        <v>2015</v>
      </c>
      <c r="C4361" s="294">
        <v>13237.92</v>
      </c>
      <c r="D4361" s="294">
        <v>737.79499999999996</v>
      </c>
      <c r="E4361" s="295">
        <v>8388.2990000000009</v>
      </c>
      <c r="F4361" s="294">
        <v>5809.7730000000001</v>
      </c>
      <c r="G4361" s="294">
        <v>6849.8130000000001</v>
      </c>
    </row>
    <row r="4362" spans="1:7">
      <c r="A4362" s="34" t="s">
        <v>1659</v>
      </c>
      <c r="B4362" s="293">
        <v>2014</v>
      </c>
      <c r="C4362" s="294">
        <v>19764.327000000001</v>
      </c>
      <c r="D4362" s="294">
        <v>280.47199999999998</v>
      </c>
      <c r="E4362" s="295">
        <v>9230.0470000000005</v>
      </c>
      <c r="F4362" s="294">
        <v>6100.7190000000001</v>
      </c>
      <c r="G4362" s="294">
        <v>7155.0159999999996</v>
      </c>
    </row>
    <row r="4363" spans="1:7">
      <c r="A4363" s="34" t="s">
        <v>1659</v>
      </c>
      <c r="B4363" s="293">
        <v>2013</v>
      </c>
      <c r="C4363" s="294">
        <v>20160.560000000001</v>
      </c>
      <c r="D4363" s="294">
        <v>735.84199999999998</v>
      </c>
      <c r="E4363" s="295">
        <v>10056.739</v>
      </c>
      <c r="F4363" s="294">
        <v>6609.3980000000001</v>
      </c>
      <c r="G4363" s="294">
        <v>7606.9170000000004</v>
      </c>
    </row>
    <row r="4364" spans="1:7">
      <c r="A4364" s="34" t="s">
        <v>1659</v>
      </c>
      <c r="B4364" s="293">
        <v>2012</v>
      </c>
      <c r="C4364" s="294">
        <v>20090.723999999998</v>
      </c>
      <c r="D4364" s="294">
        <v>1727.172</v>
      </c>
      <c r="E4364" s="295">
        <v>10328.996999999999</v>
      </c>
      <c r="F4364" s="294">
        <v>6642.6580000000004</v>
      </c>
      <c r="G4364" s="294">
        <v>7978.8960000000006</v>
      </c>
    </row>
    <row r="4365" spans="1:7">
      <c r="A4365" s="34" t="s">
        <v>1659</v>
      </c>
      <c r="B4365" s="293">
        <v>2011</v>
      </c>
      <c r="C4365" s="294">
        <v>15439.528</v>
      </c>
      <c r="D4365" s="294">
        <v>1023.397</v>
      </c>
      <c r="E4365" s="295">
        <v>9576.2430000000004</v>
      </c>
      <c r="F4365" s="294">
        <v>5835.9</v>
      </c>
      <c r="G4365" s="294">
        <v>7050.6419999999998</v>
      </c>
    </row>
    <row r="4366" spans="1:7">
      <c r="A4366" s="34" t="s">
        <v>1659</v>
      </c>
      <c r="B4366" s="293">
        <v>2010</v>
      </c>
      <c r="C4366" s="294">
        <v>8322.9290000000001</v>
      </c>
      <c r="D4366" s="294">
        <v>103.964</v>
      </c>
      <c r="E4366" s="295">
        <v>3701.4749999999999</v>
      </c>
      <c r="F4366" s="294">
        <v>1288.1389999999999</v>
      </c>
      <c r="G4366" s="294">
        <v>2098.6999999999998</v>
      </c>
    </row>
    <row r="4367" spans="1:7">
      <c r="A4367" s="34" t="s">
        <v>1659</v>
      </c>
      <c r="B4367" s="293">
        <v>2009</v>
      </c>
      <c r="C4367" s="294">
        <v>4834.268</v>
      </c>
      <c r="D4367" s="294">
        <v>19.533000000000001</v>
      </c>
      <c r="E4367" s="295">
        <v>3145.9389999999999</v>
      </c>
      <c r="F4367" s="294">
        <v>1207.7809999999999</v>
      </c>
      <c r="G4367" s="294">
        <v>1915.239</v>
      </c>
    </row>
    <row r="4368" spans="1:7">
      <c r="A4368" s="34" t="s">
        <v>1659</v>
      </c>
      <c r="B4368" s="293">
        <v>2008</v>
      </c>
      <c r="C4368" s="294">
        <v>5860.357</v>
      </c>
      <c r="D4368" s="294">
        <v>120.55800000000001</v>
      </c>
      <c r="E4368" s="295">
        <v>1874.2249999999999</v>
      </c>
      <c r="F4368" s="294">
        <v>936.33199999999999</v>
      </c>
      <c r="G4368" s="294">
        <v>1307.2460000000001</v>
      </c>
    </row>
    <row r="4369" spans="1:7">
      <c r="A4369" s="34" t="s">
        <v>1659</v>
      </c>
      <c r="B4369" s="293">
        <v>2007</v>
      </c>
      <c r="C4369" s="294">
        <v>4791.7420000000002</v>
      </c>
      <c r="D4369" s="294">
        <v>334.12799999999999</v>
      </c>
      <c r="E4369" s="295">
        <v>1663.9449999999999</v>
      </c>
      <c r="F4369" s="294">
        <v>602.12699999999995</v>
      </c>
      <c r="G4369" s="294">
        <v>602.12699999999995</v>
      </c>
    </row>
    <row r="4370" spans="1:7">
      <c r="A4370" s="34" t="s">
        <v>1659</v>
      </c>
      <c r="B4370" s="293">
        <v>2006</v>
      </c>
      <c r="C4370" s="294">
        <v>4023.2170000000001</v>
      </c>
      <c r="D4370" s="294">
        <v>266.56599999999997</v>
      </c>
      <c r="E4370" s="295">
        <v>1237.8689999999999</v>
      </c>
      <c r="F4370" s="294">
        <v>466.09399999999999</v>
      </c>
      <c r="G4370" s="294">
        <v>466.09399999999999</v>
      </c>
    </row>
    <row r="4371" spans="1:7">
      <c r="A4371" s="34" t="s">
        <v>1659</v>
      </c>
      <c r="B4371" s="293">
        <v>2004</v>
      </c>
      <c r="C4371" s="294">
        <v>2246.373</v>
      </c>
      <c r="D4371" s="294">
        <v>83.879000000000005</v>
      </c>
      <c r="E4371" s="295">
        <v>982.71299999999997</v>
      </c>
      <c r="F4371" s="294">
        <v>497.46600000000001</v>
      </c>
      <c r="G4371" s="294">
        <v>531.03800000000001</v>
      </c>
    </row>
    <row r="4372" spans="1:7">
      <c r="A4372" s="34" t="s">
        <v>1659</v>
      </c>
      <c r="B4372" s="293">
        <v>2003</v>
      </c>
      <c r="C4372" s="294">
        <v>1403.2439999999999</v>
      </c>
      <c r="D4372" s="294">
        <v>46.052999999999997</v>
      </c>
      <c r="E4372" s="295">
        <v>706.55799999999999</v>
      </c>
      <c r="F4372" s="294">
        <v>283.084</v>
      </c>
      <c r="G4372" s="294">
        <v>350.226</v>
      </c>
    </row>
    <row r="4373" spans="1:7">
      <c r="A4373" s="34" t="s">
        <v>1659</v>
      </c>
      <c r="B4373" s="293">
        <v>2002</v>
      </c>
      <c r="C4373" s="294">
        <v>888.90599999999995</v>
      </c>
      <c r="D4373" s="294">
        <v>32.029000000000003</v>
      </c>
      <c r="E4373" s="295">
        <v>515.79300000000001</v>
      </c>
      <c r="F4373" s="294">
        <v>228.494</v>
      </c>
      <c r="G4373" s="294">
        <v>254.208</v>
      </c>
    </row>
    <row r="4374" spans="1:7">
      <c r="A4374" s="34" t="s">
        <v>1659</v>
      </c>
      <c r="B4374" s="293">
        <v>2001</v>
      </c>
      <c r="C4374" s="294">
        <v>1142.1300000000001</v>
      </c>
      <c r="D4374" s="294">
        <v>73.45</v>
      </c>
      <c r="E4374" s="295">
        <v>490.42899999999997</v>
      </c>
      <c r="F4374" s="294">
        <v>201.73400000000001</v>
      </c>
      <c r="G4374" s="294">
        <v>244.59100000000001</v>
      </c>
    </row>
    <row r="4375" spans="1:7">
      <c r="A4375" s="34" t="s">
        <v>1659</v>
      </c>
      <c r="B4375" s="293">
        <v>2000</v>
      </c>
      <c r="C4375" s="294">
        <v>965.94600000000003</v>
      </c>
      <c r="D4375" s="294">
        <v>11.445</v>
      </c>
      <c r="E4375" s="295">
        <v>464.36200000000002</v>
      </c>
      <c r="F4375" s="294">
        <v>129.58099999999999</v>
      </c>
      <c r="G4375" s="294">
        <v>186.17599999999999</v>
      </c>
    </row>
    <row r="4376" spans="1:7">
      <c r="A4376" s="34" t="s">
        <v>1659</v>
      </c>
      <c r="B4376" s="293">
        <v>1999</v>
      </c>
      <c r="C4376" s="294">
        <v>597.98599999999999</v>
      </c>
      <c r="D4376" s="294">
        <v>19.937000000000001</v>
      </c>
      <c r="E4376" s="295">
        <v>390.98200000000003</v>
      </c>
      <c r="F4376" s="294">
        <v>128.88</v>
      </c>
      <c r="G4376" s="294">
        <v>199.221</v>
      </c>
    </row>
    <row r="4377" spans="1:7">
      <c r="A4377" s="34" t="s">
        <v>1659</v>
      </c>
      <c r="B4377" s="293">
        <v>1998</v>
      </c>
      <c r="C4377" s="294">
        <v>590.29899999999998</v>
      </c>
      <c r="D4377" s="294">
        <v>15.167</v>
      </c>
      <c r="E4377" s="295">
        <v>349.85700000000003</v>
      </c>
      <c r="F4377" s="294">
        <v>114.349</v>
      </c>
      <c r="G4377" s="294">
        <v>201.46499999999997</v>
      </c>
    </row>
    <row r="4378" spans="1:7">
      <c r="A4378" s="34" t="s">
        <v>1659</v>
      </c>
      <c r="B4378" s="293">
        <v>1997</v>
      </c>
      <c r="C4378" s="294">
        <v>719.39300000000003</v>
      </c>
      <c r="D4378" s="294">
        <v>13.087</v>
      </c>
      <c r="E4378" s="295">
        <v>349.803</v>
      </c>
      <c r="F4378" s="294">
        <v>105.121</v>
      </c>
      <c r="G4378" s="294">
        <v>191.41200000000001</v>
      </c>
    </row>
    <row r="4379" spans="1:7">
      <c r="A4379" s="34" t="s">
        <v>1659</v>
      </c>
      <c r="B4379" s="293">
        <v>1996</v>
      </c>
      <c r="C4379" s="294">
        <v>675.45899999999995</v>
      </c>
      <c r="D4379" s="294">
        <v>19.234000000000002</v>
      </c>
      <c r="E4379" s="295">
        <v>351.27100000000002</v>
      </c>
      <c r="F4379" s="294">
        <v>96.242999999999995</v>
      </c>
      <c r="G4379" s="294">
        <v>193.30799999999999</v>
      </c>
    </row>
    <row r="4380" spans="1:7">
      <c r="A4380" s="34" t="s">
        <v>1659</v>
      </c>
      <c r="B4380" s="293">
        <v>1995</v>
      </c>
      <c r="C4380" s="294">
        <v>613.40200000000004</v>
      </c>
      <c r="D4380" s="294">
        <v>18.12</v>
      </c>
      <c r="E4380" s="295">
        <v>287.38400000000001</v>
      </c>
      <c r="F4380" s="294">
        <v>80.043000000000006</v>
      </c>
      <c r="G4380" s="294">
        <v>148.88300000000001</v>
      </c>
    </row>
    <row r="4381" spans="1:7">
      <c r="A4381" s="34" t="s">
        <v>1659</v>
      </c>
      <c r="B4381" s="293">
        <v>1994</v>
      </c>
      <c r="C4381" s="294">
        <v>550.90300000000002</v>
      </c>
      <c r="D4381" s="294">
        <v>20.716999999999999</v>
      </c>
      <c r="E4381" s="295">
        <v>281.81400000000002</v>
      </c>
      <c r="F4381" s="294">
        <v>64.772000000000006</v>
      </c>
      <c r="G4381" s="294">
        <v>139.22000000000003</v>
      </c>
    </row>
    <row r="4382" spans="1:7">
      <c r="A4382" s="34" t="s">
        <v>1659</v>
      </c>
      <c r="B4382" s="293">
        <v>1993</v>
      </c>
      <c r="C4382" s="294">
        <v>629.88400000000001</v>
      </c>
      <c r="D4382" s="294">
        <v>18.975000000000001</v>
      </c>
      <c r="E4382" s="295">
        <v>249.80699999999999</v>
      </c>
      <c r="F4382" s="294">
        <v>46.478000000000002</v>
      </c>
      <c r="G4382" s="294">
        <v>126.53399999999999</v>
      </c>
    </row>
    <row r="4383" spans="1:7">
      <c r="A4383" s="34" t="s">
        <v>1659</v>
      </c>
      <c r="B4383" s="293">
        <v>1992</v>
      </c>
      <c r="C4383" s="294">
        <v>506.66800000000001</v>
      </c>
      <c r="D4383" s="294">
        <v>2.7589999999999999</v>
      </c>
      <c r="E4383" s="295">
        <v>245.46199999999999</v>
      </c>
      <c r="F4383" s="294">
        <v>29.504999999999999</v>
      </c>
      <c r="G4383" s="294">
        <v>120.169</v>
      </c>
    </row>
    <row r="4384" spans="1:7">
      <c r="A4384" s="34" t="s">
        <v>1659</v>
      </c>
      <c r="B4384" s="293">
        <v>1991</v>
      </c>
      <c r="C4384" s="294">
        <v>489.33300000000003</v>
      </c>
      <c r="D4384" s="294">
        <v>11.734</v>
      </c>
      <c r="E4384" s="295">
        <v>212.095</v>
      </c>
      <c r="F4384" s="294">
        <v>29.811</v>
      </c>
      <c r="G4384" s="294">
        <v>110.44900000000001</v>
      </c>
    </row>
    <row r="4385" spans="1:7">
      <c r="A4385" s="34" t="s">
        <v>1659</v>
      </c>
      <c r="B4385" s="293">
        <v>1990</v>
      </c>
      <c r="C4385" s="294">
        <v>438.88200000000001</v>
      </c>
      <c r="D4385" s="294">
        <v>23.954999999999998</v>
      </c>
      <c r="E4385" s="295">
        <v>149.50299999999999</v>
      </c>
      <c r="F4385" s="294">
        <v>21.370999999999999</v>
      </c>
      <c r="G4385" s="294">
        <v>56.307000000000002</v>
      </c>
    </row>
    <row r="4386" spans="1:7">
      <c r="A4386" s="34" t="s">
        <v>1659</v>
      </c>
      <c r="B4386" s="293">
        <v>1989</v>
      </c>
      <c r="C4386" s="294">
        <v>381.38499999999999</v>
      </c>
      <c r="D4386" s="294">
        <v>33.061</v>
      </c>
      <c r="E4386" s="295">
        <v>157.65600000000001</v>
      </c>
      <c r="F4386" s="294">
        <v>0.32800000000000001</v>
      </c>
      <c r="G4386" s="294">
        <v>53.478000000000002</v>
      </c>
    </row>
    <row r="4387" spans="1:7">
      <c r="A4387" s="34" t="s">
        <v>1660</v>
      </c>
      <c r="B4387" s="293">
        <v>2019</v>
      </c>
      <c r="C4387" s="294">
        <v>8899</v>
      </c>
      <c r="D4387" s="294">
        <v>549</v>
      </c>
      <c r="E4387" s="295">
        <v>7031</v>
      </c>
      <c r="F4387" s="294">
        <v>1588</v>
      </c>
      <c r="G4387" s="294">
        <v>3089</v>
      </c>
    </row>
    <row r="4388" spans="1:7">
      <c r="A4388" s="34" t="s">
        <v>1660</v>
      </c>
      <c r="B4388" s="293">
        <v>2018</v>
      </c>
      <c r="C4388" s="294">
        <v>8176</v>
      </c>
      <c r="D4388" s="294">
        <v>836</v>
      </c>
      <c r="E4388" s="295">
        <v>6383</v>
      </c>
      <c r="F4388" s="294">
        <v>1516</v>
      </c>
      <c r="G4388" s="294">
        <v>2799</v>
      </c>
    </row>
    <row r="4389" spans="1:7">
      <c r="A4389" s="34" t="s">
        <v>1660</v>
      </c>
      <c r="B4389" s="293">
        <v>2017</v>
      </c>
      <c r="C4389" s="294">
        <v>7441</v>
      </c>
      <c r="D4389" s="294">
        <v>479</v>
      </c>
      <c r="E4389" s="295">
        <v>6374</v>
      </c>
      <c r="F4389" s="294">
        <v>1758</v>
      </c>
      <c r="G4389" s="294">
        <v>3037</v>
      </c>
    </row>
    <row r="4390" spans="1:7">
      <c r="A4390" s="34" t="s">
        <v>1660</v>
      </c>
      <c r="B4390" s="293">
        <v>2016</v>
      </c>
      <c r="C4390" s="294">
        <v>7068</v>
      </c>
      <c r="D4390" s="294">
        <v>573</v>
      </c>
      <c r="E4390" s="295">
        <v>6352</v>
      </c>
      <c r="F4390" s="294">
        <v>1653</v>
      </c>
      <c r="G4390" s="294">
        <v>2931</v>
      </c>
    </row>
    <row r="4391" spans="1:7">
      <c r="A4391" s="34" t="s">
        <v>1660</v>
      </c>
      <c r="B4391" s="293">
        <v>2015</v>
      </c>
      <c r="C4391" s="294">
        <v>7020</v>
      </c>
      <c r="D4391" s="294">
        <v>404</v>
      </c>
      <c r="E4391" s="295">
        <v>6024</v>
      </c>
      <c r="F4391" s="294">
        <v>1490</v>
      </c>
      <c r="G4391" s="294">
        <v>2763</v>
      </c>
    </row>
    <row r="4392" spans="1:7">
      <c r="A4392" s="34" t="s">
        <v>1660</v>
      </c>
      <c r="B4392" s="293">
        <v>2014</v>
      </c>
      <c r="C4392" s="294">
        <v>6957</v>
      </c>
      <c r="D4392" s="294">
        <v>338</v>
      </c>
      <c r="E4392" s="295">
        <v>6239</v>
      </c>
      <c r="F4392" s="294">
        <v>1365</v>
      </c>
      <c r="G4392" s="294">
        <v>3035</v>
      </c>
    </row>
    <row r="4393" spans="1:7">
      <c r="A4393" s="34" t="s">
        <v>1660</v>
      </c>
      <c r="B4393" s="293">
        <v>2013</v>
      </c>
      <c r="C4393" s="294">
        <v>6820</v>
      </c>
      <c r="D4393" s="294">
        <v>261</v>
      </c>
      <c r="E4393" s="295">
        <v>6225</v>
      </c>
      <c r="F4393" s="294">
        <v>1521</v>
      </c>
      <c r="G4393" s="294">
        <v>3300</v>
      </c>
    </row>
    <row r="4394" spans="1:7">
      <c r="A4394" s="34" t="s">
        <v>1660</v>
      </c>
      <c r="B4394" s="293">
        <v>2012</v>
      </c>
      <c r="C4394" s="294">
        <v>6708</v>
      </c>
      <c r="D4394" s="294">
        <v>146</v>
      </c>
      <c r="E4394" s="295">
        <v>6392</v>
      </c>
      <c r="F4394" s="294">
        <v>667</v>
      </c>
      <c r="G4394" s="294">
        <v>2497</v>
      </c>
    </row>
    <row r="4395" spans="1:7">
      <c r="A4395" s="34" t="s">
        <v>1660</v>
      </c>
      <c r="B4395" s="293">
        <v>2011</v>
      </c>
      <c r="C4395" s="294">
        <v>6575</v>
      </c>
      <c r="D4395" s="294">
        <v>-100</v>
      </c>
      <c r="E4395" s="295">
        <v>6069</v>
      </c>
      <c r="F4395" s="294">
        <v>859</v>
      </c>
      <c r="G4395" s="294">
        <v>2718</v>
      </c>
    </row>
    <row r="4396" spans="1:7">
      <c r="A4396" s="34" t="s">
        <v>1660</v>
      </c>
      <c r="B4396" s="293">
        <v>2010</v>
      </c>
      <c r="C4396" s="294">
        <v>6723</v>
      </c>
      <c r="D4396" s="294">
        <v>135</v>
      </c>
      <c r="E4396" s="295">
        <v>5203</v>
      </c>
      <c r="F4396" s="294">
        <v>1418</v>
      </c>
      <c r="G4396" s="294">
        <v>2238</v>
      </c>
    </row>
    <row r="4397" spans="1:7">
      <c r="A4397" s="34" t="s">
        <v>1660</v>
      </c>
      <c r="B4397" s="293">
        <v>2009</v>
      </c>
      <c r="C4397" s="294">
        <v>6292</v>
      </c>
      <c r="D4397" s="294">
        <v>124</v>
      </c>
      <c r="E4397" s="295">
        <v>5036</v>
      </c>
      <c r="F4397" s="294">
        <v>1437</v>
      </c>
      <c r="G4397" s="294">
        <v>2257</v>
      </c>
    </row>
    <row r="4398" spans="1:7">
      <c r="A4398" s="34" t="s">
        <v>116</v>
      </c>
      <c r="B4398" s="293">
        <v>2019</v>
      </c>
      <c r="C4398" s="294">
        <v>9452</v>
      </c>
      <c r="D4398" s="294">
        <v>881</v>
      </c>
      <c r="E4398" s="295">
        <v>14957</v>
      </c>
      <c r="F4398" s="294">
        <v>-472</v>
      </c>
      <c r="G4398" s="294">
        <v>8936</v>
      </c>
    </row>
    <row r="4399" spans="1:7">
      <c r="A4399" s="34" t="s">
        <v>116</v>
      </c>
      <c r="B4399" s="293">
        <v>2018</v>
      </c>
      <c r="C4399" s="294">
        <v>8906</v>
      </c>
      <c r="D4399" s="294">
        <v>764</v>
      </c>
      <c r="E4399" s="295">
        <v>13995</v>
      </c>
      <c r="F4399" s="294">
        <v>558</v>
      </c>
      <c r="G4399" s="294">
        <v>7840</v>
      </c>
    </row>
    <row r="4400" spans="1:7">
      <c r="A4400" s="34" t="s">
        <v>116</v>
      </c>
      <c r="B4400" s="293">
        <v>2017</v>
      </c>
      <c r="C4400" s="294">
        <v>8131</v>
      </c>
      <c r="D4400" s="294">
        <v>1084</v>
      </c>
      <c r="E4400" s="295">
        <v>14228</v>
      </c>
      <c r="F4400" s="294">
        <v>1691</v>
      </c>
      <c r="G4400" s="294">
        <v>8293</v>
      </c>
    </row>
    <row r="4401" spans="1:7">
      <c r="A4401" s="34" t="s">
        <v>116</v>
      </c>
      <c r="B4401" s="293">
        <v>2016</v>
      </c>
      <c r="C4401" s="294">
        <v>6576</v>
      </c>
      <c r="D4401" s="294">
        <v>338</v>
      </c>
      <c r="E4401" s="295">
        <v>26211</v>
      </c>
      <c r="F4401" s="294">
        <v>5849</v>
      </c>
      <c r="G4401" s="294">
        <v>12465</v>
      </c>
    </row>
    <row r="4402" spans="1:7">
      <c r="A4402" s="34" t="s">
        <v>116</v>
      </c>
      <c r="B4402" s="293">
        <v>2015</v>
      </c>
      <c r="C4402" s="294">
        <v>7133</v>
      </c>
      <c r="D4402" s="294">
        <v>1404</v>
      </c>
      <c r="E4402" s="295">
        <v>25622</v>
      </c>
      <c r="F4402" s="294">
        <v>5951</v>
      </c>
      <c r="G4402" s="294">
        <v>16404</v>
      </c>
    </row>
    <row r="4403" spans="1:7">
      <c r="A4403" s="34" t="s">
        <v>116</v>
      </c>
      <c r="B4403" s="293">
        <v>2014</v>
      </c>
      <c r="C4403" s="294">
        <v>10502</v>
      </c>
      <c r="D4403" s="294">
        <v>673</v>
      </c>
      <c r="E4403" s="295">
        <v>26125</v>
      </c>
      <c r="F4403" s="294">
        <v>4714</v>
      </c>
      <c r="G4403" s="294">
        <v>16406</v>
      </c>
    </row>
    <row r="4404" spans="1:7">
      <c r="A4404" s="34" t="s">
        <v>116</v>
      </c>
      <c r="B4404" s="293">
        <v>2013</v>
      </c>
      <c r="C4404" s="294">
        <v>9735</v>
      </c>
      <c r="D4404" s="294">
        <v>415</v>
      </c>
      <c r="E4404" s="295">
        <v>26562</v>
      </c>
      <c r="F4404" s="294">
        <v>4276</v>
      </c>
      <c r="G4404" s="294">
        <v>16999</v>
      </c>
    </row>
    <row r="4405" spans="1:7">
      <c r="A4405" s="34" t="s">
        <v>116</v>
      </c>
      <c r="B4405" s="293">
        <v>2012</v>
      </c>
      <c r="C4405" s="294">
        <v>9276</v>
      </c>
      <c r="D4405" s="294">
        <v>352</v>
      </c>
      <c r="E4405" s="295">
        <v>27066</v>
      </c>
      <c r="F4405" s="294">
        <v>2155</v>
      </c>
      <c r="G4405" s="294">
        <v>18150</v>
      </c>
    </row>
    <row r="4406" spans="1:7">
      <c r="A4406" s="34" t="s">
        <v>116</v>
      </c>
      <c r="B4406" s="293">
        <v>2011</v>
      </c>
      <c r="C4406" s="294">
        <v>8783</v>
      </c>
      <c r="D4406" s="294">
        <v>253</v>
      </c>
      <c r="E4406" s="295">
        <v>27312</v>
      </c>
      <c r="F4406" s="294">
        <v>1702</v>
      </c>
      <c r="G4406" s="294">
        <v>18494</v>
      </c>
    </row>
    <row r="4407" spans="1:7">
      <c r="A4407" s="34" t="s">
        <v>1661</v>
      </c>
      <c r="B4407" s="293">
        <v>2019</v>
      </c>
      <c r="C4407" s="294">
        <v>5361.7889999999998</v>
      </c>
      <c r="D4407" s="294">
        <v>423.63499999999999</v>
      </c>
      <c r="E4407" s="295">
        <v>10528.159</v>
      </c>
      <c r="F4407" s="294">
        <v>1803.999</v>
      </c>
      <c r="G4407" s="294">
        <v>9312.389000000001</v>
      </c>
    </row>
    <row r="4408" spans="1:7">
      <c r="A4408" s="34" t="s">
        <v>1661</v>
      </c>
      <c r="B4408" s="293">
        <v>2018</v>
      </c>
      <c r="C4408" s="294">
        <v>5716.875</v>
      </c>
      <c r="D4408" s="294">
        <v>531.45100000000002</v>
      </c>
      <c r="E4408" s="295">
        <v>10665.664000000001</v>
      </c>
      <c r="F4408" s="294">
        <v>1773.9490000000001</v>
      </c>
      <c r="G4408" s="294">
        <v>9373.2250000000004</v>
      </c>
    </row>
    <row r="4409" spans="1:7">
      <c r="A4409" s="34" t="s">
        <v>1661</v>
      </c>
      <c r="B4409" s="293">
        <v>2017</v>
      </c>
      <c r="C4409" s="294">
        <v>5647.2240000000002</v>
      </c>
      <c r="D4409" s="294">
        <v>521.75900000000001</v>
      </c>
      <c r="E4409" s="295">
        <v>9972.6720000000005</v>
      </c>
      <c r="F4409" s="294">
        <v>1844.277</v>
      </c>
      <c r="G4409" s="294">
        <v>8832.2860000000001</v>
      </c>
    </row>
    <row r="4410" spans="1:7">
      <c r="A4410" s="34" t="s">
        <v>1661</v>
      </c>
      <c r="B4410" s="293">
        <v>2016</v>
      </c>
      <c r="C4410" s="294">
        <v>5996.4579999999996</v>
      </c>
      <c r="D4410" s="294">
        <v>692.16399999999999</v>
      </c>
      <c r="E4410" s="295">
        <v>9890.24</v>
      </c>
      <c r="F4410" s="294">
        <v>1920.1579999999999</v>
      </c>
      <c r="G4410" s="294">
        <v>8727.7250000000004</v>
      </c>
    </row>
    <row r="4411" spans="1:7">
      <c r="A4411" s="34" t="s">
        <v>1661</v>
      </c>
      <c r="B4411" s="293">
        <v>2015</v>
      </c>
      <c r="C4411" s="294">
        <v>5995.402</v>
      </c>
      <c r="D4411" s="294">
        <v>752.20699999999999</v>
      </c>
      <c r="E4411" s="295">
        <v>9972.9770000000008</v>
      </c>
      <c r="F4411" s="294">
        <v>1839.654</v>
      </c>
      <c r="G4411" s="294">
        <v>8711.8520000000008</v>
      </c>
    </row>
    <row r="4412" spans="1:7">
      <c r="A4412" s="34" t="s">
        <v>1661</v>
      </c>
      <c r="B4412" s="293">
        <v>2014</v>
      </c>
      <c r="C4412" s="294">
        <v>6228.5079999999998</v>
      </c>
      <c r="D4412" s="294">
        <v>844.61099999999999</v>
      </c>
      <c r="E4412" s="295">
        <v>9528.0969999999998</v>
      </c>
      <c r="F4412" s="294">
        <v>2909.2860000000001</v>
      </c>
      <c r="G4412" s="294">
        <v>8413.9150000000009</v>
      </c>
    </row>
    <row r="4413" spans="1:7">
      <c r="A4413" s="34" t="s">
        <v>1661</v>
      </c>
      <c r="B4413" s="293">
        <v>2013</v>
      </c>
      <c r="C4413" s="294">
        <v>5899.8720000000003</v>
      </c>
      <c r="D4413" s="294">
        <v>733.99300000000005</v>
      </c>
      <c r="E4413" s="295">
        <v>9405.0400000000009</v>
      </c>
      <c r="F4413" s="294">
        <v>3009.4859999999999</v>
      </c>
      <c r="G4413" s="294">
        <v>8268.655999999999</v>
      </c>
    </row>
    <row r="4414" spans="1:7">
      <c r="A4414" s="34" t="s">
        <v>1661</v>
      </c>
      <c r="B4414" s="293">
        <v>2012</v>
      </c>
      <c r="C4414" s="294">
        <v>5580.5060000000003</v>
      </c>
      <c r="D4414" s="294">
        <v>623.92499999999995</v>
      </c>
      <c r="E4414" s="295">
        <v>9170.7729999999992</v>
      </c>
      <c r="F4414" s="294">
        <v>2557.6239999999998</v>
      </c>
      <c r="G4414" s="294">
        <v>7660.2729999999992</v>
      </c>
    </row>
    <row r="4415" spans="1:7">
      <c r="A4415" s="34" t="s">
        <v>1661</v>
      </c>
      <c r="B4415" s="293">
        <v>2011</v>
      </c>
      <c r="C4415" s="294">
        <v>5311.7129999999997</v>
      </c>
      <c r="D4415" s="294">
        <v>599.11400000000003</v>
      </c>
      <c r="E4415" s="295">
        <v>9674.1640000000007</v>
      </c>
      <c r="F4415" s="294">
        <v>2420.2559999999999</v>
      </c>
      <c r="G4415" s="294">
        <v>8142.875</v>
      </c>
    </row>
    <row r="4416" spans="1:7">
      <c r="A4416" s="34" t="s">
        <v>1661</v>
      </c>
      <c r="B4416" s="293">
        <v>2010</v>
      </c>
      <c r="C4416" s="294">
        <v>4859.3360000000002</v>
      </c>
      <c r="D4416" s="294">
        <v>146.54499999999999</v>
      </c>
      <c r="E4416" s="295">
        <v>9430.74</v>
      </c>
      <c r="F4416" s="294">
        <v>2206.866</v>
      </c>
      <c r="G4416" s="294">
        <v>7959.2220000000007</v>
      </c>
    </row>
    <row r="4417" spans="1:7">
      <c r="A4417" s="34" t="s">
        <v>1661</v>
      </c>
      <c r="B4417" s="293">
        <v>2009</v>
      </c>
      <c r="C4417" s="294">
        <v>4781.9089999999997</v>
      </c>
      <c r="D4417" s="294">
        <v>-55.116</v>
      </c>
      <c r="E4417" s="295">
        <v>9155.518</v>
      </c>
      <c r="F4417" s="294">
        <v>2108.1179999999999</v>
      </c>
      <c r="G4417" s="294">
        <v>7744.2469999999994</v>
      </c>
    </row>
    <row r="4418" spans="1:7">
      <c r="A4418" s="34" t="s">
        <v>1661</v>
      </c>
      <c r="B4418" s="293">
        <v>2008</v>
      </c>
      <c r="C4418" s="294">
        <v>5955.384</v>
      </c>
      <c r="D4418" s="294">
        <v>654.71799999999996</v>
      </c>
      <c r="E4418" s="295">
        <v>7828.625</v>
      </c>
      <c r="F4418" s="294">
        <v>2115.6030000000001</v>
      </c>
      <c r="G4418" s="294">
        <v>6030.49</v>
      </c>
    </row>
    <row r="4419" spans="1:7">
      <c r="A4419" s="34" t="s">
        <v>1661</v>
      </c>
      <c r="B4419" s="293">
        <v>2007</v>
      </c>
      <c r="C4419" s="294">
        <v>6143.0439999999999</v>
      </c>
      <c r="D4419" s="294">
        <v>933.84299999999996</v>
      </c>
      <c r="E4419" s="295">
        <v>5656.6059999999998</v>
      </c>
      <c r="F4419" s="294">
        <v>2375.491</v>
      </c>
      <c r="G4419" s="294">
        <v>4475.4459999999999</v>
      </c>
    </row>
    <row r="4420" spans="1:7">
      <c r="A4420" s="34" t="s">
        <v>1661</v>
      </c>
      <c r="B4420" s="293">
        <v>2006</v>
      </c>
      <c r="C4420" s="294">
        <v>6185.5770000000002</v>
      </c>
      <c r="D4420" s="294">
        <v>1043.153</v>
      </c>
      <c r="E4420" s="295">
        <v>5532.15</v>
      </c>
      <c r="F4420" s="294">
        <v>2756.7370000000001</v>
      </c>
      <c r="G4420" s="294">
        <v>4459.2280000000001</v>
      </c>
    </row>
    <row r="4421" spans="1:7">
      <c r="A4421" s="34" t="s">
        <v>1661</v>
      </c>
      <c r="B4421" s="293">
        <v>2005</v>
      </c>
      <c r="C4421" s="294">
        <v>5673.8320000000003</v>
      </c>
      <c r="D4421" s="294">
        <v>959.60400000000004</v>
      </c>
      <c r="E4421" s="295">
        <v>5255.2089999999998</v>
      </c>
      <c r="F4421" s="294">
        <v>3083.6048999999998</v>
      </c>
      <c r="G4421" s="294">
        <v>4288.5779000000002</v>
      </c>
    </row>
    <row r="4422" spans="1:7">
      <c r="A4422" s="34" t="s">
        <v>1661</v>
      </c>
      <c r="B4422" s="293">
        <v>2004</v>
      </c>
      <c r="C4422" s="294">
        <v>5320.4521000000004</v>
      </c>
      <c r="D4422" s="294">
        <v>889.76599999999996</v>
      </c>
      <c r="E4422" s="295">
        <v>5483.2929999999997</v>
      </c>
      <c r="F4422" s="294">
        <v>3218.471</v>
      </c>
      <c r="G4422" s="294">
        <v>4513.9120000000003</v>
      </c>
    </row>
    <row r="4423" spans="1:7">
      <c r="A4423" s="34" t="s">
        <v>1661</v>
      </c>
      <c r="B4423" s="293">
        <v>2003</v>
      </c>
      <c r="C4423" s="294">
        <v>4903.7330000000002</v>
      </c>
      <c r="D4423" s="294">
        <v>760.928</v>
      </c>
      <c r="E4423" s="295">
        <v>4923.0879999999997</v>
      </c>
      <c r="F4423" s="294">
        <v>2957.692</v>
      </c>
      <c r="G4423" s="294">
        <v>3951.9970000000003</v>
      </c>
    </row>
    <row r="4424" spans="1:7">
      <c r="A4424" s="34" t="s">
        <v>1661</v>
      </c>
      <c r="B4424" s="293">
        <v>2002</v>
      </c>
      <c r="C4424" s="294">
        <v>4302.47</v>
      </c>
      <c r="D4424" s="294">
        <v>580.21699999999998</v>
      </c>
      <c r="E4424" s="295">
        <v>3861.2170000000001</v>
      </c>
      <c r="F4424" s="294">
        <v>2232.915</v>
      </c>
      <c r="G4424" s="294">
        <v>2995.4939999999997</v>
      </c>
    </row>
    <row r="4425" spans="1:7">
      <c r="A4425" s="34" t="s">
        <v>1661</v>
      </c>
      <c r="B4425" s="293">
        <v>2001</v>
      </c>
      <c r="C4425" s="294">
        <v>3588.3310000000001</v>
      </c>
      <c r="D4425" s="294">
        <v>437.74599999999998</v>
      </c>
      <c r="E4425" s="295">
        <v>3118.4949999999999</v>
      </c>
      <c r="F4425" s="294">
        <v>1756.2829999999999</v>
      </c>
      <c r="G4425" s="294">
        <v>2353.3339999999998</v>
      </c>
    </row>
    <row r="4426" spans="1:7">
      <c r="A4426" s="34" t="s">
        <v>1661</v>
      </c>
      <c r="B4426" s="293">
        <v>2000</v>
      </c>
      <c r="C4426" s="294">
        <v>3083.4810000000002</v>
      </c>
      <c r="D4426" s="294">
        <v>347.71300000000002</v>
      </c>
      <c r="E4426" s="295">
        <v>2436.404</v>
      </c>
      <c r="F4426" s="294">
        <v>1405.655</v>
      </c>
      <c r="G4426" s="294">
        <v>1850.164</v>
      </c>
    </row>
    <row r="4427" spans="1:7">
      <c r="A4427" s="34" t="s">
        <v>1661</v>
      </c>
      <c r="B4427" s="293">
        <v>1999</v>
      </c>
      <c r="C4427" s="294">
        <v>2452.9389999999999</v>
      </c>
      <c r="D4427" s="294">
        <v>267.20100000000002</v>
      </c>
      <c r="E4427" s="295">
        <v>2112.0770000000002</v>
      </c>
      <c r="F4427" s="294">
        <v>1161.08</v>
      </c>
      <c r="G4427" s="294">
        <v>1622.2429999999999</v>
      </c>
    </row>
    <row r="4428" spans="1:7">
      <c r="A4428" s="34" t="s">
        <v>1661</v>
      </c>
      <c r="B4428" s="293">
        <v>1998</v>
      </c>
      <c r="C4428" s="294">
        <v>2063.9560999999999</v>
      </c>
      <c r="D4428" s="294">
        <v>213.5</v>
      </c>
      <c r="E4428" s="295">
        <v>1920.2090000000001</v>
      </c>
      <c r="F4428" s="294">
        <v>1029.9110000000001</v>
      </c>
      <c r="G4428" s="294">
        <v>1456.653</v>
      </c>
    </row>
    <row r="4429" spans="1:7">
      <c r="A4429" s="34" t="s">
        <v>1661</v>
      </c>
      <c r="B4429" s="293">
        <v>1997</v>
      </c>
      <c r="C4429" s="294">
        <v>1762.569</v>
      </c>
      <c r="D4429" s="294">
        <v>174.07</v>
      </c>
      <c r="E4429" s="295">
        <v>1598.9010000000001</v>
      </c>
      <c r="F4429" s="294">
        <v>826.66800000000001</v>
      </c>
      <c r="G4429" s="294">
        <v>1197.306</v>
      </c>
    </row>
    <row r="4430" spans="1:7">
      <c r="A4430" s="34" t="s">
        <v>1661</v>
      </c>
      <c r="B4430" s="293">
        <v>1996</v>
      </c>
      <c r="C4430" s="294">
        <v>1531.2271000000001</v>
      </c>
      <c r="D4430" s="294">
        <v>166.02799999999999</v>
      </c>
      <c r="E4430" s="295">
        <v>1299.9849999999999</v>
      </c>
      <c r="F4430" s="294">
        <v>662.72</v>
      </c>
      <c r="G4430" s="294">
        <v>920.78500000000008</v>
      </c>
    </row>
    <row r="4431" spans="1:7">
      <c r="A4431" s="34" t="s">
        <v>1661</v>
      </c>
      <c r="B4431" s="293">
        <v>1995</v>
      </c>
      <c r="C4431" s="294">
        <v>1350.4658999999999</v>
      </c>
      <c r="D4431" s="294">
        <v>112.48</v>
      </c>
      <c r="E4431" s="295">
        <v>1000.67</v>
      </c>
      <c r="F4431" s="294">
        <v>494.56900000000002</v>
      </c>
      <c r="G4431" s="294">
        <v>661.59</v>
      </c>
    </row>
    <row r="4432" spans="1:7">
      <c r="A4432" s="34" t="s">
        <v>1661</v>
      </c>
      <c r="B4432" s="293">
        <v>1994</v>
      </c>
      <c r="C4432" s="294">
        <v>1158.8869999999999</v>
      </c>
      <c r="D4432" s="294">
        <v>104.27200000000001</v>
      </c>
      <c r="E4432" s="295">
        <v>676.66300000000001</v>
      </c>
      <c r="F4432" s="294">
        <v>433.23200000000003</v>
      </c>
      <c r="G4432" s="294">
        <v>434.66300000000001</v>
      </c>
    </row>
    <row r="4433" spans="1:7">
      <c r="A4433" s="34" t="s">
        <v>1661</v>
      </c>
      <c r="B4433" s="293">
        <v>1993</v>
      </c>
      <c r="C4433" s="294">
        <v>1217.4280000000001</v>
      </c>
      <c r="D4433" s="294">
        <v>-11.885</v>
      </c>
      <c r="E4433" s="295">
        <v>583.28499999999997</v>
      </c>
      <c r="F4433" s="294">
        <v>324.91199999999998</v>
      </c>
      <c r="G4433" s="294">
        <v>358.89299999999997</v>
      </c>
    </row>
    <row r="4434" spans="1:7">
      <c r="A4434" s="34" t="s">
        <v>1661</v>
      </c>
      <c r="B4434" s="293">
        <v>1992</v>
      </c>
      <c r="C4434" s="294">
        <v>1105.2841000000001</v>
      </c>
      <c r="D4434" s="294">
        <v>53.784999999999997</v>
      </c>
      <c r="E4434" s="295">
        <v>522.16399999999999</v>
      </c>
      <c r="F4434" s="294">
        <v>335.38</v>
      </c>
      <c r="G4434" s="294">
        <v>354.70499999999998</v>
      </c>
    </row>
    <row r="4435" spans="1:7">
      <c r="A4435" s="34" t="s">
        <v>1661</v>
      </c>
      <c r="B4435" s="293">
        <v>1991</v>
      </c>
      <c r="C4435" s="294">
        <v>939.86300000000006</v>
      </c>
      <c r="D4435" s="294">
        <v>36.972000000000001</v>
      </c>
      <c r="E4435" s="295">
        <v>474.233</v>
      </c>
      <c r="F4435" s="294">
        <v>238</v>
      </c>
      <c r="G4435" s="294">
        <v>325.995</v>
      </c>
    </row>
    <row r="4436" spans="1:7">
      <c r="A4436" s="34" t="s">
        <v>1661</v>
      </c>
      <c r="B4436" s="293">
        <v>1990</v>
      </c>
      <c r="C4436" s="294">
        <v>864.6</v>
      </c>
      <c r="D4436" s="294">
        <v>37.83</v>
      </c>
      <c r="E4436" s="295">
        <v>407.46699999999998</v>
      </c>
      <c r="F4436" s="294">
        <v>198.77500000000001</v>
      </c>
      <c r="G4436" s="294">
        <v>270.97300000000001</v>
      </c>
    </row>
    <row r="4437" spans="1:7">
      <c r="A4437" s="34" t="s">
        <v>1661</v>
      </c>
      <c r="B4437" s="293">
        <v>1989</v>
      </c>
      <c r="C4437" s="294">
        <v>790.96699999999998</v>
      </c>
      <c r="D4437" s="294">
        <v>32.942</v>
      </c>
      <c r="E4437" s="295">
        <v>378.92899999999997</v>
      </c>
      <c r="F4437" s="294">
        <v>156.24700000000001</v>
      </c>
      <c r="G4437" s="294">
        <v>257.97400000000005</v>
      </c>
    </row>
    <row r="4438" spans="1:7">
      <c r="A4438" s="34" t="s">
        <v>1662</v>
      </c>
      <c r="B4438" s="293">
        <v>2019</v>
      </c>
      <c r="C4438" s="294">
        <v>3367.3</v>
      </c>
      <c r="D4438" s="294">
        <v>-203.6</v>
      </c>
      <c r="E4438" s="295">
        <v>6442.1</v>
      </c>
      <c r="F4438" s="294">
        <v>2115.6999999999998</v>
      </c>
      <c r="G4438" s="294">
        <v>5191.7</v>
      </c>
    </row>
    <row r="4439" spans="1:7">
      <c r="A4439" s="34" t="s">
        <v>1662</v>
      </c>
      <c r="B4439" s="293">
        <v>2018</v>
      </c>
      <c r="C4439" s="294">
        <v>3217.9</v>
      </c>
      <c r="D4439" s="294">
        <v>-111.3</v>
      </c>
      <c r="E4439" s="295">
        <v>7230.9</v>
      </c>
      <c r="F4439" s="294">
        <v>2428.8000000000002</v>
      </c>
      <c r="G4439" s="294">
        <v>5755.7000000000007</v>
      </c>
    </row>
    <row r="4440" spans="1:7">
      <c r="A4440" s="34" t="s">
        <v>1662</v>
      </c>
      <c r="B4440" s="293">
        <v>2017</v>
      </c>
      <c r="C4440" s="294">
        <v>3058.8</v>
      </c>
      <c r="D4440" s="294">
        <v>755.5</v>
      </c>
      <c r="E4440" s="295">
        <v>7979.6</v>
      </c>
      <c r="F4440" s="294">
        <v>2784.7</v>
      </c>
      <c r="G4440" s="294">
        <v>6131.9</v>
      </c>
    </row>
    <row r="4441" spans="1:7">
      <c r="A4441" s="34" t="s">
        <v>1662</v>
      </c>
      <c r="B4441" s="293">
        <v>2016</v>
      </c>
      <c r="C4441" s="294">
        <v>2832.7</v>
      </c>
      <c r="D4441" s="294">
        <v>330.8</v>
      </c>
      <c r="E4441" s="295">
        <v>7317</v>
      </c>
      <c r="F4441" s="294">
        <v>2142.6999999999998</v>
      </c>
      <c r="G4441" s="294">
        <v>5488.1</v>
      </c>
    </row>
    <row r="4442" spans="1:7">
      <c r="A4442" s="34" t="s">
        <v>1662</v>
      </c>
      <c r="B4442" s="293">
        <v>2015</v>
      </c>
      <c r="C4442" s="294">
        <v>2705</v>
      </c>
      <c r="D4442" s="294">
        <v>131.6</v>
      </c>
      <c r="E4442" s="295">
        <v>7642.5</v>
      </c>
      <c r="F4442" s="294">
        <v>2079.1999999999998</v>
      </c>
      <c r="G4442" s="294">
        <v>5691.4</v>
      </c>
    </row>
    <row r="4443" spans="1:7">
      <c r="A4443" s="34" t="s">
        <v>1662</v>
      </c>
      <c r="B4443" s="293">
        <v>2014</v>
      </c>
      <c r="C4443" s="294">
        <v>2530.6999999999998</v>
      </c>
      <c r="D4443" s="294">
        <v>17.3</v>
      </c>
      <c r="E4443" s="295">
        <v>8414.7000000000007</v>
      </c>
      <c r="F4443" s="294">
        <v>2063</v>
      </c>
      <c r="G4443" s="294">
        <v>6330.7</v>
      </c>
    </row>
    <row r="4444" spans="1:7">
      <c r="A4444" s="34" t="s">
        <v>1662</v>
      </c>
      <c r="B4444" s="293">
        <v>2013</v>
      </c>
      <c r="C4444" s="294">
        <v>2492.279</v>
      </c>
      <c r="D4444" s="294">
        <v>-1172.838</v>
      </c>
      <c r="E4444" s="295">
        <v>9000.8230000000003</v>
      </c>
      <c r="F4444" s="294">
        <v>1941.5129999999999</v>
      </c>
      <c r="G4444" s="294">
        <v>6747.4229999999998</v>
      </c>
    </row>
    <row r="4445" spans="1:7">
      <c r="A4445" s="34" t="s">
        <v>1662</v>
      </c>
      <c r="B4445" s="293">
        <v>2012</v>
      </c>
      <c r="C4445" s="294">
        <v>2002.652</v>
      </c>
      <c r="D4445" s="294">
        <v>-73.634</v>
      </c>
      <c r="E4445" s="295">
        <v>10477.108</v>
      </c>
      <c r="F4445" s="294">
        <v>2961.0309999999999</v>
      </c>
      <c r="G4445" s="294">
        <v>7996.6450000000004</v>
      </c>
    </row>
    <row r="4446" spans="1:7">
      <c r="A4446" s="34" t="s">
        <v>1662</v>
      </c>
      <c r="B4446" s="293">
        <v>2011</v>
      </c>
      <c r="C4446" s="294">
        <v>1789.3489999999999</v>
      </c>
      <c r="D4446" s="294">
        <v>157.15</v>
      </c>
      <c r="E4446" s="295">
        <v>6008.78</v>
      </c>
      <c r="F4446" s="294">
        <v>2936.895</v>
      </c>
      <c r="G4446" s="294">
        <v>4425.4750000000004</v>
      </c>
    </row>
    <row r="4447" spans="1:7">
      <c r="A4447" s="34" t="s">
        <v>1662</v>
      </c>
      <c r="B4447" s="293">
        <v>2010</v>
      </c>
      <c r="C4447" s="294">
        <v>1679.5519999999999</v>
      </c>
      <c r="D4447" s="294">
        <v>-62.813000000000002</v>
      </c>
      <c r="E4447" s="295">
        <v>5625.8339999999998</v>
      </c>
      <c r="F4447" s="294">
        <v>2698.549</v>
      </c>
      <c r="G4447" s="294">
        <v>4146.9639999999999</v>
      </c>
    </row>
    <row r="4448" spans="1:7">
      <c r="A4448" s="34" t="s">
        <v>1662</v>
      </c>
      <c r="B4448" s="293">
        <v>2009</v>
      </c>
      <c r="C4448" s="294">
        <v>1637.134</v>
      </c>
      <c r="D4448" s="294">
        <v>-2216.6419999999998</v>
      </c>
      <c r="E4448" s="295">
        <v>5684.2259999999997</v>
      </c>
      <c r="F4448" s="294">
        <v>2725.9769999999999</v>
      </c>
      <c r="G4448" s="294">
        <v>4278.2280000000001</v>
      </c>
    </row>
    <row r="4449" spans="1:7">
      <c r="A4449" s="34" t="s">
        <v>1662</v>
      </c>
      <c r="B4449" s="293">
        <v>2008</v>
      </c>
      <c r="C4449" s="294">
        <v>1674.499</v>
      </c>
      <c r="D4449" s="294">
        <v>-385.61700000000002</v>
      </c>
      <c r="E4449" s="295">
        <v>8134.6319999999996</v>
      </c>
      <c r="F4449" s="294">
        <v>4642.2690000000002</v>
      </c>
      <c r="G4449" s="294">
        <v>6843.1689999999999</v>
      </c>
    </row>
    <row r="4450" spans="1:7">
      <c r="A4450" s="34" t="s">
        <v>1662</v>
      </c>
      <c r="B4450" s="293">
        <v>2007</v>
      </c>
      <c r="C4450" s="294">
        <v>738.36800000000005</v>
      </c>
      <c r="D4450" s="294">
        <v>94.578000000000003</v>
      </c>
      <c r="E4450" s="295">
        <v>1066.3489999999999</v>
      </c>
      <c r="F4450" s="294">
        <v>805.72299999999996</v>
      </c>
      <c r="G4450" s="294">
        <v>816.92199999999991</v>
      </c>
    </row>
    <row r="4451" spans="1:7">
      <c r="A4451" s="34" t="s">
        <v>1662</v>
      </c>
      <c r="B4451" s="293">
        <v>2006</v>
      </c>
      <c r="C4451" s="294">
        <v>462.68</v>
      </c>
      <c r="D4451" s="294">
        <v>27.422999999999998</v>
      </c>
      <c r="E4451" s="295">
        <v>856.20500000000004</v>
      </c>
      <c r="F4451" s="294">
        <v>605.75</v>
      </c>
      <c r="G4451" s="294">
        <v>669.83400000000006</v>
      </c>
    </row>
    <row r="4452" spans="1:7">
      <c r="A4452" s="34" t="s">
        <v>1662</v>
      </c>
      <c r="B4452" s="293">
        <v>2005</v>
      </c>
      <c r="C4452" s="294">
        <v>287.68400000000003</v>
      </c>
      <c r="D4452" s="294">
        <v>28.256</v>
      </c>
      <c r="E4452" s="295">
        <v>279.839</v>
      </c>
      <c r="F4452" s="294">
        <v>217.834</v>
      </c>
      <c r="G4452" s="294">
        <v>217.834</v>
      </c>
    </row>
    <row r="4453" spans="1:7">
      <c r="A4453" s="34" t="s">
        <v>1662</v>
      </c>
      <c r="B4453" s="293">
        <v>2004</v>
      </c>
      <c r="C4453" s="294">
        <v>228.70500000000001</v>
      </c>
      <c r="D4453" s="294">
        <v>12.164</v>
      </c>
      <c r="E4453" s="295">
        <v>211.751</v>
      </c>
      <c r="F4453" s="294">
        <v>166.27500000000001</v>
      </c>
      <c r="G4453" s="294">
        <v>167.22200000000001</v>
      </c>
    </row>
    <row r="4454" spans="1:7">
      <c r="A4454" s="34" t="s">
        <v>1662</v>
      </c>
      <c r="B4454" s="293">
        <v>2003</v>
      </c>
      <c r="C4454" s="294">
        <v>204.035</v>
      </c>
      <c r="D4454" s="294">
        <v>2.8820000000000001</v>
      </c>
      <c r="E4454" s="295">
        <v>188.60300000000001</v>
      </c>
      <c r="F4454" s="294">
        <v>148.92699999999999</v>
      </c>
      <c r="G4454" s="294">
        <v>150.95699999999999</v>
      </c>
    </row>
    <row r="4455" spans="1:7">
      <c r="A4455" s="34" t="s">
        <v>1662</v>
      </c>
      <c r="B4455" s="293">
        <v>2002</v>
      </c>
      <c r="C4455" s="294">
        <v>190.19200000000001</v>
      </c>
      <c r="D4455" s="294">
        <v>0.17899999999999999</v>
      </c>
      <c r="E4455" s="295">
        <v>184.27500000000001</v>
      </c>
      <c r="F4455" s="294">
        <v>142.40899999999999</v>
      </c>
      <c r="G4455" s="294">
        <v>145.15699999999998</v>
      </c>
    </row>
    <row r="4456" spans="1:7">
      <c r="A4456" s="34" t="s">
        <v>1662</v>
      </c>
      <c r="B4456" s="293">
        <v>2001</v>
      </c>
      <c r="C4456" s="294">
        <v>178.49100000000001</v>
      </c>
      <c r="D4456" s="294">
        <v>-20.85</v>
      </c>
      <c r="E4456" s="295">
        <v>195.119</v>
      </c>
      <c r="F4456" s="294">
        <v>111.807</v>
      </c>
      <c r="G4456" s="294">
        <v>142.70600000000002</v>
      </c>
    </row>
    <row r="4457" spans="1:7">
      <c r="A4457" s="34" t="s">
        <v>1662</v>
      </c>
      <c r="B4457" s="293">
        <v>2000</v>
      </c>
      <c r="C4457" s="294">
        <v>93.745999999999995</v>
      </c>
      <c r="D4457" s="294">
        <v>-18.619</v>
      </c>
      <c r="E4457" s="295">
        <v>219.655</v>
      </c>
      <c r="F4457" s="294">
        <v>131.572</v>
      </c>
      <c r="G4457" s="294">
        <v>156.96</v>
      </c>
    </row>
    <row r="4458" spans="1:7">
      <c r="A4458" s="34" t="s">
        <v>1662</v>
      </c>
      <c r="B4458" s="293">
        <v>1999</v>
      </c>
      <c r="C4458" s="294">
        <v>84.14</v>
      </c>
      <c r="D4458" s="294">
        <v>-3.7469999999999999</v>
      </c>
      <c r="E4458" s="295">
        <v>175.77</v>
      </c>
      <c r="F4458" s="294">
        <v>150.423</v>
      </c>
      <c r="G4458" s="294">
        <v>151.52600000000001</v>
      </c>
    </row>
    <row r="4459" spans="1:7">
      <c r="A4459" s="34" t="s">
        <v>1662</v>
      </c>
      <c r="B4459" s="293">
        <v>1998</v>
      </c>
      <c r="C4459" s="294">
        <v>115.56399999999999</v>
      </c>
      <c r="D4459" s="294">
        <v>10.388</v>
      </c>
      <c r="E4459" s="295">
        <v>172.59700000000001</v>
      </c>
      <c r="F4459" s="294">
        <v>140.38200000000001</v>
      </c>
      <c r="G4459" s="294">
        <v>144.18100000000001</v>
      </c>
    </row>
    <row r="4460" spans="1:7">
      <c r="A4460" s="34" t="s">
        <v>1662</v>
      </c>
      <c r="B4460" s="293">
        <v>1997</v>
      </c>
      <c r="C4460" s="294">
        <v>106.68899999999999</v>
      </c>
      <c r="D4460" s="294">
        <v>17.728999999999999</v>
      </c>
      <c r="E4460" s="295">
        <v>144.667</v>
      </c>
      <c r="F4460" s="294">
        <v>126.76600000000001</v>
      </c>
      <c r="G4460" s="294">
        <v>126.849</v>
      </c>
    </row>
    <row r="4461" spans="1:7">
      <c r="A4461" s="34" t="s">
        <v>1662</v>
      </c>
      <c r="B4461" s="293">
        <v>1996</v>
      </c>
      <c r="C4461" s="294">
        <v>91.590999999999994</v>
      </c>
      <c r="D4461" s="294">
        <v>11.356999999999999</v>
      </c>
      <c r="E4461" s="295">
        <v>123.107</v>
      </c>
      <c r="F4461" s="294">
        <v>107.27200000000001</v>
      </c>
      <c r="G4461" s="294">
        <v>109.807</v>
      </c>
    </row>
    <row r="4462" spans="1:7">
      <c r="A4462" s="34" t="s">
        <v>1662</v>
      </c>
      <c r="B4462" s="293">
        <v>1995</v>
      </c>
      <c r="C4462" s="294">
        <v>56.546999999999997</v>
      </c>
      <c r="D4462" s="294">
        <v>3.3479999999999999</v>
      </c>
      <c r="E4462" s="295">
        <v>44.082999999999998</v>
      </c>
      <c r="F4462" s="294">
        <v>31.532</v>
      </c>
      <c r="G4462" s="294">
        <v>33.591000000000001</v>
      </c>
    </row>
    <row r="4463" spans="1:7">
      <c r="A4463" s="34" t="s">
        <v>1662</v>
      </c>
      <c r="B4463" s="293">
        <v>1994</v>
      </c>
      <c r="C4463" s="294">
        <v>37.055999999999997</v>
      </c>
      <c r="D4463" s="294">
        <v>2.9950000000000001</v>
      </c>
      <c r="E4463" s="295">
        <v>28.497</v>
      </c>
      <c r="F4463" s="294">
        <v>19.872</v>
      </c>
      <c r="G4463" s="294">
        <v>22.289000000000001</v>
      </c>
    </row>
    <row r="4464" spans="1:7">
      <c r="A4464" s="34" t="s">
        <v>1662</v>
      </c>
      <c r="B4464" s="293">
        <v>1993</v>
      </c>
      <c r="C4464" s="294">
        <v>24.138999999999999</v>
      </c>
      <c r="D4464" s="294">
        <v>-1.7749999999999999</v>
      </c>
      <c r="E4464" s="295">
        <v>22.166</v>
      </c>
      <c r="F4464" s="294">
        <v>16.312000000000001</v>
      </c>
      <c r="G4464" s="294">
        <v>16.312000000000001</v>
      </c>
    </row>
    <row r="4465" spans="1:7">
      <c r="A4465" s="34" t="s">
        <v>1662</v>
      </c>
      <c r="B4465" s="293">
        <v>1992</v>
      </c>
      <c r="C4465" s="294">
        <v>26.244</v>
      </c>
      <c r="D4465" s="294">
        <v>1.4790000000000001</v>
      </c>
      <c r="E4465" s="295">
        <v>22.695</v>
      </c>
      <c r="F4465" s="294">
        <v>18.117000000000001</v>
      </c>
      <c r="G4465" s="294">
        <v>18.117000000000001</v>
      </c>
    </row>
    <row r="4466" spans="1:7">
      <c r="A4466" s="34" t="s">
        <v>1662</v>
      </c>
      <c r="B4466" s="293">
        <v>1991</v>
      </c>
      <c r="C4466" s="294">
        <v>17.058</v>
      </c>
      <c r="D4466" s="294">
        <v>0.70099999999999996</v>
      </c>
      <c r="E4466" s="295">
        <v>19.809000000000001</v>
      </c>
      <c r="F4466" s="294">
        <v>16.673999999999999</v>
      </c>
      <c r="G4466" s="294">
        <v>16.673999999999999</v>
      </c>
    </row>
    <row r="4467" spans="1:7">
      <c r="A4467" s="34" t="s">
        <v>1662</v>
      </c>
      <c r="B4467" s="293">
        <v>1990</v>
      </c>
      <c r="C4467" s="294">
        <v>19.838999999999999</v>
      </c>
      <c r="D4467" s="294">
        <v>2.6280000000000001</v>
      </c>
      <c r="E4467" s="295">
        <v>20.303999999999998</v>
      </c>
      <c r="F4467" s="294">
        <v>15.663</v>
      </c>
      <c r="G4467" s="294">
        <v>15.663</v>
      </c>
    </row>
    <row r="4468" spans="1:7">
      <c r="A4468" s="34" t="s">
        <v>1663</v>
      </c>
      <c r="B4468" s="293">
        <v>2019</v>
      </c>
      <c r="C4468" s="294">
        <v>36709</v>
      </c>
      <c r="D4468" s="294">
        <v>6143</v>
      </c>
      <c r="E4468" s="295">
        <v>58679</v>
      </c>
      <c r="F4468" s="294">
        <v>18713</v>
      </c>
      <c r="G4468" s="294">
        <v>35420</v>
      </c>
    </row>
    <row r="4469" spans="1:7">
      <c r="A4469" s="34" t="s">
        <v>1663</v>
      </c>
      <c r="B4469" s="293">
        <v>2018</v>
      </c>
      <c r="C4469" s="294">
        <v>41802</v>
      </c>
      <c r="D4469" s="294">
        <v>6765</v>
      </c>
      <c r="E4469" s="295">
        <v>57773</v>
      </c>
      <c r="F4469" s="294">
        <v>18365</v>
      </c>
      <c r="G4469" s="294">
        <v>34579</v>
      </c>
    </row>
    <row r="4470" spans="1:7">
      <c r="A4470" s="34" t="s">
        <v>1663</v>
      </c>
      <c r="B4470" s="293">
        <v>2017</v>
      </c>
      <c r="C4470" s="294">
        <v>40534</v>
      </c>
      <c r="D4470" s="294">
        <v>1545</v>
      </c>
      <c r="E4470" s="295">
        <v>59470</v>
      </c>
      <c r="F4470" s="294">
        <v>16670</v>
      </c>
      <c r="G4470" s="294">
        <v>34552</v>
      </c>
    </row>
    <row r="4471" spans="1:7">
      <c r="A4471" s="34" t="s">
        <v>1663</v>
      </c>
      <c r="B4471" s="293">
        <v>2016</v>
      </c>
      <c r="C4471" s="294">
        <v>39302</v>
      </c>
      <c r="D4471" s="294">
        <v>4812</v>
      </c>
      <c r="E4471" s="295">
        <v>54146</v>
      </c>
      <c r="F4471" s="294">
        <v>19550</v>
      </c>
      <c r="G4471" s="294">
        <v>35325</v>
      </c>
    </row>
    <row r="4472" spans="1:7">
      <c r="A4472" s="34" t="s">
        <v>1663</v>
      </c>
      <c r="B4472" s="293">
        <v>2015</v>
      </c>
      <c r="C4472" s="294">
        <v>38581</v>
      </c>
      <c r="D4472" s="294">
        <v>4768</v>
      </c>
      <c r="E4472" s="295">
        <v>49316</v>
      </c>
      <c r="F4472" s="294">
        <v>18708</v>
      </c>
      <c r="G4472" s="294">
        <v>30776</v>
      </c>
    </row>
    <row r="4473" spans="1:7">
      <c r="A4473" s="34" t="s">
        <v>1663</v>
      </c>
      <c r="B4473" s="293">
        <v>2014</v>
      </c>
      <c r="C4473" s="294">
        <v>40306</v>
      </c>
      <c r="D4473" s="294">
        <v>4239</v>
      </c>
      <c r="E4473" s="295">
        <v>45451</v>
      </c>
      <c r="F4473" s="294">
        <v>17784</v>
      </c>
      <c r="G4473" s="294">
        <v>26467</v>
      </c>
    </row>
    <row r="4474" spans="1:7">
      <c r="A4474" s="34" t="s">
        <v>1663</v>
      </c>
      <c r="B4474" s="293">
        <v>2013</v>
      </c>
      <c r="C4474" s="294">
        <v>39055</v>
      </c>
      <c r="D4474" s="294">
        <v>3924</v>
      </c>
      <c r="E4474" s="295">
        <v>45435</v>
      </c>
      <c r="F4474" s="294">
        <v>17579</v>
      </c>
      <c r="G4474" s="294">
        <v>26408</v>
      </c>
    </row>
    <row r="4475" spans="1:7">
      <c r="A4475" s="34" t="s">
        <v>1663</v>
      </c>
      <c r="B4475" s="293">
        <v>2012</v>
      </c>
      <c r="C4475" s="294">
        <v>37665</v>
      </c>
      <c r="D4475" s="294">
        <v>2926</v>
      </c>
      <c r="E4475" s="295">
        <v>41853</v>
      </c>
      <c r="F4475" s="294">
        <v>13065</v>
      </c>
      <c r="G4475" s="294">
        <v>20561</v>
      </c>
    </row>
    <row r="4476" spans="1:7">
      <c r="A4476" s="34" t="s">
        <v>1663</v>
      </c>
      <c r="B4476" s="293">
        <v>2011</v>
      </c>
      <c r="C4476" s="294">
        <v>36529</v>
      </c>
      <c r="D4476" s="294">
        <v>2067</v>
      </c>
      <c r="E4476" s="295">
        <v>39808</v>
      </c>
      <c r="F4476" s="294">
        <v>10902</v>
      </c>
      <c r="G4476" s="294">
        <v>18457</v>
      </c>
    </row>
    <row r="4477" spans="1:7">
      <c r="A4477" s="34" t="s">
        <v>1663</v>
      </c>
      <c r="B4477" s="293">
        <v>2010</v>
      </c>
      <c r="C4477" s="294">
        <v>32350</v>
      </c>
      <c r="D4477" s="294">
        <v>2022</v>
      </c>
      <c r="E4477" s="295">
        <v>37834</v>
      </c>
      <c r="F4477" s="294">
        <v>10787</v>
      </c>
      <c r="G4477" s="294">
        <v>17431</v>
      </c>
    </row>
    <row r="4478" spans="1:7">
      <c r="A4478" s="34" t="s">
        <v>1663</v>
      </c>
      <c r="B4478" s="293">
        <v>2009</v>
      </c>
      <c r="C4478" s="294">
        <v>29951</v>
      </c>
      <c r="D4478" s="294">
        <v>1548</v>
      </c>
      <c r="E4478" s="295">
        <v>35993</v>
      </c>
      <c r="F4478" s="294">
        <v>8971</v>
      </c>
      <c r="G4478" s="294">
        <v>16578</v>
      </c>
    </row>
    <row r="4479" spans="1:7">
      <c r="A4479" s="34" t="s">
        <v>1663</v>
      </c>
      <c r="B4479" s="293">
        <v>2008</v>
      </c>
      <c r="C4479" s="294">
        <v>36556</v>
      </c>
      <c r="D4479" s="294">
        <v>2792</v>
      </c>
      <c r="E4479" s="295">
        <v>35490</v>
      </c>
      <c r="F4479" s="294">
        <v>7187</v>
      </c>
      <c r="G4479" s="294">
        <v>15562</v>
      </c>
    </row>
    <row r="4480" spans="1:7">
      <c r="A4480" s="34" t="s">
        <v>1663</v>
      </c>
      <c r="B4480" s="293">
        <v>2007</v>
      </c>
      <c r="C4480" s="294">
        <v>34589</v>
      </c>
      <c r="D4480" s="294">
        <v>2444</v>
      </c>
      <c r="E4480" s="295">
        <v>33805</v>
      </c>
      <c r="F4480" s="294">
        <v>9222</v>
      </c>
      <c r="G4480" s="294">
        <v>16879</v>
      </c>
    </row>
    <row r="4481" spans="1:7">
      <c r="A4481" s="34" t="s">
        <v>1663</v>
      </c>
      <c r="B4481" s="293">
        <v>2006</v>
      </c>
      <c r="C4481" s="294">
        <v>31367</v>
      </c>
      <c r="D4481" s="294">
        <v>2083</v>
      </c>
      <c r="E4481" s="295">
        <v>30941</v>
      </c>
      <c r="F4481" s="294">
        <v>9720</v>
      </c>
      <c r="G4481" s="294">
        <v>14783</v>
      </c>
    </row>
    <row r="4482" spans="1:7">
      <c r="A4482" s="34" t="s">
        <v>1663</v>
      </c>
      <c r="B4482" s="293">
        <v>2005</v>
      </c>
      <c r="C4482" s="294">
        <v>27652</v>
      </c>
      <c r="D4482" s="294">
        <v>1638</v>
      </c>
      <c r="E4482" s="295">
        <v>31633</v>
      </c>
      <c r="F4482" s="294">
        <v>10762</v>
      </c>
      <c r="G4482" s="294">
        <v>15868</v>
      </c>
    </row>
    <row r="4483" spans="1:7">
      <c r="A4483" s="34" t="s">
        <v>1663</v>
      </c>
      <c r="B4483" s="293">
        <v>2004</v>
      </c>
      <c r="C4483" s="294">
        <v>25593</v>
      </c>
      <c r="D4483" s="294">
        <v>1246</v>
      </c>
      <c r="E4483" s="295">
        <v>31062</v>
      </c>
      <c r="F4483" s="294">
        <v>11252</v>
      </c>
      <c r="G4483" s="294">
        <v>16525</v>
      </c>
    </row>
    <row r="4484" spans="1:7">
      <c r="A4484" s="34" t="s">
        <v>1663</v>
      </c>
      <c r="B4484" s="293">
        <v>2003</v>
      </c>
      <c r="C4484" s="294">
        <v>23103</v>
      </c>
      <c r="D4484" s="294">
        <v>1324</v>
      </c>
      <c r="E4484" s="295">
        <v>29344</v>
      </c>
      <c r="F4484" s="294">
        <v>10729.0005</v>
      </c>
      <c r="G4484" s="294">
        <v>15889.0005</v>
      </c>
    </row>
    <row r="4485" spans="1:7">
      <c r="A4485" s="34" t="s">
        <v>1663</v>
      </c>
      <c r="B4485" s="293">
        <v>2002</v>
      </c>
      <c r="C4485" s="294">
        <v>22274</v>
      </c>
      <c r="D4485" s="294">
        <v>-220</v>
      </c>
      <c r="E4485" s="295">
        <v>27565</v>
      </c>
      <c r="F4485" s="294">
        <v>8925</v>
      </c>
      <c r="G4485" s="294">
        <v>14014</v>
      </c>
    </row>
    <row r="4486" spans="1:7">
      <c r="A4486" s="34" t="s">
        <v>1663</v>
      </c>
      <c r="B4486" s="293">
        <v>2001</v>
      </c>
      <c r="C4486" s="294">
        <v>23652</v>
      </c>
      <c r="D4486" s="294">
        <v>-99</v>
      </c>
      <c r="E4486" s="295">
        <v>24226</v>
      </c>
      <c r="F4486" s="294">
        <v>9170</v>
      </c>
      <c r="G4486" s="294">
        <v>14440</v>
      </c>
    </row>
    <row r="4487" spans="1:7">
      <c r="A4487" s="34" t="s">
        <v>1663</v>
      </c>
      <c r="B4487" s="293">
        <v>2000</v>
      </c>
      <c r="C4487" s="294">
        <v>25023</v>
      </c>
      <c r="D4487" s="294">
        <v>1659</v>
      </c>
      <c r="E4487" s="295">
        <v>25175</v>
      </c>
      <c r="F4487" s="294">
        <v>9707</v>
      </c>
      <c r="G4487" s="294">
        <v>15330</v>
      </c>
    </row>
    <row r="4488" spans="1:7">
      <c r="A4488" s="34" t="s">
        <v>1663</v>
      </c>
      <c r="B4488" s="293">
        <v>1999</v>
      </c>
      <c r="C4488" s="294">
        <v>23735</v>
      </c>
      <c r="D4488" s="294">
        <v>1541</v>
      </c>
      <c r="E4488" s="295">
        <v>23527</v>
      </c>
      <c r="F4488" s="294">
        <v>8599</v>
      </c>
      <c r="G4488" s="294">
        <v>13665</v>
      </c>
    </row>
    <row r="4489" spans="1:7">
      <c r="A4489" s="34" t="s">
        <v>1663</v>
      </c>
      <c r="B4489" s="293">
        <v>1998</v>
      </c>
      <c r="C4489" s="294">
        <v>23555</v>
      </c>
      <c r="D4489" s="294">
        <v>1903</v>
      </c>
      <c r="E4489" s="295">
        <v>22738</v>
      </c>
      <c r="F4489" s="294">
        <v>8083</v>
      </c>
      <c r="G4489" s="294">
        <v>13049</v>
      </c>
    </row>
    <row r="4490" spans="1:7">
      <c r="A4490" s="34" t="s">
        <v>1663</v>
      </c>
      <c r="B4490" s="293">
        <v>1997</v>
      </c>
      <c r="C4490" s="294">
        <v>14472</v>
      </c>
      <c r="D4490" s="294">
        <v>1170</v>
      </c>
      <c r="E4490" s="295">
        <v>13707</v>
      </c>
      <c r="F4490" s="294">
        <v>4386</v>
      </c>
      <c r="G4490" s="294">
        <v>6693</v>
      </c>
    </row>
    <row r="4491" spans="1:7">
      <c r="A4491" s="34" t="s">
        <v>1663</v>
      </c>
      <c r="B4491" s="293">
        <v>1996</v>
      </c>
      <c r="C4491" s="294">
        <v>13971</v>
      </c>
      <c r="D4491" s="294">
        <v>1020</v>
      </c>
      <c r="E4491" s="295">
        <v>12829</v>
      </c>
      <c r="F4491" s="294">
        <v>4180</v>
      </c>
      <c r="G4491" s="294">
        <v>6111</v>
      </c>
    </row>
    <row r="4492" spans="1:7">
      <c r="A4492" s="34" t="s">
        <v>1663</v>
      </c>
      <c r="B4492" s="293">
        <v>1995</v>
      </c>
      <c r="C4492" s="294">
        <v>14346</v>
      </c>
      <c r="D4492" s="294">
        <v>875</v>
      </c>
      <c r="E4492" s="295">
        <v>12465</v>
      </c>
      <c r="F4492" s="294">
        <v>3592</v>
      </c>
      <c r="G4492" s="294">
        <v>5602</v>
      </c>
    </row>
    <row r="4493" spans="1:7">
      <c r="A4493" s="34" t="s">
        <v>1663</v>
      </c>
      <c r="B4493" s="293">
        <v>1994</v>
      </c>
      <c r="C4493" s="294">
        <v>12817</v>
      </c>
      <c r="D4493" s="294">
        <v>759</v>
      </c>
      <c r="E4493" s="295">
        <v>11321</v>
      </c>
      <c r="F4493" s="294">
        <v>2982</v>
      </c>
      <c r="G4493" s="294">
        <v>4669</v>
      </c>
    </row>
    <row r="4494" spans="1:7">
      <c r="A4494" s="34" t="s">
        <v>1663</v>
      </c>
      <c r="B4494" s="293">
        <v>1993</v>
      </c>
      <c r="C4494" s="294">
        <v>11827</v>
      </c>
      <c r="D4494" s="294">
        <v>411</v>
      </c>
      <c r="E4494" s="295">
        <v>10829</v>
      </c>
      <c r="F4494" s="294">
        <v>2390</v>
      </c>
      <c r="G4494" s="294">
        <v>4350</v>
      </c>
    </row>
    <row r="4495" spans="1:7">
      <c r="A4495" s="34" t="s">
        <v>1663</v>
      </c>
      <c r="B4495" s="293">
        <v>1992</v>
      </c>
      <c r="C4495" s="294">
        <v>12042</v>
      </c>
      <c r="D4495" s="294">
        <v>-712</v>
      </c>
      <c r="E4495" s="295">
        <v>10756</v>
      </c>
      <c r="F4495" s="294">
        <v>2251</v>
      </c>
      <c r="G4495" s="294">
        <v>4364</v>
      </c>
    </row>
    <row r="4496" spans="1:7">
      <c r="A4496" s="34" t="s">
        <v>1663</v>
      </c>
      <c r="B4496" s="293">
        <v>1991</v>
      </c>
      <c r="C4496" s="294">
        <v>11831</v>
      </c>
      <c r="D4496" s="294">
        <v>-273</v>
      </c>
      <c r="E4496" s="295">
        <v>10382</v>
      </c>
      <c r="F4496" s="294">
        <v>2983</v>
      </c>
      <c r="G4496" s="294">
        <v>5778</v>
      </c>
    </row>
    <row r="4497" spans="1:7">
      <c r="A4497" s="34" t="s">
        <v>1663</v>
      </c>
      <c r="B4497" s="293">
        <v>1990</v>
      </c>
      <c r="C4497" s="294">
        <v>12343</v>
      </c>
      <c r="D4497" s="294">
        <v>462</v>
      </c>
      <c r="E4497" s="295">
        <v>10456</v>
      </c>
      <c r="F4497" s="294">
        <v>3380</v>
      </c>
      <c r="G4497" s="294">
        <v>6128</v>
      </c>
    </row>
    <row r="4498" spans="1:7">
      <c r="A4498" s="34" t="s">
        <v>1663</v>
      </c>
      <c r="B4498" s="293">
        <v>1989</v>
      </c>
      <c r="C4498" s="294">
        <v>11942</v>
      </c>
      <c r="D4498" s="294">
        <v>528</v>
      </c>
      <c r="E4498" s="295">
        <v>10132</v>
      </c>
      <c r="F4498" s="294">
        <v>3412</v>
      </c>
      <c r="G4498" s="294">
        <v>5794</v>
      </c>
    </row>
    <row r="4499" spans="1:7">
      <c r="A4499" s="34" t="s">
        <v>1664</v>
      </c>
      <c r="B4499" s="293">
        <v>2019</v>
      </c>
      <c r="C4499" s="294">
        <v>2798.49</v>
      </c>
      <c r="D4499" s="294">
        <v>-30.553999999999998</v>
      </c>
      <c r="E4499" s="295">
        <v>5839.5150000000003</v>
      </c>
      <c r="F4499" s="294">
        <v>4012.223</v>
      </c>
      <c r="G4499" s="294">
        <v>4491.5789999999997</v>
      </c>
    </row>
    <row r="4500" spans="1:7">
      <c r="A4500" s="34" t="s">
        <v>1664</v>
      </c>
      <c r="B4500" s="293">
        <v>2018</v>
      </c>
      <c r="C4500" s="294">
        <v>2487.268</v>
      </c>
      <c r="D4500" s="294">
        <v>487.01799999999997</v>
      </c>
      <c r="E4500" s="295">
        <v>6214.8670000000002</v>
      </c>
      <c r="F4500" s="294">
        <v>4382.7349999999997</v>
      </c>
      <c r="G4500" s="294">
        <v>4876.7029999999995</v>
      </c>
    </row>
    <row r="4501" spans="1:7">
      <c r="A4501" s="34" t="s">
        <v>1664</v>
      </c>
      <c r="B4501" s="293">
        <v>2017</v>
      </c>
      <c r="C4501" s="294">
        <v>1804.741</v>
      </c>
      <c r="D4501" s="294">
        <v>-130.023</v>
      </c>
      <c r="E4501" s="295">
        <v>6439.9880000000003</v>
      </c>
      <c r="F4501" s="294">
        <v>4164.5910000000003</v>
      </c>
      <c r="G4501" s="294">
        <v>4657.4930000000004</v>
      </c>
    </row>
    <row r="4502" spans="1:7">
      <c r="A4502" s="34" t="s">
        <v>1664</v>
      </c>
      <c r="B4502" s="293">
        <v>2016</v>
      </c>
      <c r="C4502" s="294">
        <v>1624.232</v>
      </c>
      <c r="D4502" s="294">
        <v>-58.686</v>
      </c>
      <c r="E4502" s="295">
        <v>6832.0190000000002</v>
      </c>
      <c r="F4502" s="294">
        <v>4560.9250000000002</v>
      </c>
      <c r="G4502" s="294">
        <v>5052.7719999999999</v>
      </c>
    </row>
    <row r="4503" spans="1:7">
      <c r="A4503" s="34" t="s">
        <v>1664</v>
      </c>
      <c r="B4503" s="293">
        <v>2015</v>
      </c>
      <c r="C4503" s="294">
        <v>3161.7020000000002</v>
      </c>
      <c r="D4503" s="294">
        <v>418.26400000000001</v>
      </c>
      <c r="E4503" s="295">
        <v>7147.2420000000002</v>
      </c>
      <c r="F4503" s="294">
        <v>4895.8459999999995</v>
      </c>
      <c r="G4503" s="294">
        <v>5427.3829999999998</v>
      </c>
    </row>
    <row r="4504" spans="1:7">
      <c r="A4504" s="34" t="s">
        <v>1664</v>
      </c>
      <c r="B4504" s="293">
        <v>2014</v>
      </c>
      <c r="C4504" s="294">
        <v>3715.9679999999998</v>
      </c>
      <c r="D4504" s="294">
        <v>702.43100000000004</v>
      </c>
      <c r="E4504" s="295">
        <v>6720.9979999999996</v>
      </c>
      <c r="F4504" s="294">
        <v>4890.9769999999999</v>
      </c>
      <c r="G4504" s="294">
        <v>4970.1139999999996</v>
      </c>
    </row>
    <row r="4505" spans="1:7">
      <c r="A4505" s="34" t="s">
        <v>1664</v>
      </c>
      <c r="B4505" s="293">
        <v>2013</v>
      </c>
      <c r="C4505" s="294">
        <v>3387.614</v>
      </c>
      <c r="D4505" s="294">
        <v>732.79700000000003</v>
      </c>
      <c r="E4505" s="295">
        <v>6264.8270000000002</v>
      </c>
      <c r="F4505" s="294">
        <v>4443.7269999999999</v>
      </c>
      <c r="G4505" s="294">
        <v>4638.7269999999999</v>
      </c>
    </row>
    <row r="4506" spans="1:7">
      <c r="A4506" s="34" t="s">
        <v>1664</v>
      </c>
      <c r="B4506" s="293">
        <v>2012</v>
      </c>
      <c r="C4506" s="294">
        <v>3151.8020000000001</v>
      </c>
      <c r="D4506" s="294">
        <v>581.04499999999996</v>
      </c>
      <c r="E4506" s="295">
        <v>5721.085</v>
      </c>
      <c r="F4506" s="294">
        <v>3834.998</v>
      </c>
      <c r="G4506" s="294">
        <v>4069.998</v>
      </c>
    </row>
    <row r="4507" spans="1:7">
      <c r="A4507" s="34" t="s">
        <v>1664</v>
      </c>
      <c r="B4507" s="293">
        <v>2011</v>
      </c>
      <c r="C4507" s="294">
        <v>2543.8939999999998</v>
      </c>
      <c r="D4507" s="294">
        <v>434.18599999999998</v>
      </c>
      <c r="E4507" s="295">
        <v>5003.8909999999996</v>
      </c>
      <c r="F4507" s="294">
        <v>3270.047</v>
      </c>
      <c r="G4507" s="294">
        <v>3620.047</v>
      </c>
    </row>
    <row r="4508" spans="1:7">
      <c r="A4508" s="34" t="s">
        <v>1664</v>
      </c>
      <c r="B4508" s="293">
        <v>2010</v>
      </c>
      <c r="C4508" s="294">
        <v>1875.162</v>
      </c>
      <c r="D4508" s="294">
        <v>156.31200000000001</v>
      </c>
      <c r="E4508" s="295">
        <v>4265.37</v>
      </c>
      <c r="F4508" s="294">
        <v>2807.4650000000001</v>
      </c>
      <c r="G4508" s="294">
        <v>3167.4650000000001</v>
      </c>
    </row>
    <row r="4509" spans="1:7">
      <c r="A4509" s="34" t="s">
        <v>1664</v>
      </c>
      <c r="B4509" s="293">
        <v>2009</v>
      </c>
      <c r="C4509" s="294">
        <v>1843.74</v>
      </c>
      <c r="D4509" s="294">
        <v>353.54500000000002</v>
      </c>
      <c r="E4509" s="295">
        <v>4161.0240000000003</v>
      </c>
      <c r="F4509" s="294">
        <v>2683.009</v>
      </c>
      <c r="G4509" s="294">
        <v>3208.009</v>
      </c>
    </row>
    <row r="4510" spans="1:7">
      <c r="A4510" s="34" t="s">
        <v>1664</v>
      </c>
      <c r="B4510" s="293">
        <v>2008</v>
      </c>
      <c r="C4510" s="294">
        <v>2036.5429999999999</v>
      </c>
      <c r="D4510" s="294">
        <v>461.738</v>
      </c>
      <c r="E4510" s="295">
        <v>3588.0450000000001</v>
      </c>
      <c r="F4510" s="294">
        <v>2265.4740000000002</v>
      </c>
      <c r="G4510" s="294">
        <v>2767.2070000000003</v>
      </c>
    </row>
    <row r="4511" spans="1:7">
      <c r="A4511" s="34" t="s">
        <v>1664</v>
      </c>
      <c r="B4511" s="293">
        <v>2007</v>
      </c>
      <c r="C4511" s="294">
        <v>1629.6579999999999</v>
      </c>
      <c r="D4511" s="294">
        <v>449.26100000000002</v>
      </c>
      <c r="E4511" s="295">
        <v>2885.3690000000001</v>
      </c>
      <c r="F4511" s="294">
        <v>1815.5160000000001</v>
      </c>
      <c r="G4511" s="294">
        <v>2260.5160000000001</v>
      </c>
    </row>
    <row r="4512" spans="1:7">
      <c r="A4512" s="34" t="s">
        <v>1664</v>
      </c>
      <c r="B4512" s="293">
        <v>2006</v>
      </c>
      <c r="C4512" s="294">
        <v>1224.8130000000001</v>
      </c>
      <c r="D4512" s="294">
        <v>293.858</v>
      </c>
      <c r="E4512" s="295">
        <v>2134.712</v>
      </c>
      <c r="F4512" s="294">
        <v>1381.8920000000001</v>
      </c>
      <c r="G4512" s="294">
        <v>1585.6130000000001</v>
      </c>
    </row>
    <row r="4513" spans="1:7">
      <c r="A4513" s="34" t="s">
        <v>1664</v>
      </c>
      <c r="B4513" s="293">
        <v>2005</v>
      </c>
      <c r="C4513" s="294">
        <v>800.726</v>
      </c>
      <c r="D4513" s="294">
        <v>127.60599999999999</v>
      </c>
      <c r="E4513" s="295">
        <v>1663.35</v>
      </c>
      <c r="F4513" s="294">
        <v>1079.2380000000001</v>
      </c>
      <c r="G4513" s="294">
        <v>1279.2380000000001</v>
      </c>
    </row>
    <row r="4514" spans="1:7">
      <c r="A4514" s="34" t="s">
        <v>1664</v>
      </c>
      <c r="B4514" s="293">
        <v>2004</v>
      </c>
      <c r="C4514" s="294">
        <v>589.05600000000004</v>
      </c>
      <c r="D4514" s="294">
        <v>4.359</v>
      </c>
      <c r="E4514" s="295">
        <v>1406.8440000000001</v>
      </c>
      <c r="F4514" s="294">
        <v>914.11</v>
      </c>
      <c r="G4514" s="294">
        <v>1114.1100000000001</v>
      </c>
    </row>
    <row r="4515" spans="1:7">
      <c r="A4515" s="34" t="s">
        <v>1664</v>
      </c>
      <c r="B4515" s="293">
        <v>2003</v>
      </c>
      <c r="C4515" s="294">
        <v>515.28399999999999</v>
      </c>
      <c r="D4515" s="294">
        <v>17.873000000000001</v>
      </c>
      <c r="E4515" s="295">
        <v>1417.77</v>
      </c>
      <c r="F4515" s="294">
        <v>917.25099999999998</v>
      </c>
      <c r="G4515" s="294">
        <v>1147.251</v>
      </c>
    </row>
    <row r="4516" spans="1:7">
      <c r="A4516" s="34" t="s">
        <v>1664</v>
      </c>
      <c r="B4516" s="293">
        <v>2002</v>
      </c>
      <c r="C4516" s="294">
        <v>482.48399999999998</v>
      </c>
      <c r="D4516" s="294">
        <v>63.517000000000003</v>
      </c>
      <c r="E4516" s="295">
        <v>1227.3130000000001</v>
      </c>
      <c r="F4516" s="294">
        <v>895.17</v>
      </c>
      <c r="G4516" s="294">
        <v>995.17</v>
      </c>
    </row>
    <row r="4517" spans="1:7">
      <c r="A4517" s="34" t="s">
        <v>1664</v>
      </c>
      <c r="B4517" s="293">
        <v>2001</v>
      </c>
      <c r="C4517" s="294">
        <v>816.26199999999994</v>
      </c>
      <c r="D4517" s="294">
        <v>144.25399999999999</v>
      </c>
      <c r="E4517" s="295">
        <v>1364.5070000000001</v>
      </c>
      <c r="F4517" s="294">
        <v>1026.4770000000001</v>
      </c>
      <c r="G4517" s="294">
        <v>1076.4770000000001</v>
      </c>
    </row>
    <row r="4518" spans="1:7">
      <c r="A4518" s="34" t="s">
        <v>1664</v>
      </c>
      <c r="B4518" s="293">
        <v>2000</v>
      </c>
      <c r="C4518" s="294">
        <v>599.12199999999996</v>
      </c>
      <c r="D4518" s="294">
        <v>82.3</v>
      </c>
      <c r="E4518" s="295">
        <v>1259.492</v>
      </c>
      <c r="F4518" s="294">
        <v>955.70299999999997</v>
      </c>
      <c r="G4518" s="294">
        <v>1005.703</v>
      </c>
    </row>
    <row r="4519" spans="1:7">
      <c r="A4519" s="34" t="s">
        <v>1664</v>
      </c>
      <c r="B4519" s="293">
        <v>1999</v>
      </c>
      <c r="C4519" s="294">
        <v>556.56200000000001</v>
      </c>
      <c r="D4519" s="294">
        <v>42.787999999999997</v>
      </c>
      <c r="E4519" s="295">
        <v>1109.6990000000001</v>
      </c>
      <c r="F4519" s="294">
        <v>848.10900000000004</v>
      </c>
      <c r="G4519" s="294">
        <v>903.10900000000004</v>
      </c>
    </row>
    <row r="4520" spans="1:7">
      <c r="A4520" s="34" t="s">
        <v>1664</v>
      </c>
      <c r="B4520" s="293">
        <v>1998</v>
      </c>
      <c r="C4520" s="294">
        <v>636.64</v>
      </c>
      <c r="D4520" s="294">
        <v>101.154</v>
      </c>
      <c r="E4520" s="295">
        <v>1090.4301</v>
      </c>
      <c r="F4520" s="294">
        <v>793.14800000000002</v>
      </c>
      <c r="G4520" s="294">
        <v>887.94799999999998</v>
      </c>
    </row>
    <row r="4521" spans="1:7">
      <c r="A4521" s="34" t="s">
        <v>1664</v>
      </c>
      <c r="B4521" s="293">
        <v>1997</v>
      </c>
      <c r="C4521" s="294">
        <v>406.42200000000003</v>
      </c>
      <c r="D4521" s="294">
        <v>84.186000000000007</v>
      </c>
      <c r="E4521" s="295">
        <v>1033.595</v>
      </c>
      <c r="F4521" s="294">
        <v>780.58</v>
      </c>
      <c r="G4521" s="294">
        <v>785.58</v>
      </c>
    </row>
    <row r="4522" spans="1:7">
      <c r="A4522" s="34" t="s">
        <v>1664</v>
      </c>
      <c r="B4522" s="293">
        <v>1996</v>
      </c>
      <c r="C4522" s="294">
        <v>387.47300000000001</v>
      </c>
      <c r="D4522" s="294">
        <v>72.566000000000003</v>
      </c>
      <c r="E4522" s="295">
        <v>821.91399999999999</v>
      </c>
      <c r="F4522" s="294">
        <v>645.97</v>
      </c>
      <c r="G4522" s="294">
        <v>650.97</v>
      </c>
    </row>
    <row r="4523" spans="1:7">
      <c r="A4523" s="34" t="s">
        <v>1664</v>
      </c>
      <c r="B4523" s="293">
        <v>1995</v>
      </c>
      <c r="C4523" s="294">
        <v>295.875</v>
      </c>
      <c r="D4523" s="294">
        <v>9.7509999999999994</v>
      </c>
      <c r="E4523" s="295">
        <v>707.06100000000004</v>
      </c>
      <c r="F4523" s="294">
        <v>562.43499999999995</v>
      </c>
      <c r="G4523" s="294">
        <v>584.13499999999999</v>
      </c>
    </row>
    <row r="4524" spans="1:7">
      <c r="A4524" s="34" t="s">
        <v>1664</v>
      </c>
      <c r="B4524" s="293">
        <v>1994</v>
      </c>
      <c r="C4524" s="294">
        <v>322.69799999999998</v>
      </c>
      <c r="D4524" s="294">
        <v>24.971</v>
      </c>
      <c r="E4524" s="295">
        <v>624.827</v>
      </c>
      <c r="F4524" s="294">
        <v>524.33399999999995</v>
      </c>
      <c r="G4524" s="294">
        <v>524.33399999999995</v>
      </c>
    </row>
    <row r="4525" spans="1:7">
      <c r="A4525" s="34" t="s">
        <v>1664</v>
      </c>
      <c r="B4525" s="293">
        <v>1993</v>
      </c>
      <c r="C4525" s="294">
        <v>306.04700000000003</v>
      </c>
      <c r="D4525" s="294">
        <v>24.55</v>
      </c>
      <c r="E4525" s="295">
        <v>610.93499999999995</v>
      </c>
      <c r="F4525" s="294">
        <v>508.92700000000002</v>
      </c>
      <c r="G4525" s="294">
        <v>518.20600000000002</v>
      </c>
    </row>
    <row r="4526" spans="1:7">
      <c r="A4526" s="34" t="s">
        <v>1664</v>
      </c>
      <c r="B4526" s="293">
        <v>1992</v>
      </c>
      <c r="C4526" s="294">
        <v>230.49799999999999</v>
      </c>
      <c r="D4526" s="294">
        <v>10.849</v>
      </c>
      <c r="E4526" s="295">
        <v>585.50400000000002</v>
      </c>
      <c r="F4526" s="294">
        <v>493.286</v>
      </c>
      <c r="G4526" s="294">
        <v>502.67500000000001</v>
      </c>
    </row>
    <row r="4527" spans="1:7">
      <c r="A4527" s="34" t="s">
        <v>1664</v>
      </c>
      <c r="B4527" s="293">
        <v>1991</v>
      </c>
      <c r="C4527" s="294">
        <v>190.42500000000001</v>
      </c>
      <c r="D4527" s="294">
        <v>21.241</v>
      </c>
      <c r="E4527" s="295">
        <v>575.16800000000001</v>
      </c>
      <c r="F4527" s="294">
        <v>491.13299999999998</v>
      </c>
      <c r="G4527" s="294">
        <v>498.71899999999999</v>
      </c>
    </row>
    <row r="4528" spans="1:7">
      <c r="A4528" s="34" t="s">
        <v>1664</v>
      </c>
      <c r="B4528" s="293">
        <v>1990</v>
      </c>
      <c r="C4528" s="294">
        <v>199.20599999999999</v>
      </c>
      <c r="D4528" s="294">
        <v>47.561999999999998</v>
      </c>
      <c r="E4528" s="295">
        <v>582.92700000000002</v>
      </c>
      <c r="F4528" s="294">
        <v>479.48500000000001</v>
      </c>
      <c r="G4528" s="294">
        <v>505.84300000000002</v>
      </c>
    </row>
    <row r="4529" spans="1:7">
      <c r="A4529" s="34" t="s">
        <v>1664</v>
      </c>
      <c r="B4529" s="293">
        <v>1989</v>
      </c>
      <c r="C4529" s="294">
        <v>150.626</v>
      </c>
      <c r="D4529" s="294">
        <v>22.7</v>
      </c>
      <c r="E4529" s="295">
        <v>591.22900000000004</v>
      </c>
      <c r="F4529" s="294">
        <v>443.39600000000002</v>
      </c>
      <c r="G4529" s="294">
        <v>514.31500000000005</v>
      </c>
    </row>
    <row r="4530" spans="1:7">
      <c r="A4530" s="34" t="s">
        <v>1665</v>
      </c>
      <c r="B4530" s="293">
        <v>2019</v>
      </c>
      <c r="C4530" s="294">
        <v>29135</v>
      </c>
      <c r="D4530" s="294">
        <v>1049</v>
      </c>
      <c r="E4530" s="295">
        <v>51803</v>
      </c>
      <c r="F4530" s="294">
        <v>17149</v>
      </c>
      <c r="G4530" s="294">
        <v>30969</v>
      </c>
    </row>
    <row r="4531" spans="1:7">
      <c r="A4531" s="34" t="s">
        <v>1665</v>
      </c>
      <c r="B4531" s="293">
        <v>2018</v>
      </c>
      <c r="C4531" s="294">
        <v>30852</v>
      </c>
      <c r="D4531" s="294">
        <v>1908</v>
      </c>
      <c r="E4531" s="295">
        <v>55493</v>
      </c>
      <c r="F4531" s="294">
        <v>21274</v>
      </c>
      <c r="G4531" s="294">
        <v>33415</v>
      </c>
    </row>
    <row r="4532" spans="1:7">
      <c r="A4532" s="34" t="s">
        <v>1665</v>
      </c>
      <c r="B4532" s="293">
        <v>2017</v>
      </c>
      <c r="C4532" s="294">
        <v>28871</v>
      </c>
      <c r="D4532" s="294">
        <v>344</v>
      </c>
      <c r="E4532" s="295">
        <v>61406</v>
      </c>
      <c r="F4532" s="294">
        <v>23505</v>
      </c>
      <c r="G4532" s="294">
        <v>37537</v>
      </c>
    </row>
    <row r="4533" spans="1:7">
      <c r="A4533" s="34" t="s">
        <v>1665</v>
      </c>
      <c r="B4533" s="293">
        <v>2016</v>
      </c>
      <c r="C4533" s="294">
        <v>30280</v>
      </c>
      <c r="D4533" s="294">
        <v>3161</v>
      </c>
      <c r="E4533" s="295">
        <v>79629</v>
      </c>
      <c r="F4533" s="294">
        <v>31518</v>
      </c>
      <c r="G4533" s="294">
        <v>47211</v>
      </c>
    </row>
    <row r="4534" spans="1:7">
      <c r="A4534" s="34" t="s">
        <v>1665</v>
      </c>
      <c r="B4534" s="293">
        <v>2015</v>
      </c>
      <c r="C4534" s="294">
        <v>52107</v>
      </c>
      <c r="D4534" s="294">
        <v>2461</v>
      </c>
      <c r="E4534" s="295">
        <v>79916</v>
      </c>
      <c r="F4534" s="294">
        <v>33918</v>
      </c>
      <c r="G4534" s="294">
        <v>49712</v>
      </c>
    </row>
    <row r="4535" spans="1:7">
      <c r="A4535" s="34" t="s">
        <v>1665</v>
      </c>
      <c r="B4535" s="293">
        <v>2014</v>
      </c>
      <c r="C4535" s="294">
        <v>55123</v>
      </c>
      <c r="D4535" s="294">
        <v>1648</v>
      </c>
      <c r="E4535" s="295">
        <v>65071</v>
      </c>
      <c r="F4535" s="294">
        <v>37172</v>
      </c>
      <c r="G4535" s="294">
        <v>38551</v>
      </c>
    </row>
    <row r="4536" spans="1:7">
      <c r="A4536" s="34" t="s">
        <v>1665</v>
      </c>
      <c r="B4536" s="293">
        <v>2013</v>
      </c>
      <c r="C4536" s="294">
        <v>57371</v>
      </c>
      <c r="D4536" s="294">
        <v>2051</v>
      </c>
      <c r="E4536" s="295">
        <v>68775</v>
      </c>
      <c r="F4536" s="294">
        <v>38375</v>
      </c>
      <c r="G4536" s="294">
        <v>40050</v>
      </c>
    </row>
    <row r="4537" spans="1:7">
      <c r="A4537" s="34" t="s">
        <v>1665</v>
      </c>
      <c r="B4537" s="293">
        <v>2012</v>
      </c>
      <c r="C4537" s="294">
        <v>61042</v>
      </c>
      <c r="D4537" s="294">
        <v>-14761</v>
      </c>
      <c r="E4537" s="295">
        <v>71702</v>
      </c>
      <c r="F4537" s="294">
        <v>0</v>
      </c>
      <c r="G4537" s="294">
        <v>702</v>
      </c>
    </row>
    <row r="4538" spans="1:7">
      <c r="A4538" s="34" t="s">
        <v>1666</v>
      </c>
      <c r="B4538" s="293">
        <v>2019</v>
      </c>
      <c r="C4538" s="294">
        <v>58756</v>
      </c>
      <c r="D4538" s="294">
        <v>3152</v>
      </c>
      <c r="E4538" s="295">
        <v>33467</v>
      </c>
      <c r="F4538" s="294">
        <v>-1193</v>
      </c>
      <c r="G4538" s="294">
        <v>3944</v>
      </c>
    </row>
    <row r="4539" spans="1:7">
      <c r="A4539" s="34" t="s">
        <v>1666</v>
      </c>
      <c r="B4539" s="293">
        <v>2018</v>
      </c>
      <c r="C4539" s="294">
        <v>58472</v>
      </c>
      <c r="D4539" s="294">
        <v>5327</v>
      </c>
      <c r="E4539" s="295">
        <v>34622</v>
      </c>
      <c r="F4539" s="294">
        <v>-639</v>
      </c>
      <c r="G4539" s="294">
        <v>5348</v>
      </c>
    </row>
    <row r="4540" spans="1:7">
      <c r="A4540" s="34" t="s">
        <v>1666</v>
      </c>
      <c r="B4540" s="293">
        <v>2017</v>
      </c>
      <c r="C4540" s="294">
        <v>52056</v>
      </c>
      <c r="D4540" s="294">
        <v>2526</v>
      </c>
      <c r="E4540" s="295">
        <v>32913</v>
      </c>
      <c r="F4540" s="294">
        <v>-3408</v>
      </c>
      <c r="G4540" s="294">
        <v>4411</v>
      </c>
    </row>
    <row r="4541" spans="1:7">
      <c r="A4541" s="34" t="s">
        <v>1666</v>
      </c>
      <c r="B4541" s="293">
        <v>2016</v>
      </c>
      <c r="C4541" s="294">
        <v>48238</v>
      </c>
      <c r="D4541" s="294">
        <v>2496</v>
      </c>
      <c r="E4541" s="295">
        <v>28987</v>
      </c>
      <c r="F4541" s="294">
        <v>-3889</v>
      </c>
      <c r="G4541" s="294">
        <v>2924</v>
      </c>
    </row>
    <row r="4542" spans="1:7">
      <c r="A4542" s="34" t="s">
        <v>1666</v>
      </c>
      <c r="B4542" s="293">
        <v>2015</v>
      </c>
      <c r="C4542" s="294">
        <v>51463</v>
      </c>
      <c r="D4542" s="294">
        <v>4554</v>
      </c>
      <c r="E4542" s="295">
        <v>106882</v>
      </c>
      <c r="F4542" s="294">
        <v>28151</v>
      </c>
      <c r="G4542" s="294">
        <v>37022</v>
      </c>
    </row>
    <row r="4543" spans="1:7">
      <c r="A4543" s="34" t="s">
        <v>1666</v>
      </c>
      <c r="B4543" s="293">
        <v>2014</v>
      </c>
      <c r="C4543" s="294">
        <v>56651</v>
      </c>
      <c r="D4543" s="294">
        <v>5013</v>
      </c>
      <c r="E4543" s="295">
        <v>103206</v>
      </c>
      <c r="F4543" s="294">
        <v>27127</v>
      </c>
      <c r="G4543" s="294">
        <v>46652</v>
      </c>
    </row>
    <row r="4544" spans="1:7">
      <c r="A4544" s="34" t="s">
        <v>1666</v>
      </c>
      <c r="B4544" s="293">
        <v>2013</v>
      </c>
      <c r="C4544" s="294">
        <v>112298</v>
      </c>
      <c r="D4544" s="294">
        <v>5113</v>
      </c>
      <c r="E4544" s="295">
        <v>105676</v>
      </c>
      <c r="F4544" s="294">
        <v>27656</v>
      </c>
      <c r="G4544" s="294">
        <v>50243</v>
      </c>
    </row>
    <row r="4545" spans="1:7">
      <c r="A4545" s="34" t="s">
        <v>1666</v>
      </c>
      <c r="B4545" s="293">
        <v>2012</v>
      </c>
      <c r="C4545" s="294">
        <v>120357</v>
      </c>
      <c r="D4545" s="294">
        <v>-12650</v>
      </c>
      <c r="E4545" s="295">
        <v>108768</v>
      </c>
      <c r="F4545" s="294">
        <v>22833</v>
      </c>
      <c r="G4545" s="294">
        <v>51269</v>
      </c>
    </row>
    <row r="4546" spans="1:7">
      <c r="A4546" s="34" t="s">
        <v>1666</v>
      </c>
      <c r="B4546" s="293">
        <v>2011</v>
      </c>
      <c r="C4546" s="294">
        <v>127245</v>
      </c>
      <c r="D4546" s="294">
        <v>7074</v>
      </c>
      <c r="E4546" s="295">
        <v>129517</v>
      </c>
      <c r="F4546" s="294">
        <v>39004</v>
      </c>
      <c r="G4546" s="294">
        <v>69638</v>
      </c>
    </row>
    <row r="4547" spans="1:7">
      <c r="A4547" s="34" t="s">
        <v>1666</v>
      </c>
      <c r="B4547" s="293">
        <v>2010</v>
      </c>
      <c r="C4547" s="294">
        <v>126033</v>
      </c>
      <c r="D4547" s="294">
        <v>8761</v>
      </c>
      <c r="E4547" s="295">
        <v>124503</v>
      </c>
      <c r="F4547" s="294">
        <v>40781</v>
      </c>
      <c r="G4547" s="294">
        <v>63085</v>
      </c>
    </row>
    <row r="4548" spans="1:7">
      <c r="A4548" s="34" t="s">
        <v>1666</v>
      </c>
      <c r="B4548" s="293">
        <v>2009</v>
      </c>
      <c r="C4548" s="294">
        <v>114552</v>
      </c>
      <c r="D4548" s="294">
        <v>7660</v>
      </c>
      <c r="E4548" s="295">
        <v>114799</v>
      </c>
      <c r="F4548" s="294">
        <v>40764</v>
      </c>
      <c r="G4548" s="294">
        <v>56594</v>
      </c>
    </row>
    <row r="4549" spans="1:7">
      <c r="A4549" s="34" t="s">
        <v>1666</v>
      </c>
      <c r="B4549" s="293">
        <v>2008</v>
      </c>
      <c r="C4549" s="294">
        <v>118364</v>
      </c>
      <c r="D4549" s="294">
        <v>8329</v>
      </c>
      <c r="E4549" s="295">
        <v>113331</v>
      </c>
      <c r="F4549" s="294">
        <v>38942</v>
      </c>
      <c r="G4549" s="294">
        <v>56794</v>
      </c>
    </row>
    <row r="4550" spans="1:7">
      <c r="A4550" s="34" t="s">
        <v>1666</v>
      </c>
      <c r="B4550" s="293">
        <v>2007</v>
      </c>
      <c r="C4550" s="294">
        <v>104286</v>
      </c>
      <c r="D4550" s="294">
        <v>7264</v>
      </c>
      <c r="E4550" s="295">
        <v>88699</v>
      </c>
      <c r="F4550" s="294">
        <v>38526</v>
      </c>
      <c r="G4550" s="294">
        <v>46709</v>
      </c>
    </row>
    <row r="4551" spans="1:7">
      <c r="A4551" s="34" t="s">
        <v>1666</v>
      </c>
      <c r="B4551" s="293">
        <v>2006</v>
      </c>
      <c r="C4551" s="294">
        <v>91658</v>
      </c>
      <c r="D4551" s="294">
        <v>6198</v>
      </c>
      <c r="E4551" s="295">
        <v>81981</v>
      </c>
      <c r="F4551" s="294">
        <v>38144</v>
      </c>
      <c r="G4551" s="294">
        <v>43339</v>
      </c>
    </row>
    <row r="4552" spans="1:7">
      <c r="A4552" s="34" t="s">
        <v>1666</v>
      </c>
      <c r="B4552" s="293">
        <v>2005</v>
      </c>
      <c r="C4552" s="294">
        <v>86696</v>
      </c>
      <c r="D4552" s="294">
        <v>2398</v>
      </c>
      <c r="E4552" s="295">
        <v>77317</v>
      </c>
      <c r="F4552" s="294">
        <v>37176</v>
      </c>
      <c r="G4552" s="294">
        <v>42399</v>
      </c>
    </row>
    <row r="4553" spans="1:7">
      <c r="A4553" s="34" t="s">
        <v>1666</v>
      </c>
      <c r="B4553" s="293">
        <v>2004</v>
      </c>
      <c r="C4553" s="294">
        <v>79905</v>
      </c>
      <c r="D4553" s="294">
        <v>3497</v>
      </c>
      <c r="E4553" s="295">
        <v>76138</v>
      </c>
      <c r="F4553" s="294">
        <v>37564</v>
      </c>
      <c r="G4553" s="294">
        <v>44698</v>
      </c>
    </row>
    <row r="4554" spans="1:7">
      <c r="A4554" s="34" t="s">
        <v>1666</v>
      </c>
      <c r="B4554" s="293">
        <v>2003</v>
      </c>
      <c r="C4554" s="294">
        <v>73061</v>
      </c>
      <c r="D4554" s="294">
        <v>2539</v>
      </c>
      <c r="E4554" s="295">
        <v>74716</v>
      </c>
      <c r="F4554" s="294">
        <v>37746</v>
      </c>
      <c r="G4554" s="294">
        <v>45320</v>
      </c>
    </row>
    <row r="4555" spans="1:7">
      <c r="A4555" s="34" t="s">
        <v>1666</v>
      </c>
      <c r="B4555" s="293">
        <v>2002</v>
      </c>
      <c r="C4555" s="294">
        <v>56588</v>
      </c>
      <c r="D4555" s="294">
        <v>-903</v>
      </c>
      <c r="E4555" s="295">
        <v>70710</v>
      </c>
      <c r="F4555" s="294">
        <v>36262</v>
      </c>
      <c r="G4555" s="294">
        <v>44090</v>
      </c>
    </row>
    <row r="4556" spans="1:7">
      <c r="A4556" s="34" t="s">
        <v>1666</v>
      </c>
      <c r="B4556" s="293">
        <v>2001</v>
      </c>
      <c r="C4556" s="294">
        <v>45226</v>
      </c>
      <c r="D4556" s="294">
        <v>408</v>
      </c>
      <c r="E4556" s="295">
        <v>32584</v>
      </c>
      <c r="F4556" s="294">
        <v>13953</v>
      </c>
      <c r="G4556" s="294">
        <v>19404</v>
      </c>
    </row>
    <row r="4557" spans="1:7">
      <c r="A4557" s="34" t="s">
        <v>1666</v>
      </c>
      <c r="B4557" s="293">
        <v>2000</v>
      </c>
      <c r="C4557" s="294">
        <v>48870</v>
      </c>
      <c r="D4557" s="294">
        <v>3697</v>
      </c>
      <c r="E4557" s="295">
        <v>34009</v>
      </c>
      <c r="F4557" s="294">
        <v>14209</v>
      </c>
      <c r="G4557" s="294">
        <v>19166</v>
      </c>
    </row>
    <row r="4558" spans="1:7">
      <c r="A4558" s="34" t="s">
        <v>1666</v>
      </c>
      <c r="B4558" s="293">
        <v>1999</v>
      </c>
      <c r="C4558" s="294">
        <v>42370</v>
      </c>
      <c r="D4558" s="294">
        <v>3491</v>
      </c>
      <c r="E4558" s="295">
        <v>35297</v>
      </c>
      <c r="F4558" s="294">
        <v>18295</v>
      </c>
      <c r="G4558" s="294">
        <v>23164</v>
      </c>
    </row>
    <row r="4559" spans="1:7">
      <c r="A4559" s="34" t="s">
        <v>1666</v>
      </c>
      <c r="B4559" s="293">
        <v>1998</v>
      </c>
      <c r="C4559" s="294">
        <v>39419</v>
      </c>
      <c r="D4559" s="294">
        <v>2945</v>
      </c>
      <c r="E4559" s="295">
        <v>31708</v>
      </c>
      <c r="F4559" s="294">
        <v>16919</v>
      </c>
      <c r="G4559" s="294">
        <v>20227</v>
      </c>
    </row>
    <row r="4560" spans="1:7">
      <c r="A4560" s="34" t="s">
        <v>1666</v>
      </c>
      <c r="B4560" s="293">
        <v>1997</v>
      </c>
      <c r="C4560" s="294">
        <v>42895</v>
      </c>
      <c r="D4560" s="294">
        <v>3119</v>
      </c>
      <c r="E4560" s="295">
        <v>31749</v>
      </c>
      <c r="F4560" s="294">
        <v>16155</v>
      </c>
      <c r="G4560" s="294">
        <v>20539</v>
      </c>
    </row>
    <row r="4561" spans="1:7">
      <c r="A4561" s="34" t="s">
        <v>1666</v>
      </c>
      <c r="B4561" s="293">
        <v>1996</v>
      </c>
      <c r="C4561" s="294">
        <v>38420</v>
      </c>
      <c r="D4561" s="294">
        <v>2586</v>
      </c>
      <c r="E4561" s="295">
        <v>27699</v>
      </c>
      <c r="F4561" s="294">
        <v>13438</v>
      </c>
      <c r="G4561" s="294">
        <v>18142</v>
      </c>
    </row>
    <row r="4562" spans="1:7">
      <c r="A4562" s="34" t="s">
        <v>1666</v>
      </c>
      <c r="B4562" s="293">
        <v>1995</v>
      </c>
      <c r="C4562" s="294">
        <v>31519</v>
      </c>
      <c r="D4562" s="294">
        <v>2433</v>
      </c>
      <c r="E4562" s="295">
        <v>24427</v>
      </c>
      <c r="F4562" s="294">
        <v>11839</v>
      </c>
      <c r="G4562" s="294">
        <v>15716</v>
      </c>
    </row>
    <row r="4563" spans="1:7">
      <c r="A4563" s="34" t="s">
        <v>1666</v>
      </c>
      <c r="B4563" s="293">
        <v>1994</v>
      </c>
      <c r="C4563" s="294">
        <v>24991</v>
      </c>
      <c r="D4563" s="294">
        <v>1599</v>
      </c>
      <c r="E4563" s="295">
        <v>19567</v>
      </c>
      <c r="F4563" s="294">
        <v>9926</v>
      </c>
      <c r="G4563" s="294">
        <v>12942</v>
      </c>
    </row>
    <row r="4564" spans="1:7">
      <c r="A4564" s="34" t="s">
        <v>1666</v>
      </c>
      <c r="B4564" s="293">
        <v>1993</v>
      </c>
      <c r="C4564" s="294">
        <v>20317</v>
      </c>
      <c r="D4564" s="294">
        <v>1177</v>
      </c>
      <c r="E4564" s="295">
        <v>16736</v>
      </c>
      <c r="F4564" s="294">
        <v>8511</v>
      </c>
      <c r="G4564" s="294">
        <v>11368</v>
      </c>
    </row>
    <row r="4565" spans="1:7">
      <c r="A4565" s="34" t="s">
        <v>1666</v>
      </c>
      <c r="B4565" s="293">
        <v>1992</v>
      </c>
      <c r="C4565" s="294">
        <v>16410</v>
      </c>
      <c r="D4565" s="294">
        <v>549</v>
      </c>
      <c r="E4565" s="295">
        <v>13700</v>
      </c>
      <c r="F4565" s="294">
        <v>7499</v>
      </c>
      <c r="G4565" s="294">
        <v>9308</v>
      </c>
    </row>
    <row r="4566" spans="1:7">
      <c r="A4566" s="34" t="s">
        <v>1666</v>
      </c>
      <c r="B4566" s="293">
        <v>1991</v>
      </c>
      <c r="C4566" s="294">
        <v>14494</v>
      </c>
      <c r="D4566" s="294">
        <v>755</v>
      </c>
      <c r="E4566" s="295">
        <v>11973</v>
      </c>
      <c r="F4566" s="294">
        <v>7269</v>
      </c>
      <c r="G4566" s="294">
        <v>8658</v>
      </c>
    </row>
    <row r="4567" spans="1:7">
      <c r="A4567" s="34" t="s">
        <v>1666</v>
      </c>
      <c r="B4567" s="293">
        <v>1990</v>
      </c>
      <c r="C4567" s="294">
        <v>13233</v>
      </c>
      <c r="D4567" s="294">
        <v>739</v>
      </c>
      <c r="E4567" s="295">
        <v>11395</v>
      </c>
      <c r="F4567" s="294">
        <v>6363</v>
      </c>
      <c r="G4567" s="294">
        <v>8398</v>
      </c>
    </row>
    <row r="4568" spans="1:7">
      <c r="A4568" s="34" t="s">
        <v>1666</v>
      </c>
      <c r="B4568" s="293">
        <v>1989</v>
      </c>
      <c r="C4568" s="294">
        <v>11899</v>
      </c>
      <c r="D4568" s="294">
        <v>829</v>
      </c>
      <c r="E4568" s="295">
        <v>10075</v>
      </c>
      <c r="F4568" s="294">
        <v>5446</v>
      </c>
      <c r="G4568" s="294">
        <v>7261</v>
      </c>
    </row>
    <row r="4569" spans="1:7">
      <c r="A4569" s="34" t="s">
        <v>1667</v>
      </c>
      <c r="B4569" s="293">
        <v>2019</v>
      </c>
      <c r="C4569" s="294">
        <v>3094.8809999999999</v>
      </c>
      <c r="D4569" s="294">
        <v>422.50900000000001</v>
      </c>
      <c r="E4569" s="295">
        <v>3299.9450000000002</v>
      </c>
      <c r="F4569" s="294">
        <v>541.52700000000004</v>
      </c>
      <c r="G4569" s="294">
        <v>2034.1559999999999</v>
      </c>
    </row>
    <row r="4570" spans="1:7">
      <c r="A4570" s="34" t="s">
        <v>1667</v>
      </c>
      <c r="B4570" s="293">
        <v>2018</v>
      </c>
      <c r="C4570" s="294">
        <v>3159.931</v>
      </c>
      <c r="D4570" s="294">
        <v>613.149</v>
      </c>
      <c r="E4570" s="295">
        <v>3140.9490000000001</v>
      </c>
      <c r="F4570" s="294">
        <v>393.71100000000001</v>
      </c>
      <c r="G4570" s="294">
        <v>1889.346</v>
      </c>
    </row>
    <row r="4571" spans="1:7">
      <c r="A4571" s="34" t="s">
        <v>1667</v>
      </c>
      <c r="B4571" s="293">
        <v>2017</v>
      </c>
      <c r="C4571" s="294">
        <v>3036.3139999999999</v>
      </c>
      <c r="D4571" s="294">
        <v>408.94499999999999</v>
      </c>
      <c r="E4571" s="295">
        <v>2694.1080000000002</v>
      </c>
      <c r="F4571" s="294">
        <v>-60.883000000000003</v>
      </c>
      <c r="G4571" s="294">
        <v>1433.115</v>
      </c>
    </row>
    <row r="4572" spans="1:7">
      <c r="A4572" s="34" t="s">
        <v>1667</v>
      </c>
      <c r="B4572" s="293">
        <v>2016</v>
      </c>
      <c r="C4572" s="294">
        <v>3038.1529999999998</v>
      </c>
      <c r="D4572" s="294">
        <v>374.267</v>
      </c>
      <c r="E4572" s="295">
        <v>2847.2249999999999</v>
      </c>
      <c r="F4572" s="294">
        <v>23.103000000000002</v>
      </c>
      <c r="G4572" s="294">
        <v>1515.3040000000001</v>
      </c>
    </row>
    <row r="4573" spans="1:7">
      <c r="A4573" s="34" t="s">
        <v>1667</v>
      </c>
      <c r="B4573" s="293">
        <v>2015</v>
      </c>
      <c r="C4573" s="294">
        <v>3078.6579999999999</v>
      </c>
      <c r="D4573" s="294">
        <v>473.66300000000001</v>
      </c>
      <c r="E4573" s="295">
        <v>4515.42</v>
      </c>
      <c r="F4573" s="294">
        <v>1832.9490000000001</v>
      </c>
      <c r="G4573" s="294">
        <v>2339.0370000000003</v>
      </c>
    </row>
    <row r="4574" spans="1:7">
      <c r="A4574" s="34" t="s">
        <v>1667</v>
      </c>
      <c r="B4574" s="293">
        <v>2014</v>
      </c>
      <c r="C4574" s="294">
        <v>3024.2950000000001</v>
      </c>
      <c r="D4574" s="294">
        <v>475.15699999999998</v>
      </c>
      <c r="E4574" s="295">
        <v>4693.5290000000005</v>
      </c>
      <c r="F4574" s="294">
        <v>1556.549</v>
      </c>
      <c r="G4574" s="294">
        <v>2463.0230000000001</v>
      </c>
    </row>
    <row r="4575" spans="1:7">
      <c r="A4575" s="34" t="s">
        <v>1667</v>
      </c>
      <c r="B4575" s="293">
        <v>2013</v>
      </c>
      <c r="C4575" s="294">
        <v>2905.9430000000002</v>
      </c>
      <c r="D4575" s="294">
        <v>433.94799999999998</v>
      </c>
      <c r="E4575" s="295">
        <v>4537.7790000000005</v>
      </c>
      <c r="F4575" s="294">
        <v>1263.547</v>
      </c>
      <c r="G4575" s="294">
        <v>2170.2269999999999</v>
      </c>
    </row>
    <row r="4576" spans="1:7">
      <c r="A4576" s="34" t="s">
        <v>1667</v>
      </c>
      <c r="B4576" s="293">
        <v>2012</v>
      </c>
      <c r="C4576" s="294">
        <v>2893.7710000000002</v>
      </c>
      <c r="D4576" s="294">
        <v>265.93200000000002</v>
      </c>
      <c r="E4576" s="295">
        <v>4649.567</v>
      </c>
      <c r="F4576" s="294">
        <v>1325.8920000000001</v>
      </c>
      <c r="G4576" s="294">
        <v>2366.4409999999998</v>
      </c>
    </row>
    <row r="4577" spans="1:7">
      <c r="A4577" s="34" t="s">
        <v>1667</v>
      </c>
      <c r="B4577" s="293">
        <v>2011</v>
      </c>
      <c r="C4577" s="294">
        <v>2944.98</v>
      </c>
      <c r="D4577" s="294">
        <v>406.11</v>
      </c>
      <c r="E4577" s="295">
        <v>5289.4530000000004</v>
      </c>
      <c r="F4577" s="294">
        <v>1449.5740000000001</v>
      </c>
      <c r="G4577" s="294">
        <v>2514.6580000000004</v>
      </c>
    </row>
    <row r="4578" spans="1:7">
      <c r="A4578" s="34" t="s">
        <v>1667</v>
      </c>
      <c r="B4578" s="293">
        <v>2010</v>
      </c>
      <c r="C4578" s="294">
        <v>3014.835</v>
      </c>
      <c r="D4578" s="294">
        <v>479.24200000000002</v>
      </c>
      <c r="E4578" s="295">
        <v>5234.3180000000002</v>
      </c>
      <c r="F4578" s="294">
        <v>1440.63</v>
      </c>
      <c r="G4578" s="294">
        <v>2554.4620000000004</v>
      </c>
    </row>
    <row r="4579" spans="1:7">
      <c r="A4579" s="34" t="s">
        <v>1667</v>
      </c>
      <c r="B4579" s="293">
        <v>2009</v>
      </c>
      <c r="C4579" s="294">
        <v>4083.5770000000002</v>
      </c>
      <c r="D4579" s="294">
        <v>485.673</v>
      </c>
      <c r="E4579" s="295">
        <v>5359.7219999999998</v>
      </c>
      <c r="F4579" s="294">
        <v>1405.8589999999999</v>
      </c>
      <c r="G4579" s="294">
        <v>2546.7629999999999</v>
      </c>
    </row>
    <row r="4580" spans="1:7">
      <c r="A4580" s="34" t="s">
        <v>1667</v>
      </c>
      <c r="B4580" s="293">
        <v>2008</v>
      </c>
      <c r="C4580" s="294">
        <v>3935.0720000000001</v>
      </c>
      <c r="D4580" s="294">
        <v>-308.64699999999999</v>
      </c>
      <c r="E4580" s="295">
        <v>5623.4250000000002</v>
      </c>
      <c r="F4580" s="294">
        <v>987.81799999999998</v>
      </c>
      <c r="G4580" s="294">
        <v>2155.8879999999999</v>
      </c>
    </row>
    <row r="4581" spans="1:7">
      <c r="A4581" s="34" t="s">
        <v>1667</v>
      </c>
      <c r="B4581" s="293">
        <v>2007</v>
      </c>
      <c r="C4581" s="294">
        <v>3886.2530000000002</v>
      </c>
      <c r="D4581" s="294">
        <v>-433.65300000000002</v>
      </c>
      <c r="E4581" s="295">
        <v>7499.4930000000004</v>
      </c>
      <c r="F4581" s="294">
        <v>1414.499</v>
      </c>
      <c r="G4581" s="294">
        <v>3510.692</v>
      </c>
    </row>
    <row r="4582" spans="1:7">
      <c r="A4582" s="34" t="s">
        <v>1667</v>
      </c>
      <c r="B4582" s="293">
        <v>2006</v>
      </c>
      <c r="C4582" s="294">
        <v>3574.7530000000002</v>
      </c>
      <c r="D4582" s="294">
        <v>490.40800000000002</v>
      </c>
      <c r="E4582" s="295">
        <v>5989.1350000000002</v>
      </c>
      <c r="F4582" s="294">
        <v>2147.799</v>
      </c>
      <c r="G4582" s="294">
        <v>3072.0529999999999</v>
      </c>
    </row>
    <row r="4583" spans="1:7">
      <c r="A4583" s="34" t="s">
        <v>1667</v>
      </c>
      <c r="B4583" s="293">
        <v>2005</v>
      </c>
      <c r="C4583" s="294">
        <v>4420.0190000000002</v>
      </c>
      <c r="D4583" s="294">
        <v>623.91</v>
      </c>
      <c r="E4583" s="295">
        <v>5538.0559999999996</v>
      </c>
      <c r="F4583" s="294">
        <v>1949.268</v>
      </c>
      <c r="G4583" s="294">
        <v>2897.886</v>
      </c>
    </row>
    <row r="4584" spans="1:7">
      <c r="A4584" s="34" t="s">
        <v>1667</v>
      </c>
      <c r="B4584" s="293">
        <v>2004</v>
      </c>
      <c r="C4584" s="294">
        <v>4247.88</v>
      </c>
      <c r="D4584" s="294">
        <v>709.24900000000002</v>
      </c>
      <c r="E4584" s="295">
        <v>5232.732</v>
      </c>
      <c r="F4584" s="294">
        <v>1819.8150000000001</v>
      </c>
      <c r="G4584" s="294">
        <v>2641.2950000000001</v>
      </c>
    </row>
    <row r="4585" spans="1:7">
      <c r="A4585" s="34" t="s">
        <v>1667</v>
      </c>
      <c r="B4585" s="293">
        <v>2003</v>
      </c>
      <c r="C4585" s="294">
        <v>3746.4569999999999</v>
      </c>
      <c r="D4585" s="294">
        <v>580.06399999999996</v>
      </c>
      <c r="E4585" s="295">
        <v>4767.308</v>
      </c>
      <c r="F4585" s="294">
        <v>1663.7090000000001</v>
      </c>
      <c r="G4585" s="294">
        <v>2541.6890000000003</v>
      </c>
    </row>
    <row r="4586" spans="1:7">
      <c r="A4586" s="34" t="s">
        <v>1667</v>
      </c>
      <c r="B4586" s="293">
        <v>2002</v>
      </c>
      <c r="C4586" s="294">
        <v>3317.7359999999999</v>
      </c>
      <c r="D4586" s="294">
        <v>434.40499999999997</v>
      </c>
      <c r="E4586" s="295">
        <v>4230.7910000000002</v>
      </c>
      <c r="F4586" s="294">
        <v>1369.42</v>
      </c>
      <c r="G4586" s="294">
        <v>2297.4629999999997</v>
      </c>
    </row>
    <row r="4587" spans="1:7">
      <c r="A4587" s="34" t="s">
        <v>1667</v>
      </c>
      <c r="B4587" s="293">
        <v>2001</v>
      </c>
      <c r="C4587" s="294">
        <v>2981.337</v>
      </c>
      <c r="D4587" s="294">
        <v>281.16199999999998</v>
      </c>
      <c r="E4587" s="295">
        <v>4113.7049999999999</v>
      </c>
      <c r="F4587" s="294">
        <v>1173.741</v>
      </c>
      <c r="G4587" s="294">
        <v>2096.4780000000001</v>
      </c>
    </row>
    <row r="4588" spans="1:7">
      <c r="A4588" s="34" t="s">
        <v>1667</v>
      </c>
      <c r="B4588" s="293">
        <v>2000</v>
      </c>
      <c r="C4588" s="294">
        <v>2451.9431</v>
      </c>
      <c r="D4588" s="294">
        <v>251.89500000000001</v>
      </c>
      <c r="E4588" s="295">
        <v>5712.8690999999999</v>
      </c>
      <c r="F4588" s="294">
        <v>1218.5889999999999</v>
      </c>
      <c r="G4588" s="294">
        <v>2442.7599999999998</v>
      </c>
    </row>
    <row r="4589" spans="1:7">
      <c r="A4589" s="34" t="s">
        <v>1667</v>
      </c>
      <c r="B4589" s="293">
        <v>1999</v>
      </c>
      <c r="C4589" s="294">
        <v>1621.819</v>
      </c>
      <c r="D4589" s="294">
        <v>215.36600000000001</v>
      </c>
      <c r="E4589" s="295">
        <v>1910.1759999999999</v>
      </c>
      <c r="F4589" s="294">
        <v>1061.9870000000001</v>
      </c>
      <c r="G4589" s="294">
        <v>1383.6510000000001</v>
      </c>
    </row>
    <row r="4590" spans="1:7">
      <c r="A4590" s="34" t="s">
        <v>1667</v>
      </c>
      <c r="B4590" s="293">
        <v>1998</v>
      </c>
      <c r="C4590" s="294">
        <v>1262.04</v>
      </c>
      <c r="D4590" s="294">
        <v>392.13</v>
      </c>
      <c r="E4590" s="295">
        <v>2904.0830000000001</v>
      </c>
      <c r="F4590" s="294">
        <v>1341.6320000000001</v>
      </c>
      <c r="G4590" s="294">
        <v>2234.3090000000002</v>
      </c>
    </row>
    <row r="4591" spans="1:7">
      <c r="A4591" s="34" t="s">
        <v>1667</v>
      </c>
      <c r="B4591" s="293">
        <v>1997</v>
      </c>
      <c r="C4591" s="294">
        <v>1092.2889</v>
      </c>
      <c r="D4591" s="294">
        <v>47.755000000000003</v>
      </c>
      <c r="E4591" s="295">
        <v>1707.058</v>
      </c>
      <c r="F4591" s="294">
        <v>999.09699999999998</v>
      </c>
      <c r="G4591" s="294">
        <v>1268.7159999999999</v>
      </c>
    </row>
    <row r="4592" spans="1:7">
      <c r="A4592" s="34" t="s">
        <v>1667</v>
      </c>
      <c r="B4592" s="293">
        <v>1996</v>
      </c>
      <c r="C4592" s="294">
        <v>1642.8209999999999</v>
      </c>
      <c r="D4592" s="294">
        <v>177.16800000000001</v>
      </c>
      <c r="E4592" s="295">
        <v>1755.8910000000001</v>
      </c>
      <c r="F4592" s="294">
        <v>1192.722</v>
      </c>
      <c r="G4592" s="294">
        <v>1265.373</v>
      </c>
    </row>
    <row r="4593" spans="1:7">
      <c r="A4593" s="34" t="s">
        <v>1667</v>
      </c>
      <c r="B4593" s="293">
        <v>1995</v>
      </c>
      <c r="C4593" s="294">
        <v>782.55200000000002</v>
      </c>
      <c r="D4593" s="294">
        <v>107.259</v>
      </c>
      <c r="E4593" s="295">
        <v>1078.038</v>
      </c>
      <c r="F4593" s="294">
        <v>685.86500000000001</v>
      </c>
      <c r="G4593" s="294">
        <v>735.28600000000006</v>
      </c>
    </row>
    <row r="4594" spans="1:7">
      <c r="A4594" s="34" t="s">
        <v>1667</v>
      </c>
      <c r="B4594" s="293">
        <v>1994</v>
      </c>
      <c r="C4594" s="294">
        <v>1215.3320000000001</v>
      </c>
      <c r="D4594" s="294">
        <v>200.52799999999999</v>
      </c>
      <c r="E4594" s="295">
        <v>1074.704</v>
      </c>
      <c r="F4594" s="294">
        <v>707.875</v>
      </c>
      <c r="G4594" s="294">
        <v>707.875</v>
      </c>
    </row>
    <row r="4595" spans="1:7">
      <c r="A4595" s="34" t="s">
        <v>1667</v>
      </c>
      <c r="B4595" s="293">
        <v>1993</v>
      </c>
      <c r="C4595" s="294">
        <v>1049.0630000000001</v>
      </c>
      <c r="D4595" s="294">
        <v>180.70500000000001</v>
      </c>
      <c r="E4595" s="295">
        <v>1005.8339999999999</v>
      </c>
      <c r="F4595" s="294">
        <v>650.48800000000006</v>
      </c>
      <c r="G4595" s="294">
        <v>650.48800000000006</v>
      </c>
    </row>
    <row r="4596" spans="1:7">
      <c r="A4596" s="34" t="s">
        <v>1667</v>
      </c>
      <c r="B4596" s="293">
        <v>1992</v>
      </c>
      <c r="C4596" s="294">
        <v>1226.396</v>
      </c>
      <c r="D4596" s="294">
        <v>162.25299999999999</v>
      </c>
      <c r="E4596" s="295">
        <v>962.66399999999999</v>
      </c>
      <c r="F4596" s="294">
        <v>613.71299999999997</v>
      </c>
      <c r="G4596" s="294">
        <v>715.04499999999996</v>
      </c>
    </row>
    <row r="4597" spans="1:7">
      <c r="A4597" s="34" t="s">
        <v>1667</v>
      </c>
      <c r="B4597" s="293">
        <v>1991</v>
      </c>
      <c r="C4597" s="294">
        <v>1061.2429999999999</v>
      </c>
      <c r="D4597" s="294">
        <v>140.108</v>
      </c>
      <c r="E4597" s="295">
        <v>1035.7809999999999</v>
      </c>
      <c r="F4597" s="294">
        <v>573.58900000000006</v>
      </c>
      <c r="G4597" s="294">
        <v>802.10800000000006</v>
      </c>
    </row>
    <row r="4598" spans="1:7">
      <c r="A4598" s="34" t="s">
        <v>1667</v>
      </c>
      <c r="B4598" s="293">
        <v>1990</v>
      </c>
      <c r="C4598" s="294">
        <v>937.79600000000005</v>
      </c>
      <c r="D4598" s="294">
        <v>123.529</v>
      </c>
      <c r="E4598" s="295">
        <v>941.53</v>
      </c>
      <c r="F4598" s="294">
        <v>503.34800000000001</v>
      </c>
      <c r="G4598" s="294">
        <v>748.899</v>
      </c>
    </row>
    <row r="4599" spans="1:7">
      <c r="A4599" s="34" t="s">
        <v>1667</v>
      </c>
      <c r="B4599" s="293">
        <v>1989</v>
      </c>
      <c r="C4599" s="294">
        <v>799.22</v>
      </c>
      <c r="D4599" s="294">
        <v>100.194</v>
      </c>
      <c r="E4599" s="295">
        <v>826.37599999999998</v>
      </c>
      <c r="F4599" s="294">
        <v>445.90699999999998</v>
      </c>
      <c r="G4599" s="294">
        <v>657.36299999999994</v>
      </c>
    </row>
    <row r="4600" spans="1:7">
      <c r="A4600" s="34" t="s">
        <v>1668</v>
      </c>
      <c r="B4600" s="293">
        <v>2019</v>
      </c>
      <c r="C4600" s="294">
        <v>9497.3169999999991</v>
      </c>
      <c r="D4600" s="294">
        <v>978.80600000000004</v>
      </c>
      <c r="E4600" s="295">
        <v>8109.0039999999999</v>
      </c>
      <c r="F4600" s="294">
        <v>5925.5349999999999</v>
      </c>
      <c r="G4600" s="294">
        <v>6175.5349999999999</v>
      </c>
    </row>
    <row r="4601" spans="1:7">
      <c r="A4601" s="34" t="s">
        <v>1668</v>
      </c>
      <c r="B4601" s="293">
        <v>2018</v>
      </c>
      <c r="C4601" s="294">
        <v>9545.7000000000007</v>
      </c>
      <c r="D4601" s="294">
        <v>1012.14</v>
      </c>
      <c r="E4601" s="295">
        <v>8142.2920000000004</v>
      </c>
      <c r="F4601" s="294">
        <v>5604.8180000000002</v>
      </c>
      <c r="G4601" s="294">
        <v>6229.6580000000004</v>
      </c>
    </row>
    <row r="4602" spans="1:7">
      <c r="A4602" s="34" t="s">
        <v>1668</v>
      </c>
      <c r="B4602" s="293">
        <v>2017</v>
      </c>
      <c r="C4602" s="294">
        <v>9167.5190000000002</v>
      </c>
      <c r="D4602" s="294">
        <v>846.73500000000001</v>
      </c>
      <c r="E4602" s="295">
        <v>6975.9080000000004</v>
      </c>
      <c r="F4602" s="294">
        <v>4939.6970000000001</v>
      </c>
      <c r="G4602" s="294">
        <v>5189.6970000000001</v>
      </c>
    </row>
    <row r="4603" spans="1:7">
      <c r="A4603" s="34" t="s">
        <v>1668</v>
      </c>
      <c r="B4603" s="293">
        <v>2016</v>
      </c>
      <c r="C4603" s="294">
        <v>9523.2240000000002</v>
      </c>
      <c r="D4603" s="294">
        <v>890.05200000000002</v>
      </c>
      <c r="E4603" s="295">
        <v>6370.067</v>
      </c>
      <c r="F4603" s="294">
        <v>4451.4059999999999</v>
      </c>
      <c r="G4603" s="294">
        <v>4701.4059999999999</v>
      </c>
    </row>
    <row r="4604" spans="1:7">
      <c r="A4604" s="34" t="s">
        <v>1668</v>
      </c>
      <c r="B4604" s="293">
        <v>2015</v>
      </c>
      <c r="C4604" s="294">
        <v>9263.8629999999994</v>
      </c>
      <c r="D4604" s="294">
        <v>686.08799999999997</v>
      </c>
      <c r="E4604" s="295">
        <v>6139.8310000000001</v>
      </c>
      <c r="F4604" s="294">
        <v>4001.393</v>
      </c>
      <c r="G4604" s="294">
        <v>4436.393</v>
      </c>
    </row>
    <row r="4605" spans="1:7">
      <c r="A4605" s="34" t="s">
        <v>1668</v>
      </c>
      <c r="B4605" s="293">
        <v>2014</v>
      </c>
      <c r="C4605" s="294">
        <v>9316.2559999999994</v>
      </c>
      <c r="D4605" s="294">
        <v>602.67700000000002</v>
      </c>
      <c r="E4605" s="295">
        <v>5455.6189999999997</v>
      </c>
      <c r="F4605" s="294">
        <v>3612.056</v>
      </c>
      <c r="G4605" s="294">
        <v>3862.056</v>
      </c>
    </row>
    <row r="4606" spans="1:7">
      <c r="A4606" s="34" t="s">
        <v>1668</v>
      </c>
      <c r="B4606" s="293">
        <v>2013</v>
      </c>
      <c r="C4606" s="294">
        <v>8751.6540000000005</v>
      </c>
      <c r="D4606" s="294">
        <v>526.21100000000001</v>
      </c>
      <c r="E4606" s="295">
        <v>4915.88</v>
      </c>
      <c r="F4606" s="294">
        <v>3316.5790000000002</v>
      </c>
      <c r="G4606" s="294">
        <v>3566.5790000000002</v>
      </c>
    </row>
    <row r="4607" spans="1:7">
      <c r="A4607" s="34" t="s">
        <v>1668</v>
      </c>
      <c r="B4607" s="293">
        <v>2012</v>
      </c>
      <c r="C4607" s="294">
        <v>8230.67</v>
      </c>
      <c r="D4607" s="294">
        <v>500.05</v>
      </c>
      <c r="E4607" s="295">
        <v>4563.9660000000003</v>
      </c>
      <c r="F4607" s="294">
        <v>2824.9250000000002</v>
      </c>
      <c r="G4607" s="294">
        <v>3074.9250000000002</v>
      </c>
    </row>
    <row r="4608" spans="1:7">
      <c r="A4608" s="34" t="s">
        <v>1668</v>
      </c>
      <c r="B4608" s="293">
        <v>2011</v>
      </c>
      <c r="C4608" s="294">
        <v>7895.0889999999999</v>
      </c>
      <c r="D4608" s="294">
        <v>474.19499999999999</v>
      </c>
      <c r="E4608" s="295">
        <v>4244.3909999999996</v>
      </c>
      <c r="F4608" s="294">
        <v>2659.8159999999998</v>
      </c>
      <c r="G4608" s="294">
        <v>2909.8159999999998</v>
      </c>
    </row>
    <row r="4609" spans="1:7">
      <c r="A4609" s="34" t="s">
        <v>1668</v>
      </c>
      <c r="B4609" s="293">
        <v>2010</v>
      </c>
      <c r="C4609" s="294">
        <v>7220.7190000000001</v>
      </c>
      <c r="D4609" s="294">
        <v>395.58699999999999</v>
      </c>
      <c r="E4609" s="295">
        <v>4053.9180000000001</v>
      </c>
      <c r="F4609" s="294">
        <v>2406.6390000000001</v>
      </c>
      <c r="G4609" s="294">
        <v>2756.6390000000001</v>
      </c>
    </row>
    <row r="4610" spans="1:7">
      <c r="A4610" s="34" t="s">
        <v>1668</v>
      </c>
      <c r="B4610" s="293">
        <v>2009</v>
      </c>
      <c r="C4610" s="294">
        <v>6533.6710000000003</v>
      </c>
      <c r="D4610" s="294">
        <v>342.81299999999999</v>
      </c>
      <c r="E4610" s="295">
        <v>3692.0549999999998</v>
      </c>
      <c r="F4610" s="294">
        <v>2124.3209999999999</v>
      </c>
      <c r="G4610" s="294">
        <v>2474.3209999999999</v>
      </c>
    </row>
    <row r="4611" spans="1:7">
      <c r="A4611" s="34" t="s">
        <v>1668</v>
      </c>
      <c r="B4611" s="293">
        <v>2008</v>
      </c>
      <c r="C4611" s="294">
        <v>6754.9030000000002</v>
      </c>
      <c r="D4611" s="294">
        <v>285.5</v>
      </c>
      <c r="E4611" s="295">
        <v>3616.471</v>
      </c>
      <c r="F4611" s="294">
        <v>2007.5719999999999</v>
      </c>
      <c r="G4611" s="294">
        <v>2457.5720000000001</v>
      </c>
    </row>
    <row r="4612" spans="1:7">
      <c r="A4612" s="34" t="s">
        <v>1668</v>
      </c>
      <c r="B4612" s="293">
        <v>2007</v>
      </c>
      <c r="C4612" s="294">
        <v>6193.0320000000002</v>
      </c>
      <c r="D4612" s="294">
        <v>301.892</v>
      </c>
      <c r="E4612" s="295">
        <v>3393.65</v>
      </c>
      <c r="F4612" s="294">
        <v>1884.7829999999999</v>
      </c>
      <c r="G4612" s="294">
        <v>2304.837</v>
      </c>
    </row>
    <row r="4613" spans="1:7">
      <c r="A4613" s="34" t="s">
        <v>1668</v>
      </c>
      <c r="B4613" s="293">
        <v>2006</v>
      </c>
      <c r="C4613" s="294">
        <v>5745.4809999999998</v>
      </c>
      <c r="D4613" s="294">
        <v>286.13900000000001</v>
      </c>
      <c r="E4613" s="295">
        <v>3060.306</v>
      </c>
      <c r="F4613" s="294">
        <v>1802.912</v>
      </c>
      <c r="G4613" s="294">
        <v>2153.3319999999999</v>
      </c>
    </row>
    <row r="4614" spans="1:7">
      <c r="A4614" s="34" t="s">
        <v>1668</v>
      </c>
      <c r="B4614" s="293">
        <v>2005</v>
      </c>
      <c r="C4614" s="294">
        <v>5413.9970000000003</v>
      </c>
      <c r="D4614" s="294">
        <v>254.60300000000001</v>
      </c>
      <c r="E4614" s="295">
        <v>2846.56</v>
      </c>
      <c r="F4614" s="294">
        <v>1598.73</v>
      </c>
      <c r="G4614" s="294">
        <v>1960.2350000000001</v>
      </c>
    </row>
    <row r="4615" spans="1:7">
      <c r="A4615" s="34" t="s">
        <v>1668</v>
      </c>
      <c r="B4615" s="293">
        <v>2004</v>
      </c>
      <c r="C4615" s="294">
        <v>4779.875</v>
      </c>
      <c r="D4615" s="294">
        <v>231.66300000000001</v>
      </c>
      <c r="E4615" s="295">
        <v>2533.9679999999998</v>
      </c>
      <c r="F4615" s="294">
        <v>1399.248</v>
      </c>
      <c r="G4615" s="294">
        <v>1776.518</v>
      </c>
    </row>
    <row r="4616" spans="1:7">
      <c r="A4616" s="34" t="s">
        <v>1668</v>
      </c>
      <c r="B4616" s="293">
        <v>2003</v>
      </c>
      <c r="C4616" s="294">
        <v>4200.3280999999997</v>
      </c>
      <c r="D4616" s="294">
        <v>185.779</v>
      </c>
      <c r="E4616" s="295">
        <v>2393.1210999999998</v>
      </c>
      <c r="F4616" s="294">
        <v>1252.7349999999999</v>
      </c>
      <c r="G4616" s="294">
        <v>1662.3029999999999</v>
      </c>
    </row>
    <row r="4617" spans="1:7">
      <c r="A4617" s="34" t="s">
        <v>1668</v>
      </c>
      <c r="B4617" s="293">
        <v>2002</v>
      </c>
      <c r="C4617" s="294">
        <v>3910.3139999999999</v>
      </c>
      <c r="D4617" s="294">
        <v>189.322</v>
      </c>
      <c r="E4617" s="295">
        <v>2220.1959999999999</v>
      </c>
      <c r="F4617" s="294">
        <v>1115.2550000000001</v>
      </c>
      <c r="G4617" s="294">
        <v>1538.7230000000002</v>
      </c>
    </row>
    <row r="4618" spans="1:7">
      <c r="A4618" s="34" t="s">
        <v>1668</v>
      </c>
      <c r="B4618" s="293">
        <v>2001</v>
      </c>
      <c r="C4618" s="294">
        <v>3885.2440000000001</v>
      </c>
      <c r="D4618" s="294">
        <v>182.441</v>
      </c>
      <c r="E4618" s="295">
        <v>2162.6979999999999</v>
      </c>
      <c r="F4618" s="294">
        <v>995.88099999999997</v>
      </c>
      <c r="G4618" s="294">
        <v>1497.3219999999999</v>
      </c>
    </row>
    <row r="4619" spans="1:7">
      <c r="A4619" s="34" t="s">
        <v>1668</v>
      </c>
      <c r="B4619" s="293">
        <v>2000</v>
      </c>
      <c r="C4619" s="294">
        <v>3675.1320999999998</v>
      </c>
      <c r="D4619" s="294">
        <v>170.21700000000001</v>
      </c>
      <c r="E4619" s="295">
        <v>1641.9399000000001</v>
      </c>
      <c r="F4619" s="294">
        <v>873.87699999999995</v>
      </c>
      <c r="G4619" s="294">
        <v>1058.2439999999999</v>
      </c>
    </row>
    <row r="4620" spans="1:7">
      <c r="A4620" s="34" t="s">
        <v>1668</v>
      </c>
      <c r="B4620" s="293">
        <v>1999</v>
      </c>
      <c r="C4620" s="294">
        <v>3357.7570999999998</v>
      </c>
      <c r="D4620" s="294">
        <v>163.43799999999999</v>
      </c>
      <c r="E4620" s="295">
        <v>1685.585</v>
      </c>
      <c r="F4620" s="294">
        <v>841.14200000000005</v>
      </c>
      <c r="G4620" s="294">
        <v>1067.0790000000002</v>
      </c>
    </row>
    <row r="4621" spans="1:7">
      <c r="A4621" s="34" t="s">
        <v>1668</v>
      </c>
      <c r="B4621" s="293">
        <v>1998</v>
      </c>
      <c r="C4621" s="294">
        <v>3261.0448999999999</v>
      </c>
      <c r="D4621" s="294">
        <v>139.291</v>
      </c>
      <c r="E4621" s="295">
        <v>1555.8920000000001</v>
      </c>
      <c r="F4621" s="294">
        <v>813.31500000000005</v>
      </c>
      <c r="G4621" s="294">
        <v>1024.306</v>
      </c>
    </row>
    <row r="4622" spans="1:7">
      <c r="A4622" s="34" t="s">
        <v>1668</v>
      </c>
      <c r="B4622" s="293">
        <v>1997</v>
      </c>
      <c r="C4622" s="294">
        <v>3256.5509999999999</v>
      </c>
      <c r="D4622" s="294">
        <v>109.492</v>
      </c>
      <c r="E4622" s="295">
        <v>1528.5350000000001</v>
      </c>
      <c r="F4622" s="294">
        <v>802.202</v>
      </c>
      <c r="G4622" s="294">
        <v>1005.029</v>
      </c>
    </row>
    <row r="4623" spans="1:7">
      <c r="A4623" s="34" t="s">
        <v>1668</v>
      </c>
      <c r="B4623" s="293">
        <v>1996</v>
      </c>
      <c r="C4623" s="294">
        <v>3098.6851000000001</v>
      </c>
      <c r="D4623" s="294">
        <v>79.408000000000001</v>
      </c>
      <c r="E4623" s="295">
        <v>1436.1378999999999</v>
      </c>
      <c r="F4623" s="294">
        <v>785.55100000000004</v>
      </c>
      <c r="G4623" s="294">
        <v>915.10200000000009</v>
      </c>
    </row>
    <row r="4624" spans="1:7">
      <c r="A4624" s="34" t="s">
        <v>1668</v>
      </c>
      <c r="B4624" s="293">
        <v>1995</v>
      </c>
      <c r="C4624" s="294">
        <v>3046.1950999999999</v>
      </c>
      <c r="D4624" s="294">
        <v>120.43600000000001</v>
      </c>
      <c r="E4624" s="295">
        <v>1223.8599999999999</v>
      </c>
      <c r="F4624" s="294">
        <v>732.04700000000003</v>
      </c>
      <c r="G4624" s="294">
        <v>751.13700000000006</v>
      </c>
    </row>
    <row r="4625" spans="1:7">
      <c r="A4625" s="34" t="s">
        <v>1668</v>
      </c>
      <c r="B4625" s="293">
        <v>1994</v>
      </c>
      <c r="C4625" s="294">
        <v>3064.7930000000001</v>
      </c>
      <c r="D4625" s="294">
        <v>117.97499999999999</v>
      </c>
      <c r="E4625" s="295">
        <v>1196.7180000000001</v>
      </c>
      <c r="F4625" s="294">
        <v>661.08900000000006</v>
      </c>
      <c r="G4625" s="294">
        <v>671.7890000000001</v>
      </c>
    </row>
    <row r="4626" spans="1:7">
      <c r="A4626" s="34" t="s">
        <v>1668</v>
      </c>
      <c r="B4626" s="293">
        <v>1993</v>
      </c>
      <c r="C4626" s="294">
        <v>2853.9971</v>
      </c>
      <c r="D4626" s="294">
        <v>-26.759</v>
      </c>
      <c r="E4626" s="295">
        <v>1093.559</v>
      </c>
      <c r="F4626" s="294">
        <v>570.88800000000003</v>
      </c>
      <c r="G4626" s="294">
        <v>576.58800000000008</v>
      </c>
    </row>
    <row r="4627" spans="1:7">
      <c r="A4627" s="34" t="s">
        <v>1668</v>
      </c>
      <c r="B4627" s="293">
        <v>1992</v>
      </c>
      <c r="C4627" s="294">
        <v>2813.6509000000001</v>
      </c>
      <c r="D4627" s="294">
        <v>95.174000000000007</v>
      </c>
      <c r="E4627" s="295">
        <v>913.01499999999999</v>
      </c>
      <c r="F4627" s="294">
        <v>644.28399999999999</v>
      </c>
      <c r="G4627" s="294">
        <v>652.125</v>
      </c>
    </row>
    <row r="4628" spans="1:7">
      <c r="A4628" s="34" t="s">
        <v>1668</v>
      </c>
      <c r="B4628" s="293">
        <v>1991</v>
      </c>
      <c r="C4628" s="294">
        <v>2836.2219</v>
      </c>
      <c r="D4628" s="294">
        <v>86.393000000000001</v>
      </c>
      <c r="E4628" s="295">
        <v>856.83500000000004</v>
      </c>
      <c r="F4628" s="294">
        <v>583.40800000000002</v>
      </c>
      <c r="G4628" s="294">
        <v>610.58900000000006</v>
      </c>
    </row>
    <row r="4629" spans="1:7">
      <c r="A4629" s="34" t="s">
        <v>1668</v>
      </c>
      <c r="B4629" s="293">
        <v>1990</v>
      </c>
      <c r="C4629" s="294">
        <v>2681.1799000000001</v>
      </c>
      <c r="D4629" s="294">
        <v>77.123999999999995</v>
      </c>
      <c r="E4629" s="295">
        <v>799.42200000000003</v>
      </c>
      <c r="F4629" s="294">
        <v>513.83199999999999</v>
      </c>
      <c r="G4629" s="294">
        <v>540.14400000000001</v>
      </c>
    </row>
    <row r="4630" spans="1:7">
      <c r="A4630" s="34" t="s">
        <v>1668</v>
      </c>
      <c r="B4630" s="293">
        <v>1989</v>
      </c>
      <c r="C4630" s="294">
        <v>2340.5129000000002</v>
      </c>
      <c r="D4630" s="294">
        <v>70.114000000000004</v>
      </c>
      <c r="E4630" s="295">
        <v>727.42899999999997</v>
      </c>
      <c r="F4630" s="294">
        <v>470.92899999999997</v>
      </c>
      <c r="G4630" s="294">
        <v>491.32</v>
      </c>
    </row>
    <row r="4631" spans="1:7">
      <c r="A4631" s="34" t="s">
        <v>1669</v>
      </c>
      <c r="B4631" s="293">
        <v>2019</v>
      </c>
      <c r="C4631" s="294">
        <v>9985.8029999999999</v>
      </c>
      <c r="D4631" s="294">
        <v>694.73400000000004</v>
      </c>
      <c r="E4631" s="295">
        <v>7151.1009999999997</v>
      </c>
      <c r="F4631" s="294">
        <v>3917.395</v>
      </c>
      <c r="G4631" s="294">
        <v>4915.7430000000004</v>
      </c>
    </row>
    <row r="4632" spans="1:7">
      <c r="A4632" s="34" t="s">
        <v>1669</v>
      </c>
      <c r="B4632" s="293">
        <v>2018</v>
      </c>
      <c r="C4632" s="294">
        <v>9417.6029999999992</v>
      </c>
      <c r="D4632" s="294">
        <v>535.88099999999997</v>
      </c>
      <c r="E4632" s="295">
        <v>8500.527</v>
      </c>
      <c r="F4632" s="294">
        <v>3853.944</v>
      </c>
      <c r="G4632" s="294">
        <v>5794.0259999999998</v>
      </c>
    </row>
    <row r="4633" spans="1:7">
      <c r="A4633" s="34" t="s">
        <v>1669</v>
      </c>
      <c r="B4633" s="293">
        <v>2017</v>
      </c>
      <c r="C4633" s="294">
        <v>8883.4380000000001</v>
      </c>
      <c r="D4633" s="294">
        <v>406.29899999999998</v>
      </c>
      <c r="E4633" s="295">
        <v>7863.9949999999999</v>
      </c>
      <c r="F4633" s="294">
        <v>3656.5479999999998</v>
      </c>
      <c r="G4633" s="294">
        <v>5322.616</v>
      </c>
    </row>
    <row r="4634" spans="1:7">
      <c r="A4634" s="34" t="s">
        <v>1669</v>
      </c>
      <c r="B4634" s="293">
        <v>2016</v>
      </c>
      <c r="C4634" s="294">
        <v>11571.668</v>
      </c>
      <c r="D4634" s="294">
        <v>506.77800000000002</v>
      </c>
      <c r="E4634" s="295">
        <v>6730.3959999999997</v>
      </c>
      <c r="F4634" s="294">
        <v>3408.44</v>
      </c>
      <c r="G4634" s="294">
        <v>4627.2960000000003</v>
      </c>
    </row>
    <row r="4635" spans="1:7">
      <c r="A4635" s="34" t="s">
        <v>1669</v>
      </c>
      <c r="B4635" s="293">
        <v>2015</v>
      </c>
      <c r="C4635" s="294">
        <v>10629.718999999999</v>
      </c>
      <c r="D4635" s="294">
        <v>479.05799999999999</v>
      </c>
      <c r="E4635" s="295">
        <v>6504.74</v>
      </c>
      <c r="F4635" s="294">
        <v>3429.0079999999998</v>
      </c>
      <c r="G4635" s="294">
        <v>4238.7219999999998</v>
      </c>
    </row>
    <row r="4636" spans="1:7">
      <c r="A4636" s="34" t="s">
        <v>1669</v>
      </c>
      <c r="B4636" s="293">
        <v>2014</v>
      </c>
      <c r="C4636" s="294">
        <v>10371.39</v>
      </c>
      <c r="D4636" s="294">
        <v>466.077</v>
      </c>
      <c r="E4636" s="295">
        <v>6138.8069999999998</v>
      </c>
      <c r="F4636" s="294">
        <v>3380.9720000000002</v>
      </c>
      <c r="G4636" s="294">
        <v>4112.4620000000004</v>
      </c>
    </row>
    <row r="4637" spans="1:7">
      <c r="A4637" s="34" t="s">
        <v>1669</v>
      </c>
      <c r="B4637" s="293">
        <v>2013</v>
      </c>
      <c r="C4637" s="294">
        <v>9560.6470000000008</v>
      </c>
      <c r="D4637" s="294">
        <v>431.55399999999997</v>
      </c>
      <c r="E4637" s="295">
        <v>5624.6360000000004</v>
      </c>
      <c r="F4637" s="294">
        <v>3285.54</v>
      </c>
      <c r="G4637" s="294">
        <v>3770.7219999999998</v>
      </c>
    </row>
    <row r="4638" spans="1:7">
      <c r="A4638" s="34" t="s">
        <v>1669</v>
      </c>
      <c r="B4638" s="293">
        <v>2012</v>
      </c>
      <c r="C4638" s="294">
        <v>8939.9670000000006</v>
      </c>
      <c r="D4638" s="294">
        <v>388.07600000000002</v>
      </c>
      <c r="E4638" s="295">
        <v>5333.9970000000003</v>
      </c>
      <c r="F4638" s="294">
        <v>3051.0390000000002</v>
      </c>
      <c r="G4638" s="294">
        <v>3584.3180000000002</v>
      </c>
    </row>
    <row r="4639" spans="1:7">
      <c r="A4639" s="34" t="s">
        <v>1669</v>
      </c>
      <c r="B4639" s="293">
        <v>2011</v>
      </c>
      <c r="C4639" s="294">
        <v>8530.2420000000002</v>
      </c>
      <c r="D4639" s="294">
        <v>367.661</v>
      </c>
      <c r="E4639" s="295">
        <v>4740.1440000000002</v>
      </c>
      <c r="F4639" s="294">
        <v>2835.6729999999998</v>
      </c>
      <c r="G4639" s="294">
        <v>3277.0299999999997</v>
      </c>
    </row>
    <row r="4640" spans="1:7">
      <c r="A4640" s="34" t="s">
        <v>1669</v>
      </c>
      <c r="B4640" s="293">
        <v>2010</v>
      </c>
      <c r="C4640" s="294">
        <v>7526.79</v>
      </c>
      <c r="D4640" s="294">
        <v>325.78899999999999</v>
      </c>
      <c r="E4640" s="295">
        <v>4547.4709999999995</v>
      </c>
      <c r="F4640" s="294">
        <v>2412.9569999999999</v>
      </c>
      <c r="G4640" s="294">
        <v>2854.261</v>
      </c>
    </row>
    <row r="4641" spans="1:7">
      <c r="A4641" s="34" t="s">
        <v>1669</v>
      </c>
      <c r="B4641" s="293">
        <v>2009</v>
      </c>
      <c r="C4641" s="294">
        <v>6538.3360000000002</v>
      </c>
      <c r="D4641" s="294">
        <v>311.15300000000002</v>
      </c>
      <c r="E4641" s="295">
        <v>3835.9850000000001</v>
      </c>
      <c r="F4641" s="294">
        <v>2161.5079999999998</v>
      </c>
      <c r="G4641" s="294">
        <v>2429.3729999999996</v>
      </c>
    </row>
    <row r="4642" spans="1:7">
      <c r="A4642" s="34" t="s">
        <v>1669</v>
      </c>
      <c r="B4642" s="293">
        <v>2008</v>
      </c>
      <c r="C4642" s="294">
        <v>6380.4129999999996</v>
      </c>
      <c r="D4642" s="294">
        <v>239.45699999999999</v>
      </c>
      <c r="E4642" s="295">
        <v>3599.21</v>
      </c>
      <c r="F4642" s="294">
        <v>2005.3889999999999</v>
      </c>
      <c r="G4642" s="294">
        <v>2423.3779999999997</v>
      </c>
    </row>
    <row r="4643" spans="1:7">
      <c r="A4643" s="34" t="s">
        <v>1669</v>
      </c>
      <c r="B4643" s="293">
        <v>2007</v>
      </c>
      <c r="C4643" s="294">
        <v>5904.4160000000002</v>
      </c>
      <c r="D4643" s="294">
        <v>215.173</v>
      </c>
      <c r="E4643" s="295">
        <v>3313.9839999999999</v>
      </c>
      <c r="F4643" s="294">
        <v>1815.905</v>
      </c>
      <c r="G4643" s="294">
        <v>2272.4749999999999</v>
      </c>
    </row>
    <row r="4644" spans="1:7">
      <c r="A4644" s="34" t="s">
        <v>1669</v>
      </c>
      <c r="B4644" s="293">
        <v>2006</v>
      </c>
      <c r="C4644" s="294">
        <v>5048.1909999999998</v>
      </c>
      <c r="D4644" s="294">
        <v>163.75899999999999</v>
      </c>
      <c r="E4644" s="295">
        <v>2881.1460000000002</v>
      </c>
      <c r="F4644" s="294">
        <v>1492.7090000000001</v>
      </c>
      <c r="G4644" s="294">
        <v>1992.0790000000002</v>
      </c>
    </row>
    <row r="4645" spans="1:7">
      <c r="A4645" s="34" t="s">
        <v>1669</v>
      </c>
      <c r="B4645" s="293">
        <v>2005</v>
      </c>
      <c r="C4645" s="294">
        <v>4635.9290000000001</v>
      </c>
      <c r="D4645" s="294">
        <v>139.75899999999999</v>
      </c>
      <c r="E4645" s="295">
        <v>2583.12</v>
      </c>
      <c r="F4645" s="294">
        <v>1261.5070000000001</v>
      </c>
      <c r="G4645" s="294">
        <v>1786.133</v>
      </c>
    </row>
    <row r="4646" spans="1:7">
      <c r="A4646" s="34" t="s">
        <v>1669</v>
      </c>
      <c r="B4646" s="293">
        <v>2004</v>
      </c>
      <c r="C4646" s="294">
        <v>3898.4850000000001</v>
      </c>
      <c r="D4646" s="294">
        <v>128.18299999999999</v>
      </c>
      <c r="E4646" s="295">
        <v>2433.67</v>
      </c>
      <c r="F4646" s="294">
        <v>1118.491</v>
      </c>
      <c r="G4646" s="294">
        <v>1654.048</v>
      </c>
    </row>
    <row r="4647" spans="1:7">
      <c r="A4647" s="34" t="s">
        <v>1669</v>
      </c>
      <c r="B4647" s="293">
        <v>2003</v>
      </c>
      <c r="C4647" s="294">
        <v>3353.8049999999998</v>
      </c>
      <c r="D4647" s="294">
        <v>137.51</v>
      </c>
      <c r="E4647" s="295">
        <v>1819.37</v>
      </c>
      <c r="F4647" s="294">
        <v>1015.65</v>
      </c>
      <c r="G4647" s="294">
        <v>1272.0619999999999</v>
      </c>
    </row>
    <row r="4648" spans="1:7">
      <c r="A4648" s="34" t="s">
        <v>1669</v>
      </c>
      <c r="B4648" s="293">
        <v>2002</v>
      </c>
      <c r="C4648" s="294">
        <v>2825.0010000000002</v>
      </c>
      <c r="D4648" s="294">
        <v>117.98699999999999</v>
      </c>
      <c r="E4648" s="295">
        <v>1558.0519999999999</v>
      </c>
      <c r="F4648" s="294">
        <v>867.96500000000003</v>
      </c>
      <c r="G4648" s="294">
        <v>1117.9780000000001</v>
      </c>
    </row>
    <row r="4649" spans="1:7">
      <c r="A4649" s="34" t="s">
        <v>1669</v>
      </c>
      <c r="B4649" s="293">
        <v>2001</v>
      </c>
      <c r="C4649" s="294">
        <v>2558.2429999999999</v>
      </c>
      <c r="D4649" s="294">
        <v>87.373000000000005</v>
      </c>
      <c r="E4649" s="295">
        <v>1385.4280000000001</v>
      </c>
      <c r="F4649" s="294">
        <v>687.24300000000005</v>
      </c>
      <c r="G4649" s="294">
        <v>948.66000000000008</v>
      </c>
    </row>
    <row r="4650" spans="1:7">
      <c r="A4650" s="34" t="s">
        <v>1669</v>
      </c>
      <c r="B4650" s="293">
        <v>2000</v>
      </c>
      <c r="C4650" s="294">
        <v>2381.721</v>
      </c>
      <c r="D4650" s="294">
        <v>56.749000000000002</v>
      </c>
      <c r="E4650" s="295">
        <v>1231.068</v>
      </c>
      <c r="F4650" s="294">
        <v>587.05600000000004</v>
      </c>
      <c r="G4650" s="294">
        <v>863.74900000000002</v>
      </c>
    </row>
    <row r="4651" spans="1:7">
      <c r="A4651" s="34" t="s">
        <v>1669</v>
      </c>
      <c r="B4651" s="293">
        <v>1999</v>
      </c>
      <c r="C4651" s="294">
        <v>2284.5439999999999</v>
      </c>
      <c r="D4651" s="294">
        <v>50.311999999999998</v>
      </c>
      <c r="E4651" s="295">
        <v>1204.1020000000001</v>
      </c>
      <c r="F4651" s="294">
        <v>525.72199999999998</v>
      </c>
      <c r="G4651" s="294">
        <v>889.346</v>
      </c>
    </row>
    <row r="4652" spans="1:7">
      <c r="A4652" s="34" t="s">
        <v>1669</v>
      </c>
      <c r="B4652" s="293">
        <v>1998</v>
      </c>
      <c r="C4652" s="294">
        <v>1921.6850999999999</v>
      </c>
      <c r="D4652" s="294">
        <v>16.327000000000002</v>
      </c>
      <c r="E4652" s="295">
        <v>962.04</v>
      </c>
      <c r="F4652" s="294">
        <v>468.93799999999999</v>
      </c>
      <c r="G4652" s="294">
        <v>678.38900000000001</v>
      </c>
    </row>
    <row r="4653" spans="1:7">
      <c r="A4653" s="34" t="s">
        <v>1669</v>
      </c>
      <c r="B4653" s="293">
        <v>1997</v>
      </c>
      <c r="C4653" s="294">
        <v>1698.4960000000001</v>
      </c>
      <c r="D4653" s="294">
        <v>-2.1840000000000002</v>
      </c>
      <c r="E4653" s="295">
        <v>803.94600000000003</v>
      </c>
      <c r="F4653" s="294">
        <v>426.44799999999998</v>
      </c>
      <c r="G4653" s="294">
        <v>575.13300000000004</v>
      </c>
    </row>
    <row r="4654" spans="1:7">
      <c r="A4654" s="34" t="s">
        <v>1669</v>
      </c>
      <c r="B4654" s="293">
        <v>1996</v>
      </c>
      <c r="C4654" s="294">
        <v>1231.848</v>
      </c>
      <c r="D4654" s="294">
        <v>32.767000000000003</v>
      </c>
      <c r="E4654" s="295">
        <v>628.94399999999996</v>
      </c>
      <c r="F4654" s="294">
        <v>404.80599999999998</v>
      </c>
      <c r="G4654" s="294">
        <v>453.69899999999996</v>
      </c>
    </row>
    <row r="4655" spans="1:7">
      <c r="A4655" s="34" t="s">
        <v>1669</v>
      </c>
      <c r="B4655" s="293">
        <v>1995</v>
      </c>
      <c r="C4655" s="294">
        <v>616.20899999999995</v>
      </c>
      <c r="D4655" s="294">
        <v>9.407</v>
      </c>
      <c r="E4655" s="295">
        <v>296.86700000000002</v>
      </c>
      <c r="F4655" s="294">
        <v>147.398</v>
      </c>
      <c r="G4655" s="294">
        <v>190.447</v>
      </c>
    </row>
    <row r="4656" spans="1:7">
      <c r="A4656" s="34" t="s">
        <v>1669</v>
      </c>
      <c r="B4656" s="293">
        <v>1994</v>
      </c>
      <c r="C4656" s="294">
        <v>486.61</v>
      </c>
      <c r="D4656" s="294">
        <v>6.9779999999999998</v>
      </c>
      <c r="E4656" s="295">
        <v>190.02</v>
      </c>
      <c r="F4656" s="294">
        <v>56.134999999999998</v>
      </c>
      <c r="G4656" s="294">
        <v>117.273</v>
      </c>
    </row>
    <row r="4657" spans="1:7">
      <c r="A4657" s="34" t="s">
        <v>1670</v>
      </c>
      <c r="B4657" s="293">
        <v>2019</v>
      </c>
      <c r="C4657" s="294">
        <v>7986.2520000000004</v>
      </c>
      <c r="D4657" s="294">
        <v>1149.692</v>
      </c>
      <c r="E4657" s="295">
        <v>8140.3950000000004</v>
      </c>
      <c r="F4657" s="294">
        <v>1744.9939999999999</v>
      </c>
      <c r="G4657" s="294">
        <v>6224.8509999999997</v>
      </c>
    </row>
    <row r="4658" spans="1:7">
      <c r="A4658" s="34" t="s">
        <v>1670</v>
      </c>
      <c r="B4658" s="293">
        <v>2018</v>
      </c>
      <c r="C4658" s="294">
        <v>7791.0690000000004</v>
      </c>
      <c r="D4658" s="294">
        <v>1177.5619999999999</v>
      </c>
      <c r="E4658" s="295">
        <v>7703.02</v>
      </c>
      <c r="F4658" s="294">
        <v>1407.2660000000001</v>
      </c>
      <c r="G4658" s="294">
        <v>5864.862000000001</v>
      </c>
    </row>
    <row r="4659" spans="1:7">
      <c r="A4659" s="34" t="s">
        <v>1670</v>
      </c>
      <c r="B4659" s="293">
        <v>2017</v>
      </c>
      <c r="C4659" s="294">
        <v>7515.4260000000004</v>
      </c>
      <c r="D4659" s="294">
        <v>782.98099999999999</v>
      </c>
      <c r="E4659" s="295">
        <v>5553.7259999999997</v>
      </c>
      <c r="F4659" s="294">
        <v>931.56500000000005</v>
      </c>
      <c r="G4659" s="294">
        <v>3852.0450000000001</v>
      </c>
    </row>
    <row r="4660" spans="1:7">
      <c r="A4660" s="34" t="s">
        <v>1670</v>
      </c>
      <c r="B4660" s="293">
        <v>2016</v>
      </c>
      <c r="C4660" s="294">
        <v>7440.1809999999996</v>
      </c>
      <c r="D4660" s="294">
        <v>720.04399999999998</v>
      </c>
      <c r="E4660" s="295">
        <v>5524.3329999999996</v>
      </c>
      <c r="F4660" s="294">
        <v>827.68700000000001</v>
      </c>
      <c r="G4660" s="294">
        <v>3807.8559999999998</v>
      </c>
    </row>
    <row r="4661" spans="1:7">
      <c r="A4661" s="34" t="s">
        <v>1670</v>
      </c>
      <c r="B4661" s="293">
        <v>2015</v>
      </c>
      <c r="C4661" s="294">
        <v>7386.6260000000002</v>
      </c>
      <c r="D4661" s="294">
        <v>512.95100000000002</v>
      </c>
      <c r="E4661" s="295">
        <v>5344.3710000000001</v>
      </c>
      <c r="F4661" s="294">
        <v>1047.462</v>
      </c>
      <c r="G4661" s="294">
        <v>3467.989</v>
      </c>
    </row>
    <row r="4662" spans="1:7">
      <c r="A4662" s="34" t="s">
        <v>1670</v>
      </c>
      <c r="B4662" s="293">
        <v>2014</v>
      </c>
      <c r="C4662" s="294">
        <v>7421.768</v>
      </c>
      <c r="D4662" s="294">
        <v>846.91200000000003</v>
      </c>
      <c r="E4662" s="295">
        <v>5622.87</v>
      </c>
      <c r="F4662" s="294">
        <v>1519.53</v>
      </c>
      <c r="G4662" s="294">
        <v>3697.348</v>
      </c>
    </row>
    <row r="4663" spans="1:7">
      <c r="A4663" s="34" t="s">
        <v>1670</v>
      </c>
      <c r="B4663" s="293">
        <v>2013</v>
      </c>
      <c r="C4663" s="294">
        <v>7146.0789999999997</v>
      </c>
      <c r="D4663" s="294">
        <v>820.47</v>
      </c>
      <c r="E4663" s="295">
        <v>5357.4880000000003</v>
      </c>
      <c r="F4663" s="294">
        <v>1616.0519999999999</v>
      </c>
      <c r="G4663" s="294">
        <v>3577.8710000000001</v>
      </c>
    </row>
    <row r="4664" spans="1:7">
      <c r="A4664" s="34" t="s">
        <v>1670</v>
      </c>
      <c r="B4664" s="293">
        <v>2012</v>
      </c>
      <c r="C4664" s="294">
        <v>6644.2520000000004</v>
      </c>
      <c r="D4664" s="294">
        <v>660.93100000000004</v>
      </c>
      <c r="E4664" s="295">
        <v>4754.8389999999999</v>
      </c>
      <c r="F4664" s="294">
        <v>1048.373</v>
      </c>
      <c r="G4664" s="294">
        <v>2955.2380000000003</v>
      </c>
    </row>
    <row r="4665" spans="1:7">
      <c r="A4665" s="34" t="s">
        <v>1670</v>
      </c>
      <c r="B4665" s="293">
        <v>2011</v>
      </c>
      <c r="C4665" s="294">
        <v>6080.7879999999996</v>
      </c>
      <c r="D4665" s="294">
        <v>628.96199999999999</v>
      </c>
      <c r="E4665" s="295">
        <v>4407.0940000000001</v>
      </c>
      <c r="F4665" s="294">
        <v>880.94299999999998</v>
      </c>
      <c r="G4665" s="294">
        <v>2769.1040000000003</v>
      </c>
    </row>
    <row r="4666" spans="1:7">
      <c r="A4666" s="34" t="s">
        <v>1670</v>
      </c>
      <c r="B4666" s="293">
        <v>2010</v>
      </c>
      <c r="C4666" s="294">
        <v>5671.009</v>
      </c>
      <c r="D4666" s="294">
        <v>509.79899999999998</v>
      </c>
      <c r="E4666" s="295">
        <v>4272.732</v>
      </c>
      <c r="F4666" s="294">
        <v>937.601</v>
      </c>
      <c r="G4666" s="294">
        <v>2762.558</v>
      </c>
    </row>
    <row r="4667" spans="1:7">
      <c r="A4667" s="34" t="s">
        <v>1670</v>
      </c>
      <c r="B4667" s="293">
        <v>2009</v>
      </c>
      <c r="C4667" s="294">
        <v>5298.6679999999997</v>
      </c>
      <c r="D4667" s="294">
        <v>435.99400000000003</v>
      </c>
      <c r="E4667" s="295">
        <v>3675.0309999999999</v>
      </c>
      <c r="F4667" s="294">
        <v>760.33900000000006</v>
      </c>
      <c r="G4667" s="294">
        <v>2302.3820000000001</v>
      </c>
    </row>
    <row r="4668" spans="1:7">
      <c r="A4668" s="34" t="s">
        <v>1670</v>
      </c>
      <c r="B4668" s="293">
        <v>2008</v>
      </c>
      <c r="C4668" s="294">
        <v>5132.768</v>
      </c>
      <c r="D4668" s="294">
        <v>311.40499999999997</v>
      </c>
      <c r="E4668" s="295">
        <v>3634.7190000000001</v>
      </c>
      <c r="F4668" s="294">
        <v>349.94400000000002</v>
      </c>
      <c r="G4668" s="294">
        <v>2357.402</v>
      </c>
    </row>
    <row r="4669" spans="1:7">
      <c r="A4669" s="34" t="s">
        <v>1670</v>
      </c>
      <c r="B4669" s="293">
        <v>2007</v>
      </c>
      <c r="C4669" s="294">
        <v>4946.7160000000003</v>
      </c>
      <c r="D4669" s="294">
        <v>214.154</v>
      </c>
      <c r="E4669" s="295">
        <v>4247.1130000000003</v>
      </c>
      <c r="F4669" s="294">
        <v>623.52</v>
      </c>
      <c r="G4669" s="294">
        <v>2759.877</v>
      </c>
    </row>
    <row r="4670" spans="1:7">
      <c r="A4670" s="34" t="s">
        <v>1670</v>
      </c>
      <c r="B4670" s="293">
        <v>2006</v>
      </c>
      <c r="C4670" s="294">
        <v>4944.2299999999996</v>
      </c>
      <c r="D4670" s="294">
        <v>559.06100000000004</v>
      </c>
      <c r="E4670" s="295">
        <v>4157.5649999999996</v>
      </c>
      <c r="F4670" s="294">
        <v>683.423</v>
      </c>
      <c r="G4670" s="294">
        <v>2775.549</v>
      </c>
    </row>
    <row r="4671" spans="1:7">
      <c r="A4671" s="34" t="s">
        <v>1670</v>
      </c>
      <c r="B4671" s="293">
        <v>2005</v>
      </c>
      <c r="C4671" s="294">
        <v>4819.8270000000002</v>
      </c>
      <c r="D4671" s="294">
        <v>488.54700000000003</v>
      </c>
      <c r="E4671" s="295">
        <v>4262.6989999999996</v>
      </c>
      <c r="F4671" s="294">
        <v>1016.38</v>
      </c>
      <c r="G4671" s="294">
        <v>2778.25</v>
      </c>
    </row>
    <row r="4672" spans="1:7">
      <c r="A4672" s="34" t="s">
        <v>1670</v>
      </c>
      <c r="B4672" s="293">
        <v>2004</v>
      </c>
      <c r="C4672" s="294">
        <v>4416.3890000000001</v>
      </c>
      <c r="D4672" s="294">
        <v>574.63699999999994</v>
      </c>
      <c r="E4672" s="295">
        <v>3797.5309999999999</v>
      </c>
      <c r="F4672" s="294">
        <v>1089.3019999999999</v>
      </c>
      <c r="G4672" s="294">
        <v>2402.2240000000002</v>
      </c>
    </row>
    <row r="4673" spans="1:7">
      <c r="A4673" s="34" t="s">
        <v>1670</v>
      </c>
      <c r="B4673" s="293">
        <v>2003</v>
      </c>
      <c r="C4673" s="294">
        <v>4172.5510000000004</v>
      </c>
      <c r="D4673" s="294">
        <v>457.584</v>
      </c>
      <c r="E4673" s="295">
        <v>3582.54</v>
      </c>
      <c r="F4673" s="294">
        <v>1279.866</v>
      </c>
      <c r="G4673" s="294">
        <v>2260.8739999999998</v>
      </c>
    </row>
    <row r="4674" spans="1:7">
      <c r="A4674" s="34" t="s">
        <v>1670</v>
      </c>
      <c r="B4674" s="293">
        <v>2002</v>
      </c>
      <c r="C4674" s="294">
        <v>4120.317</v>
      </c>
      <c r="D4674" s="294">
        <v>403.57799999999997</v>
      </c>
      <c r="E4674" s="295">
        <v>3480.5509999999999</v>
      </c>
      <c r="F4674" s="294">
        <v>1371.703</v>
      </c>
      <c r="G4674" s="294">
        <v>2251.627</v>
      </c>
    </row>
    <row r="4675" spans="1:7">
      <c r="A4675" s="34" t="s">
        <v>1670</v>
      </c>
      <c r="B4675" s="293">
        <v>2001</v>
      </c>
      <c r="C4675" s="294">
        <v>4137.2169999999996</v>
      </c>
      <c r="D4675" s="294">
        <v>207.15600000000001</v>
      </c>
      <c r="E4675" s="295">
        <v>3247.43</v>
      </c>
      <c r="F4675" s="294">
        <v>1147.204</v>
      </c>
      <c r="G4675" s="294">
        <v>2032.1019999999999</v>
      </c>
    </row>
    <row r="4676" spans="1:7">
      <c r="A4676" s="34" t="s">
        <v>1670</v>
      </c>
      <c r="B4676" s="293">
        <v>2000</v>
      </c>
      <c r="C4676" s="294">
        <v>4220.9759999999997</v>
      </c>
      <c r="D4676" s="294">
        <v>334.54300000000001</v>
      </c>
      <c r="E4676" s="295">
        <v>3447.7640000000001</v>
      </c>
      <c r="F4676" s="294">
        <v>1175.0360000000001</v>
      </c>
      <c r="G4676" s="294">
        <v>2310.8130000000001</v>
      </c>
    </row>
    <row r="4677" spans="1:7">
      <c r="A4677" s="34" t="s">
        <v>1670</v>
      </c>
      <c r="B4677" s="293">
        <v>1999</v>
      </c>
      <c r="C4677" s="294">
        <v>3970.924</v>
      </c>
      <c r="D4677" s="294">
        <v>460.31</v>
      </c>
      <c r="E4677" s="295">
        <v>3346.652</v>
      </c>
      <c r="F4677" s="294">
        <v>1098.627</v>
      </c>
      <c r="G4677" s="294">
        <v>2188.4459999999999</v>
      </c>
    </row>
    <row r="4678" spans="1:7">
      <c r="A4678" s="34" t="s">
        <v>1670</v>
      </c>
      <c r="B4678" s="293">
        <v>1998</v>
      </c>
      <c r="C4678" s="294">
        <v>4435.6152000000002</v>
      </c>
      <c r="D4678" s="294">
        <v>340.88799999999998</v>
      </c>
      <c r="E4678" s="295">
        <v>3404.0979000000002</v>
      </c>
      <c r="F4678" s="294">
        <v>1042.3009999999999</v>
      </c>
      <c r="G4678" s="294">
        <v>2267.4009999999998</v>
      </c>
    </row>
    <row r="4679" spans="1:7">
      <c r="A4679" s="34" t="s">
        <v>1670</v>
      </c>
      <c r="B4679" s="293">
        <v>1997</v>
      </c>
      <c r="C4679" s="294">
        <v>4302.2358000000004</v>
      </c>
      <c r="D4679" s="294">
        <v>336.25099999999998</v>
      </c>
      <c r="E4679" s="295">
        <v>3291.2361000000001</v>
      </c>
      <c r="F4679" s="294">
        <v>852.80200000000002</v>
      </c>
      <c r="G4679" s="294">
        <v>2139.4839999999999</v>
      </c>
    </row>
    <row r="4680" spans="1:7">
      <c r="A4680" s="34" t="s">
        <v>1670</v>
      </c>
      <c r="B4680" s="293">
        <v>1996</v>
      </c>
      <c r="C4680" s="294">
        <v>3989.3081000000002</v>
      </c>
      <c r="D4680" s="294">
        <v>273.18599999999998</v>
      </c>
      <c r="E4680" s="295">
        <v>3184.7959000000001</v>
      </c>
      <c r="F4680" s="294">
        <v>1161.021</v>
      </c>
      <c r="G4680" s="294">
        <v>2131.2889999999998</v>
      </c>
    </row>
    <row r="4681" spans="1:7">
      <c r="A4681" s="34" t="s">
        <v>1670</v>
      </c>
      <c r="B4681" s="293">
        <v>1995</v>
      </c>
      <c r="C4681" s="294">
        <v>3690.6669999999999</v>
      </c>
      <c r="D4681" s="294">
        <v>281.91899999999998</v>
      </c>
      <c r="E4681" s="295">
        <v>2830.623</v>
      </c>
      <c r="F4681" s="294">
        <v>1082.9590000000001</v>
      </c>
      <c r="G4681" s="294">
        <v>1853.644</v>
      </c>
    </row>
    <row r="4682" spans="1:7">
      <c r="A4682" s="34" t="s">
        <v>1670</v>
      </c>
      <c r="B4682" s="293">
        <v>1994</v>
      </c>
      <c r="C4682" s="294">
        <v>3606.2710000000002</v>
      </c>
      <c r="D4682" s="294">
        <v>184.21899999999999</v>
      </c>
      <c r="E4682" s="295">
        <v>2890.9810000000002</v>
      </c>
      <c r="F4682" s="294">
        <v>1441.1</v>
      </c>
      <c r="G4682" s="294">
        <v>1923.0639999999999</v>
      </c>
    </row>
    <row r="4683" spans="1:7">
      <c r="A4683" s="34" t="s">
        <v>1670</v>
      </c>
      <c r="B4683" s="293">
        <v>1993</v>
      </c>
      <c r="C4683" s="294">
        <v>3488.2489999999998</v>
      </c>
      <c r="D4683" s="294">
        <v>193.32499999999999</v>
      </c>
      <c r="E4683" s="295">
        <v>2855.0911000000001</v>
      </c>
      <c r="F4683" s="294">
        <v>1412.3439000000001</v>
      </c>
      <c r="G4683" s="294">
        <v>1928.6959000000002</v>
      </c>
    </row>
    <row r="4684" spans="1:7">
      <c r="A4684" s="34" t="s">
        <v>1670</v>
      </c>
      <c r="B4684" s="293">
        <v>1992</v>
      </c>
      <c r="C4684" s="294">
        <v>3219.8049000000001</v>
      </c>
      <c r="D4684" s="294">
        <v>242.59800000000001</v>
      </c>
      <c r="E4684" s="295">
        <v>2672.9088999999999</v>
      </c>
      <c r="F4684" s="294">
        <v>1465.279</v>
      </c>
      <c r="G4684" s="294">
        <v>2002.8209999999999</v>
      </c>
    </row>
    <row r="4685" spans="1:7">
      <c r="A4685" s="34" t="s">
        <v>1670</v>
      </c>
      <c r="B4685" s="293">
        <v>1991</v>
      </c>
      <c r="C4685" s="294">
        <v>2899.165</v>
      </c>
      <c r="D4685" s="294">
        <v>219.52799999999999</v>
      </c>
      <c r="E4685" s="295">
        <v>2341.8220000000001</v>
      </c>
      <c r="F4685" s="294">
        <v>1335.251</v>
      </c>
      <c r="G4685" s="294">
        <v>1702.759</v>
      </c>
    </row>
    <row r="4686" spans="1:7">
      <c r="A4686" s="34" t="s">
        <v>1670</v>
      </c>
      <c r="B4686" s="293">
        <v>1990</v>
      </c>
      <c r="C4686" s="294">
        <v>2715.6089000000002</v>
      </c>
      <c r="D4686" s="294">
        <v>215.88200000000001</v>
      </c>
      <c r="E4686" s="295">
        <v>2078.8279000000002</v>
      </c>
      <c r="F4686" s="294">
        <v>1243.537</v>
      </c>
      <c r="G4686" s="294">
        <v>1541.335</v>
      </c>
    </row>
    <row r="4687" spans="1:7">
      <c r="A4687" s="34" t="s">
        <v>1670</v>
      </c>
      <c r="B4687" s="293">
        <v>1989</v>
      </c>
      <c r="C4687" s="294">
        <v>2420.9879999999998</v>
      </c>
      <c r="D4687" s="294">
        <v>171.054</v>
      </c>
      <c r="E4687" s="295">
        <v>1814.1010000000001</v>
      </c>
      <c r="F4687" s="294">
        <v>1117.05</v>
      </c>
      <c r="G4687" s="294">
        <v>1351.7159999999999</v>
      </c>
    </row>
    <row r="4688" spans="1:7">
      <c r="A4688" s="34" t="s">
        <v>1671</v>
      </c>
      <c r="B4688" s="293">
        <v>2019</v>
      </c>
      <c r="C4688" s="294">
        <v>64888</v>
      </c>
      <c r="D4688" s="294">
        <v>2707</v>
      </c>
      <c r="E4688" s="295">
        <v>29074</v>
      </c>
      <c r="F4688" s="294">
        <v>12037</v>
      </c>
      <c r="G4688" s="294">
        <v>18376</v>
      </c>
    </row>
    <row r="4689" spans="1:7">
      <c r="A4689" s="34" t="s">
        <v>1671</v>
      </c>
      <c r="B4689" s="293">
        <v>2018</v>
      </c>
      <c r="C4689" s="294">
        <v>56912</v>
      </c>
      <c r="D4689" s="294">
        <v>1683</v>
      </c>
      <c r="E4689" s="295">
        <v>25413</v>
      </c>
      <c r="F4689" s="294">
        <v>10161</v>
      </c>
      <c r="G4689" s="294">
        <v>16401</v>
      </c>
    </row>
    <row r="4690" spans="1:7">
      <c r="A4690" s="34" t="s">
        <v>1671</v>
      </c>
      <c r="B4690" s="293">
        <v>2017</v>
      </c>
      <c r="C4690" s="294">
        <v>53767</v>
      </c>
      <c r="D4690" s="294">
        <v>2448</v>
      </c>
      <c r="E4690" s="295">
        <v>27178</v>
      </c>
      <c r="F4690" s="294">
        <v>9842</v>
      </c>
      <c r="G4690" s="294">
        <v>14903</v>
      </c>
    </row>
    <row r="4691" spans="1:7">
      <c r="A4691" s="34" t="s">
        <v>1671</v>
      </c>
      <c r="B4691" s="293">
        <v>2016</v>
      </c>
      <c r="C4691" s="294">
        <v>54379</v>
      </c>
      <c r="D4691" s="294">
        <v>614</v>
      </c>
      <c r="E4691" s="295">
        <v>25396</v>
      </c>
      <c r="F4691" s="294">
        <v>10685</v>
      </c>
      <c r="G4691" s="294">
        <v>14989</v>
      </c>
    </row>
    <row r="4692" spans="1:7">
      <c r="A4692" s="34" t="s">
        <v>1671</v>
      </c>
      <c r="B4692" s="293">
        <v>2015</v>
      </c>
      <c r="C4692" s="294">
        <v>54289</v>
      </c>
      <c r="D4692" s="294">
        <v>1276</v>
      </c>
      <c r="E4692" s="295">
        <v>24678</v>
      </c>
      <c r="F4692" s="294">
        <v>10346</v>
      </c>
      <c r="G4692" s="294">
        <v>14740</v>
      </c>
    </row>
    <row r="4693" spans="1:7">
      <c r="A4693" s="34" t="s">
        <v>1671</v>
      </c>
      <c r="B4693" s="293">
        <v>2014</v>
      </c>
      <c r="C4693" s="294">
        <v>48500</v>
      </c>
      <c r="D4693" s="294">
        <v>1147</v>
      </c>
      <c r="E4693" s="295">
        <v>23527</v>
      </c>
      <c r="F4693" s="294">
        <v>9646</v>
      </c>
      <c r="G4693" s="294">
        <v>13805</v>
      </c>
    </row>
    <row r="4694" spans="1:7">
      <c r="A4694" s="34" t="s">
        <v>1671</v>
      </c>
      <c r="B4694" s="293">
        <v>2013</v>
      </c>
      <c r="C4694" s="294">
        <v>41313</v>
      </c>
      <c r="D4694" s="294">
        <v>1231</v>
      </c>
      <c r="E4694" s="295">
        <v>20735</v>
      </c>
      <c r="F4694" s="294">
        <v>9316</v>
      </c>
      <c r="G4694" s="294">
        <v>12319</v>
      </c>
    </row>
    <row r="4695" spans="1:7">
      <c r="A4695" s="34" t="s">
        <v>1671</v>
      </c>
      <c r="B4695" s="293">
        <v>2012</v>
      </c>
      <c r="C4695" s="294">
        <v>39126</v>
      </c>
      <c r="D4695" s="294">
        <v>1222</v>
      </c>
      <c r="E4695" s="295">
        <v>19979</v>
      </c>
      <c r="F4695" s="294">
        <v>8847</v>
      </c>
      <c r="G4695" s="294">
        <v>11782</v>
      </c>
    </row>
    <row r="4696" spans="1:7">
      <c r="A4696" s="34" t="s">
        <v>1671</v>
      </c>
      <c r="B4696" s="293">
        <v>2011</v>
      </c>
      <c r="C4696" s="294">
        <v>36832</v>
      </c>
      <c r="D4696" s="294">
        <v>1419</v>
      </c>
      <c r="E4696" s="295">
        <v>17708</v>
      </c>
      <c r="F4696" s="294">
        <v>8063</v>
      </c>
      <c r="G4696" s="294">
        <v>10028</v>
      </c>
    </row>
    <row r="4697" spans="1:7">
      <c r="A4697" s="34" t="s">
        <v>1671</v>
      </c>
      <c r="B4697" s="293">
        <v>2010</v>
      </c>
      <c r="C4697" s="294">
        <v>33596</v>
      </c>
      <c r="D4697" s="294">
        <v>1099</v>
      </c>
      <c r="E4697" s="295">
        <v>16103</v>
      </c>
      <c r="F4697" s="294">
        <v>6924</v>
      </c>
      <c r="G4697" s="294">
        <v>9002</v>
      </c>
    </row>
    <row r="4698" spans="1:7">
      <c r="A4698" s="34" t="s">
        <v>1671</v>
      </c>
      <c r="B4698" s="293">
        <v>2009</v>
      </c>
      <c r="C4698" s="294">
        <v>30743</v>
      </c>
      <c r="D4698" s="294">
        <v>1040</v>
      </c>
      <c r="E4698" s="295">
        <v>14153.494000000001</v>
      </c>
      <c r="F4698" s="294">
        <v>5776.0029999999997</v>
      </c>
      <c r="G4698" s="294">
        <v>7828.6329999999998</v>
      </c>
    </row>
    <row r="4699" spans="1:7">
      <c r="A4699" s="34" t="s">
        <v>1671</v>
      </c>
      <c r="B4699" s="293">
        <v>2008</v>
      </c>
      <c r="C4699" s="294">
        <v>28946.371999999999</v>
      </c>
      <c r="D4699" s="294">
        <v>647.154</v>
      </c>
      <c r="E4699" s="295">
        <v>13041.76</v>
      </c>
      <c r="F4699" s="294">
        <v>4457.1899999999996</v>
      </c>
      <c r="G4699" s="294">
        <v>6618.7639999999992</v>
      </c>
    </row>
    <row r="4700" spans="1:7">
      <c r="A4700" s="34" t="s">
        <v>1671</v>
      </c>
      <c r="B4700" s="293">
        <v>2007</v>
      </c>
      <c r="C4700" s="294">
        <v>25289.989000000001</v>
      </c>
      <c r="D4700" s="294">
        <v>833.68399999999997</v>
      </c>
      <c r="E4700" s="295">
        <v>12879.074000000001</v>
      </c>
      <c r="F4700" s="294">
        <v>4028.9369999999999</v>
      </c>
      <c r="G4700" s="294">
        <v>5985.9859999999999</v>
      </c>
    </row>
    <row r="4701" spans="1:7">
      <c r="A4701" s="34" t="s">
        <v>1671</v>
      </c>
      <c r="B4701" s="293">
        <v>2006</v>
      </c>
      <c r="C4701" s="294">
        <v>21416.537</v>
      </c>
      <c r="D4701" s="294">
        <v>487.423</v>
      </c>
      <c r="E4701" s="295">
        <v>10127.495999999999</v>
      </c>
      <c r="F4701" s="294">
        <v>3053.886</v>
      </c>
      <c r="G4701" s="294">
        <v>4616.5910000000003</v>
      </c>
    </row>
    <row r="4702" spans="1:7">
      <c r="A4702" s="34" t="s">
        <v>1671</v>
      </c>
      <c r="B4702" s="293">
        <v>2005</v>
      </c>
      <c r="C4702" s="294">
        <v>14418.127</v>
      </c>
      <c r="D4702" s="294">
        <v>308.483</v>
      </c>
      <c r="E4702" s="295">
        <v>6869.6139999999996</v>
      </c>
      <c r="F4702" s="294">
        <v>2474.105</v>
      </c>
      <c r="G4702" s="294">
        <v>3569.154</v>
      </c>
    </row>
    <row r="4703" spans="1:7">
      <c r="A4703" s="34" t="s">
        <v>1671</v>
      </c>
      <c r="B4703" s="293">
        <v>2004</v>
      </c>
      <c r="C4703" s="294">
        <v>13104.325000000001</v>
      </c>
      <c r="D4703" s="294">
        <v>280.012</v>
      </c>
      <c r="E4703" s="295">
        <v>5657.6170000000002</v>
      </c>
      <c r="F4703" s="294">
        <v>2090.1239999999998</v>
      </c>
      <c r="G4703" s="294">
        <v>2918.88</v>
      </c>
    </row>
    <row r="4704" spans="1:7">
      <c r="A4704" s="34" t="s">
        <v>1671</v>
      </c>
      <c r="B4704" s="293">
        <v>2003</v>
      </c>
      <c r="C4704" s="294">
        <v>12226.311</v>
      </c>
      <c r="D4704" s="294">
        <v>228.934</v>
      </c>
      <c r="E4704" s="295">
        <v>5293.3230000000003</v>
      </c>
      <c r="F4704" s="294">
        <v>1835.9490000000001</v>
      </c>
      <c r="G4704" s="294">
        <v>2697.6410000000001</v>
      </c>
    </row>
    <row r="4705" spans="1:7">
      <c r="A4705" s="34" t="s">
        <v>1671</v>
      </c>
      <c r="B4705" s="293">
        <v>2002</v>
      </c>
      <c r="C4705" s="294">
        <v>11261.181</v>
      </c>
      <c r="D4705" s="294">
        <v>142.755</v>
      </c>
      <c r="E4705" s="295">
        <v>4879.9369999999999</v>
      </c>
      <c r="F4705" s="294">
        <v>1606.4739999999999</v>
      </c>
      <c r="G4705" s="294">
        <v>2306.2690000000002</v>
      </c>
    </row>
    <row r="4706" spans="1:7">
      <c r="A4706" s="34" t="s">
        <v>1671</v>
      </c>
      <c r="B4706" s="293">
        <v>2001</v>
      </c>
      <c r="C4706" s="294">
        <v>10194.886</v>
      </c>
      <c r="D4706" s="294">
        <v>117.17100000000001</v>
      </c>
      <c r="E4706" s="295">
        <v>4403.6382000000003</v>
      </c>
      <c r="F4706" s="294">
        <v>1507.9490000000001</v>
      </c>
      <c r="G4706" s="294">
        <v>2239.1950000000002</v>
      </c>
    </row>
    <row r="4707" spans="1:7">
      <c r="A4707" s="34" t="s">
        <v>1671</v>
      </c>
      <c r="B4707" s="293">
        <v>2000</v>
      </c>
      <c r="C4707" s="294">
        <v>10595.95</v>
      </c>
      <c r="D4707" s="294">
        <v>90.052000000000007</v>
      </c>
      <c r="E4707" s="295">
        <v>4306.9780000000001</v>
      </c>
      <c r="F4707" s="294">
        <v>1360.421</v>
      </c>
      <c r="G4707" s="294">
        <v>2108.9360000000001</v>
      </c>
    </row>
    <row r="4708" spans="1:7">
      <c r="A4708" s="34" t="s">
        <v>1671</v>
      </c>
      <c r="B4708" s="293">
        <v>1999</v>
      </c>
      <c r="C4708" s="294">
        <v>10113</v>
      </c>
      <c r="D4708" s="294">
        <v>-382</v>
      </c>
      <c r="E4708" s="295">
        <v>4900</v>
      </c>
      <c r="F4708" s="294">
        <v>1268</v>
      </c>
      <c r="G4708" s="294">
        <v>2169</v>
      </c>
    </row>
    <row r="4709" spans="1:7">
      <c r="A4709" s="34" t="s">
        <v>1671</v>
      </c>
      <c r="B4709" s="293">
        <v>1998</v>
      </c>
      <c r="C4709" s="294">
        <v>9781</v>
      </c>
      <c r="D4709" s="294">
        <v>129</v>
      </c>
      <c r="E4709" s="295">
        <v>5496</v>
      </c>
      <c r="F4709" s="294">
        <v>1688</v>
      </c>
      <c r="G4709" s="294">
        <v>2745</v>
      </c>
    </row>
    <row r="4710" spans="1:7">
      <c r="A4710" s="34" t="s">
        <v>1671</v>
      </c>
      <c r="B4710" s="293">
        <v>1997</v>
      </c>
      <c r="C4710" s="294">
        <v>8036</v>
      </c>
      <c r="D4710" s="294">
        <v>173</v>
      </c>
      <c r="E4710" s="295">
        <v>5418</v>
      </c>
      <c r="F4710" s="294">
        <v>1501</v>
      </c>
      <c r="G4710" s="294">
        <v>2390</v>
      </c>
    </row>
    <row r="4711" spans="1:7">
      <c r="A4711" s="34" t="s">
        <v>1671</v>
      </c>
      <c r="B4711" s="293">
        <v>1996</v>
      </c>
      <c r="C4711" s="294">
        <v>6788</v>
      </c>
      <c r="D4711" s="294">
        <v>12</v>
      </c>
      <c r="E4711" s="295">
        <v>3153</v>
      </c>
      <c r="F4711" s="294">
        <v>1292</v>
      </c>
      <c r="G4711" s="294">
        <v>1517</v>
      </c>
    </row>
    <row r="4712" spans="1:7">
      <c r="A4712" s="34" t="s">
        <v>1671</v>
      </c>
      <c r="B4712" s="293">
        <v>1995</v>
      </c>
      <c r="C4712" s="294">
        <v>4702</v>
      </c>
      <c r="D4712" s="294">
        <v>190</v>
      </c>
      <c r="E4712" s="295">
        <v>2878</v>
      </c>
      <c r="F4712" s="294">
        <v>1287</v>
      </c>
      <c r="G4712" s="294">
        <v>1537</v>
      </c>
    </row>
    <row r="4713" spans="1:7">
      <c r="A4713" s="34" t="s">
        <v>1671</v>
      </c>
      <c r="B4713" s="293">
        <v>1994</v>
      </c>
      <c r="C4713" s="294">
        <v>3654</v>
      </c>
      <c r="D4713" s="294">
        <v>176</v>
      </c>
      <c r="E4713" s="295">
        <v>1957</v>
      </c>
      <c r="F4713" s="294">
        <v>1058</v>
      </c>
      <c r="G4713" s="294">
        <v>1141</v>
      </c>
    </row>
    <row r="4714" spans="1:7">
      <c r="A4714" s="34" t="s">
        <v>1671</v>
      </c>
      <c r="B4714" s="293">
        <v>1993</v>
      </c>
      <c r="C4714" s="294">
        <v>3195</v>
      </c>
      <c r="D4714" s="294">
        <v>89</v>
      </c>
      <c r="E4714" s="295">
        <v>1731</v>
      </c>
      <c r="F4714" s="294">
        <v>889</v>
      </c>
      <c r="G4714" s="294">
        <v>960</v>
      </c>
    </row>
    <row r="4715" spans="1:7">
      <c r="A4715" s="34" t="s">
        <v>1671</v>
      </c>
      <c r="B4715" s="293">
        <v>1992</v>
      </c>
      <c r="C4715" s="294">
        <v>2921</v>
      </c>
      <c r="D4715" s="294">
        <v>11</v>
      </c>
      <c r="E4715" s="295">
        <v>1202</v>
      </c>
      <c r="F4715" s="294">
        <v>376</v>
      </c>
      <c r="G4715" s="294">
        <v>396</v>
      </c>
    </row>
    <row r="4716" spans="1:7">
      <c r="A4716" s="34" t="s">
        <v>1672</v>
      </c>
      <c r="B4716" s="293">
        <v>2019</v>
      </c>
      <c r="C4716" s="294">
        <v>14192</v>
      </c>
      <c r="D4716" s="294">
        <v>470</v>
      </c>
      <c r="E4716" s="295">
        <v>17578</v>
      </c>
      <c r="F4716" s="294">
        <v>4621</v>
      </c>
      <c r="G4716" s="294">
        <v>10826</v>
      </c>
    </row>
    <row r="4717" spans="1:7">
      <c r="A4717" s="34" t="s">
        <v>1672</v>
      </c>
      <c r="B4717" s="293">
        <v>2018</v>
      </c>
      <c r="C4717" s="294">
        <v>14014</v>
      </c>
      <c r="D4717" s="294">
        <v>640</v>
      </c>
      <c r="E4717" s="295">
        <v>18693</v>
      </c>
      <c r="F4717" s="294">
        <v>5585</v>
      </c>
      <c r="G4717" s="294">
        <v>11915</v>
      </c>
    </row>
    <row r="4718" spans="1:7">
      <c r="A4718" s="34" t="s">
        <v>1672</v>
      </c>
      <c r="B4718" s="293">
        <v>2017</v>
      </c>
      <c r="C4718" s="294">
        <v>12960</v>
      </c>
      <c r="D4718" s="294">
        <v>-126</v>
      </c>
      <c r="E4718" s="295">
        <v>18718</v>
      </c>
      <c r="F4718" s="294">
        <v>4924</v>
      </c>
      <c r="G4718" s="294">
        <v>11768</v>
      </c>
    </row>
    <row r="4719" spans="1:7">
      <c r="A4719" s="34" t="s">
        <v>1672</v>
      </c>
      <c r="B4719" s="293">
        <v>2016</v>
      </c>
      <c r="C4719" s="294">
        <v>12394</v>
      </c>
      <c r="D4719" s="294">
        <v>-1010</v>
      </c>
      <c r="E4719" s="295">
        <v>20038</v>
      </c>
      <c r="F4719" s="294">
        <v>5141</v>
      </c>
      <c r="G4719" s="294">
        <v>13225</v>
      </c>
    </row>
    <row r="4720" spans="1:7">
      <c r="A4720" s="34" t="s">
        <v>1672</v>
      </c>
      <c r="B4720" s="293">
        <v>2015</v>
      </c>
      <c r="C4720" s="294">
        <v>12413</v>
      </c>
      <c r="D4720" s="294">
        <v>-391</v>
      </c>
      <c r="E4720" s="295">
        <v>36477</v>
      </c>
      <c r="F4720" s="294">
        <v>14131</v>
      </c>
      <c r="G4720" s="294">
        <v>22958</v>
      </c>
    </row>
    <row r="4721" spans="1:7">
      <c r="A4721" s="34" t="s">
        <v>48</v>
      </c>
      <c r="B4721" s="293">
        <v>2019</v>
      </c>
      <c r="C4721" s="294">
        <v>77147</v>
      </c>
      <c r="D4721" s="294">
        <v>9431</v>
      </c>
      <c r="E4721" s="295">
        <v>152186</v>
      </c>
      <c r="F4721" s="294">
        <v>20984</v>
      </c>
      <c r="G4721" s="294">
        <v>89142</v>
      </c>
    </row>
    <row r="4722" spans="1:7">
      <c r="A4722" s="34" t="s">
        <v>48</v>
      </c>
      <c r="B4722" s="293">
        <v>2018</v>
      </c>
      <c r="C4722" s="294">
        <v>79591</v>
      </c>
      <c r="D4722" s="294">
        <v>8728</v>
      </c>
      <c r="E4722" s="295">
        <v>123382</v>
      </c>
      <c r="F4722" s="294">
        <v>16930</v>
      </c>
      <c r="G4722" s="294">
        <v>56481</v>
      </c>
    </row>
    <row r="4723" spans="1:7">
      <c r="A4723" s="34" t="s">
        <v>48</v>
      </c>
      <c r="B4723" s="293">
        <v>2017</v>
      </c>
      <c r="C4723" s="294">
        <v>79139</v>
      </c>
      <c r="D4723" s="294">
        <v>5753</v>
      </c>
      <c r="E4723" s="295">
        <v>125356</v>
      </c>
      <c r="F4723" s="294">
        <v>17725</v>
      </c>
      <c r="G4723" s="294">
        <v>58078</v>
      </c>
    </row>
    <row r="4724" spans="1:7">
      <c r="A4724" s="34" t="s">
        <v>48</v>
      </c>
      <c r="B4724" s="293">
        <v>2016</v>
      </c>
      <c r="C4724" s="294">
        <v>79919</v>
      </c>
      <c r="D4724" s="294">
        <v>11872</v>
      </c>
      <c r="E4724" s="295">
        <v>117470</v>
      </c>
      <c r="F4724" s="294">
        <v>18392</v>
      </c>
      <c r="G4724" s="294">
        <v>52716</v>
      </c>
    </row>
    <row r="4725" spans="1:7">
      <c r="A4725" s="34" t="s">
        <v>48</v>
      </c>
      <c r="B4725" s="293">
        <v>2015</v>
      </c>
      <c r="C4725" s="294">
        <v>81741</v>
      </c>
      <c r="D4725" s="294">
        <v>13190</v>
      </c>
      <c r="E4725" s="295">
        <v>110495</v>
      </c>
      <c r="F4725" s="294">
        <v>14424</v>
      </c>
      <c r="G4725" s="294">
        <v>46368</v>
      </c>
    </row>
    <row r="4726" spans="1:7">
      <c r="A4726" s="34" t="s">
        <v>48</v>
      </c>
      <c r="B4726" s="293">
        <v>2014</v>
      </c>
      <c r="C4726" s="294">
        <v>92793</v>
      </c>
      <c r="D4726" s="294">
        <v>12022</v>
      </c>
      <c r="E4726" s="295">
        <v>117271</v>
      </c>
      <c r="F4726" s="294">
        <v>12014</v>
      </c>
      <c r="G4726" s="294">
        <v>44989</v>
      </c>
    </row>
    <row r="4727" spans="1:7">
      <c r="A4727" s="34" t="s">
        <v>48</v>
      </c>
      <c r="B4727" s="293">
        <v>2013</v>
      </c>
      <c r="C4727" s="294">
        <v>98367</v>
      </c>
      <c r="D4727" s="294">
        <v>16483</v>
      </c>
      <c r="E4727" s="295">
        <v>126223</v>
      </c>
      <c r="F4727" s="294">
        <v>22929</v>
      </c>
      <c r="G4727" s="294">
        <v>56536</v>
      </c>
    </row>
    <row r="4728" spans="1:7">
      <c r="A4728" s="34" t="s">
        <v>48</v>
      </c>
      <c r="B4728" s="293">
        <v>2012</v>
      </c>
      <c r="C4728" s="294">
        <v>102874</v>
      </c>
      <c r="D4728" s="294">
        <v>16604</v>
      </c>
      <c r="E4728" s="295">
        <v>119213</v>
      </c>
      <c r="F4728" s="294">
        <v>18984</v>
      </c>
      <c r="G4728" s="294">
        <v>49218</v>
      </c>
    </row>
    <row r="4729" spans="1:7">
      <c r="A4729" s="34" t="s">
        <v>48</v>
      </c>
      <c r="B4729" s="293">
        <v>2011</v>
      </c>
      <c r="C4729" s="294">
        <v>106916</v>
      </c>
      <c r="D4729" s="294">
        <v>15855</v>
      </c>
      <c r="E4729" s="295">
        <v>116433</v>
      </c>
      <c r="F4729" s="294">
        <v>20235</v>
      </c>
      <c r="G4729" s="294">
        <v>49671</v>
      </c>
    </row>
    <row r="4730" spans="1:7">
      <c r="A4730" s="34" t="s">
        <v>48</v>
      </c>
      <c r="B4730" s="293">
        <v>2010</v>
      </c>
      <c r="C4730" s="294">
        <v>99870</v>
      </c>
      <c r="D4730" s="294">
        <v>14833</v>
      </c>
      <c r="E4730" s="295">
        <v>113452</v>
      </c>
      <c r="F4730" s="294">
        <v>23172</v>
      </c>
      <c r="G4730" s="294">
        <v>50050</v>
      </c>
    </row>
    <row r="4731" spans="1:7">
      <c r="A4731" s="34" t="s">
        <v>48</v>
      </c>
      <c r="B4731" s="293">
        <v>2009</v>
      </c>
      <c r="C4731" s="294">
        <v>95758</v>
      </c>
      <c r="D4731" s="294">
        <v>13425</v>
      </c>
      <c r="E4731" s="295">
        <v>109022</v>
      </c>
      <c r="F4731" s="294">
        <v>22755</v>
      </c>
      <c r="G4731" s="294">
        <v>46237</v>
      </c>
    </row>
    <row r="4732" spans="1:7">
      <c r="A4732" s="34" t="s">
        <v>48</v>
      </c>
      <c r="B4732" s="293">
        <v>2008</v>
      </c>
      <c r="C4732" s="294">
        <v>103630</v>
      </c>
      <c r="D4732" s="294">
        <v>12334</v>
      </c>
      <c r="E4732" s="295">
        <v>109524</v>
      </c>
      <c r="F4732" s="294">
        <v>13466</v>
      </c>
      <c r="G4732" s="294">
        <v>47391</v>
      </c>
    </row>
    <row r="4733" spans="1:7">
      <c r="A4733" s="34" t="s">
        <v>48</v>
      </c>
      <c r="B4733" s="293">
        <v>2007</v>
      </c>
      <c r="C4733" s="294">
        <v>98786</v>
      </c>
      <c r="D4733" s="294">
        <v>10418</v>
      </c>
      <c r="E4733" s="295">
        <v>120431</v>
      </c>
      <c r="F4733" s="294">
        <v>28469</v>
      </c>
      <c r="G4733" s="294">
        <v>63743</v>
      </c>
    </row>
    <row r="4734" spans="1:7">
      <c r="A4734" s="34" t="s">
        <v>48</v>
      </c>
      <c r="B4734" s="293">
        <v>2006</v>
      </c>
      <c r="C4734" s="294">
        <v>91424</v>
      </c>
      <c r="D4734" s="294">
        <v>9492</v>
      </c>
      <c r="E4734" s="295">
        <v>103234</v>
      </c>
      <c r="F4734" s="294">
        <v>28506</v>
      </c>
      <c r="G4734" s="294">
        <v>51188</v>
      </c>
    </row>
    <row r="4735" spans="1:7">
      <c r="A4735" s="34" t="s">
        <v>48</v>
      </c>
      <c r="B4735" s="293">
        <v>2005</v>
      </c>
      <c r="C4735" s="294">
        <v>91134</v>
      </c>
      <c r="D4735" s="294">
        <v>7934</v>
      </c>
      <c r="E4735" s="295">
        <v>105748</v>
      </c>
      <c r="F4735" s="294">
        <v>33098</v>
      </c>
      <c r="G4735" s="294">
        <v>55739</v>
      </c>
    </row>
    <row r="4736" spans="1:7">
      <c r="A4736" s="34" t="s">
        <v>48</v>
      </c>
      <c r="B4736" s="293">
        <v>2004</v>
      </c>
      <c r="C4736" s="294">
        <v>96293</v>
      </c>
      <c r="D4736" s="294">
        <v>7479</v>
      </c>
      <c r="E4736" s="295">
        <v>111003</v>
      </c>
      <c r="F4736" s="294">
        <v>31688</v>
      </c>
      <c r="G4736" s="294">
        <v>54615</v>
      </c>
    </row>
    <row r="4737" spans="1:7">
      <c r="A4737" s="34" t="s">
        <v>48</v>
      </c>
      <c r="B4737" s="293">
        <v>2003</v>
      </c>
      <c r="C4737" s="294">
        <v>89131</v>
      </c>
      <c r="D4737" s="294">
        <v>7583</v>
      </c>
      <c r="E4737" s="295">
        <v>104457</v>
      </c>
      <c r="F4737" s="294">
        <v>27864</v>
      </c>
      <c r="G4737" s="294">
        <v>51496</v>
      </c>
    </row>
    <row r="4738" spans="1:7">
      <c r="A4738" s="34" t="s">
        <v>48</v>
      </c>
      <c r="B4738" s="293">
        <v>2002</v>
      </c>
      <c r="C4738" s="294">
        <v>81186</v>
      </c>
      <c r="D4738" s="294">
        <v>3579</v>
      </c>
      <c r="E4738" s="295">
        <v>96484</v>
      </c>
      <c r="F4738" s="294">
        <v>22782</v>
      </c>
      <c r="G4738" s="294">
        <v>48799</v>
      </c>
    </row>
    <row r="4739" spans="1:7">
      <c r="A4739" s="34" t="s">
        <v>48</v>
      </c>
      <c r="B4739" s="293">
        <v>2001</v>
      </c>
      <c r="C4739" s="294">
        <v>83067</v>
      </c>
      <c r="D4739" s="294">
        <v>7713</v>
      </c>
      <c r="E4739" s="295">
        <v>90303</v>
      </c>
      <c r="F4739" s="294">
        <v>23448</v>
      </c>
      <c r="G4739" s="294">
        <v>50599</v>
      </c>
    </row>
    <row r="4740" spans="1:7">
      <c r="A4740" s="34" t="s">
        <v>48</v>
      </c>
      <c r="B4740" s="293">
        <v>2000</v>
      </c>
      <c r="C4740" s="294">
        <v>88396</v>
      </c>
      <c r="D4740" s="294">
        <v>8073</v>
      </c>
      <c r="E4740" s="295">
        <v>88349</v>
      </c>
      <c r="F4740" s="294">
        <v>20624</v>
      </c>
      <c r="G4740" s="294">
        <v>49200</v>
      </c>
    </row>
    <row r="4741" spans="1:7">
      <c r="A4741" s="34" t="s">
        <v>48</v>
      </c>
      <c r="B4741" s="293">
        <v>1999</v>
      </c>
      <c r="C4741" s="294">
        <v>87548</v>
      </c>
      <c r="D4741" s="294">
        <v>7692</v>
      </c>
      <c r="E4741" s="295">
        <v>87495</v>
      </c>
      <c r="F4741" s="294">
        <v>20511</v>
      </c>
      <c r="G4741" s="294">
        <v>48865</v>
      </c>
    </row>
    <row r="4742" spans="1:7">
      <c r="A4742" s="34" t="s">
        <v>48</v>
      </c>
      <c r="B4742" s="293">
        <v>1998</v>
      </c>
      <c r="C4742" s="294">
        <v>81667</v>
      </c>
      <c r="D4742" s="294">
        <v>6308</v>
      </c>
      <c r="E4742" s="295">
        <v>86100</v>
      </c>
      <c r="F4742" s="294">
        <v>19433</v>
      </c>
      <c r="G4742" s="294">
        <v>48846</v>
      </c>
    </row>
    <row r="4743" spans="1:7">
      <c r="A4743" s="34" t="s">
        <v>48</v>
      </c>
      <c r="B4743" s="293">
        <v>1997</v>
      </c>
      <c r="C4743" s="294">
        <v>78508</v>
      </c>
      <c r="D4743" s="294">
        <v>6073</v>
      </c>
      <c r="E4743" s="295">
        <v>81499</v>
      </c>
      <c r="F4743" s="294">
        <v>19816</v>
      </c>
      <c r="G4743" s="294">
        <v>46742</v>
      </c>
    </row>
    <row r="4744" spans="1:7">
      <c r="A4744" s="34" t="s">
        <v>48</v>
      </c>
      <c r="B4744" s="293">
        <v>1996</v>
      </c>
      <c r="C4744" s="294">
        <v>75947</v>
      </c>
      <c r="D4744" s="294">
        <v>5409</v>
      </c>
      <c r="E4744" s="295">
        <v>81132</v>
      </c>
      <c r="F4744" s="294">
        <v>21628</v>
      </c>
      <c r="G4744" s="294">
        <v>44457</v>
      </c>
    </row>
    <row r="4745" spans="1:7">
      <c r="A4745" s="34" t="s">
        <v>48</v>
      </c>
      <c r="B4745" s="293">
        <v>1995</v>
      </c>
      <c r="C4745" s="294">
        <v>71940</v>
      </c>
      <c r="D4745" s="294">
        <v>4116</v>
      </c>
      <c r="E4745" s="295">
        <v>80292</v>
      </c>
      <c r="F4745" s="294">
        <v>22423</v>
      </c>
      <c r="G4745" s="294">
        <v>44052</v>
      </c>
    </row>
    <row r="4746" spans="1:7">
      <c r="A4746" s="34" t="s">
        <v>48</v>
      </c>
      <c r="B4746" s="293">
        <v>1994</v>
      </c>
      <c r="C4746" s="294">
        <v>64052</v>
      </c>
      <c r="D4746" s="294">
        <v>2937</v>
      </c>
      <c r="E4746" s="295">
        <v>81091</v>
      </c>
      <c r="F4746" s="294">
        <v>23413</v>
      </c>
      <c r="G4746" s="294">
        <v>45531</v>
      </c>
    </row>
    <row r="4747" spans="1:7">
      <c r="A4747" s="34" t="s">
        <v>48</v>
      </c>
      <c r="B4747" s="293">
        <v>1993</v>
      </c>
      <c r="C4747" s="294">
        <v>62716</v>
      </c>
      <c r="D4747" s="294">
        <v>-8148</v>
      </c>
      <c r="E4747" s="295">
        <v>81113</v>
      </c>
      <c r="F4747" s="294">
        <v>19738</v>
      </c>
      <c r="G4747" s="294">
        <v>47080</v>
      </c>
    </row>
    <row r="4748" spans="1:7">
      <c r="A4748" s="34" t="s">
        <v>48</v>
      </c>
      <c r="B4748" s="293">
        <v>1992</v>
      </c>
      <c r="C4748" s="294">
        <v>64523</v>
      </c>
      <c r="D4748" s="294">
        <v>-4965</v>
      </c>
      <c r="E4748" s="295">
        <v>86705</v>
      </c>
      <c r="F4748" s="294">
        <v>27624</v>
      </c>
      <c r="G4748" s="294">
        <v>56944</v>
      </c>
    </row>
    <row r="4749" spans="1:7">
      <c r="A4749" s="34" t="s">
        <v>48</v>
      </c>
      <c r="B4749" s="293">
        <v>1991</v>
      </c>
      <c r="C4749" s="294">
        <v>64766</v>
      </c>
      <c r="D4749" s="294">
        <v>-2861</v>
      </c>
      <c r="E4749" s="295">
        <v>92473</v>
      </c>
      <c r="F4749" s="294">
        <v>36679</v>
      </c>
      <c r="G4749" s="294">
        <v>63626</v>
      </c>
    </row>
    <row r="4750" spans="1:7">
      <c r="A4750" s="34" t="s">
        <v>48</v>
      </c>
      <c r="B4750" s="293">
        <v>1990</v>
      </c>
      <c r="C4750" s="294">
        <v>69018</v>
      </c>
      <c r="D4750" s="294">
        <v>6020</v>
      </c>
      <c r="E4750" s="295">
        <v>87568</v>
      </c>
      <c r="F4750" s="294">
        <v>42832</v>
      </c>
      <c r="G4750" s="294">
        <v>62377</v>
      </c>
    </row>
    <row r="4751" spans="1:7">
      <c r="A4751" s="34" t="s">
        <v>48</v>
      </c>
      <c r="B4751" s="293">
        <v>1989</v>
      </c>
      <c r="C4751" s="294">
        <v>62710</v>
      </c>
      <c r="D4751" s="294">
        <v>3758</v>
      </c>
      <c r="E4751" s="295">
        <v>77734</v>
      </c>
      <c r="F4751" s="294">
        <v>38509</v>
      </c>
      <c r="G4751" s="294">
        <v>55226</v>
      </c>
    </row>
    <row r="4752" spans="1:7">
      <c r="A4752" s="34" t="s">
        <v>1673</v>
      </c>
      <c r="B4752" s="293">
        <v>2019</v>
      </c>
      <c r="C4752" s="294">
        <v>2406.9079999999999</v>
      </c>
      <c r="D4752" s="294">
        <v>427.72</v>
      </c>
      <c r="E4752" s="295">
        <v>1832.4749999999999</v>
      </c>
      <c r="F4752" s="294">
        <v>177.82499999999999</v>
      </c>
      <c r="G4752" s="294">
        <v>1248.2529999999999</v>
      </c>
    </row>
    <row r="4753" spans="1:7">
      <c r="A4753" s="34" t="s">
        <v>1673</v>
      </c>
      <c r="B4753" s="293">
        <v>2018</v>
      </c>
      <c r="C4753" s="294">
        <v>2213.2420000000002</v>
      </c>
      <c r="D4753" s="294">
        <v>377.03100000000001</v>
      </c>
      <c r="E4753" s="295">
        <v>1537.3489999999999</v>
      </c>
      <c r="F4753" s="294">
        <v>-9.2330000000000005</v>
      </c>
      <c r="G4753" s="294">
        <v>991.05200000000002</v>
      </c>
    </row>
    <row r="4754" spans="1:7">
      <c r="A4754" s="34" t="s">
        <v>1673</v>
      </c>
      <c r="B4754" s="293">
        <v>2017</v>
      </c>
      <c r="C4754" s="294">
        <v>1969.058</v>
      </c>
      <c r="D4754" s="294">
        <v>263.14400000000001</v>
      </c>
      <c r="E4754" s="295">
        <v>1713.4159999999999</v>
      </c>
      <c r="F4754" s="294">
        <v>-53.841999999999999</v>
      </c>
      <c r="G4754" s="294">
        <v>1207.2329999999999</v>
      </c>
    </row>
    <row r="4755" spans="1:7">
      <c r="A4755" s="34" t="s">
        <v>1673</v>
      </c>
      <c r="B4755" s="293">
        <v>2016</v>
      </c>
      <c r="C4755" s="294">
        <v>1775.423</v>
      </c>
      <c r="D4755" s="294">
        <v>222.04499999999999</v>
      </c>
      <c r="E4755" s="295">
        <v>1530.704</v>
      </c>
      <c r="F4755" s="294">
        <v>-108.21299999999999</v>
      </c>
      <c r="G4755" s="294">
        <v>1095.8970000000002</v>
      </c>
    </row>
    <row r="4756" spans="1:7">
      <c r="A4756" s="34" t="s">
        <v>1673</v>
      </c>
      <c r="B4756" s="293">
        <v>2015</v>
      </c>
      <c r="C4756" s="294">
        <v>1601.8920000000001</v>
      </c>
      <c r="D4756" s="294">
        <v>192.078</v>
      </c>
      <c r="E4756" s="295">
        <v>1474.9929999999999</v>
      </c>
      <c r="F4756" s="294">
        <v>-83.995000000000005</v>
      </c>
      <c r="G4756" s="294">
        <v>1086.0900000000001</v>
      </c>
    </row>
    <row r="4757" spans="1:7">
      <c r="A4757" s="34" t="s">
        <v>1673</v>
      </c>
      <c r="B4757" s="293">
        <v>2014</v>
      </c>
      <c r="C4757" s="294">
        <v>1485.807</v>
      </c>
      <c r="D4757" s="294">
        <v>181.90600000000001</v>
      </c>
      <c r="E4757" s="295">
        <v>1384.211</v>
      </c>
      <c r="F4757" s="294">
        <v>117.589</v>
      </c>
      <c r="G4757" s="294">
        <v>1016.5889999999999</v>
      </c>
    </row>
    <row r="4758" spans="1:7">
      <c r="A4758" s="34" t="s">
        <v>1673</v>
      </c>
      <c r="B4758" s="293">
        <v>2013</v>
      </c>
      <c r="C4758" s="294">
        <v>1377.058</v>
      </c>
      <c r="D4758" s="294">
        <v>187.8</v>
      </c>
      <c r="E4758" s="295">
        <v>1230.5160000000001</v>
      </c>
      <c r="F4758" s="294">
        <v>518.21400000000006</v>
      </c>
      <c r="G4758" s="294">
        <v>946.60800000000006</v>
      </c>
    </row>
    <row r="4759" spans="1:7">
      <c r="A4759" s="34" t="s">
        <v>1673</v>
      </c>
      <c r="B4759" s="293">
        <v>2012</v>
      </c>
      <c r="C4759" s="294">
        <v>1293.338</v>
      </c>
      <c r="D4759" s="294">
        <v>178.267</v>
      </c>
      <c r="E4759" s="295">
        <v>1103.6020000000001</v>
      </c>
      <c r="F4759" s="294">
        <v>636.25699999999995</v>
      </c>
      <c r="G4759" s="294">
        <v>850.75799999999992</v>
      </c>
    </row>
    <row r="4760" spans="1:7">
      <c r="A4760" s="34" t="s">
        <v>1673</v>
      </c>
      <c r="B4760" s="293">
        <v>2011</v>
      </c>
      <c r="C4760" s="294">
        <v>1218.6890000000001</v>
      </c>
      <c r="D4760" s="294">
        <v>161.786</v>
      </c>
      <c r="E4760" s="295">
        <v>1030.8140000000001</v>
      </c>
      <c r="F4760" s="294">
        <v>539.59299999999996</v>
      </c>
      <c r="G4760" s="294">
        <v>786.01099999999997</v>
      </c>
    </row>
    <row r="4761" spans="1:7">
      <c r="A4761" s="34" t="s">
        <v>1673</v>
      </c>
      <c r="B4761" s="293">
        <v>2010</v>
      </c>
      <c r="C4761" s="294">
        <v>1103.3920000000001</v>
      </c>
      <c r="D4761" s="294">
        <v>141.28399999999999</v>
      </c>
      <c r="E4761" s="295">
        <v>897.14400000000001</v>
      </c>
      <c r="F4761" s="294">
        <v>574.28099999999995</v>
      </c>
      <c r="G4761" s="294">
        <v>707.56099999999992</v>
      </c>
    </row>
    <row r="4762" spans="1:7">
      <c r="A4762" s="34" t="s">
        <v>1673</v>
      </c>
      <c r="B4762" s="293">
        <v>2009</v>
      </c>
      <c r="C4762" s="294">
        <v>1031.633</v>
      </c>
      <c r="D4762" s="294">
        <v>122.22499999999999</v>
      </c>
      <c r="E4762" s="295">
        <v>808.52700000000004</v>
      </c>
      <c r="F4762" s="294">
        <v>514.57899999999995</v>
      </c>
      <c r="G4762" s="294">
        <v>638.46299999999997</v>
      </c>
    </row>
    <row r="4763" spans="1:7">
      <c r="A4763" s="34" t="s">
        <v>1673</v>
      </c>
      <c r="B4763" s="293">
        <v>2008</v>
      </c>
      <c r="C4763" s="294">
        <v>1024.03</v>
      </c>
      <c r="D4763" s="294">
        <v>116.169</v>
      </c>
      <c r="E4763" s="295">
        <v>765.43700000000001</v>
      </c>
      <c r="F4763" s="294">
        <v>438.19400000000002</v>
      </c>
      <c r="G4763" s="294">
        <v>594.673</v>
      </c>
    </row>
    <row r="4764" spans="1:7">
      <c r="A4764" s="34" t="s">
        <v>1673</v>
      </c>
      <c r="B4764" s="293">
        <v>2007</v>
      </c>
      <c r="C4764" s="294">
        <v>922.55499999999995</v>
      </c>
      <c r="D4764" s="294">
        <v>94.013999999999996</v>
      </c>
      <c r="E4764" s="295">
        <v>702.17899999999997</v>
      </c>
      <c r="F4764" s="294">
        <v>438.32299999999998</v>
      </c>
      <c r="G4764" s="294">
        <v>517.00599999999997</v>
      </c>
    </row>
    <row r="4765" spans="1:7">
      <c r="A4765" s="34" t="s">
        <v>1673</v>
      </c>
      <c r="B4765" s="293">
        <v>2006</v>
      </c>
      <c r="C4765" s="294">
        <v>739.11699999999996</v>
      </c>
      <c r="D4765" s="294">
        <v>93.677999999999997</v>
      </c>
      <c r="E4765" s="295">
        <v>559.55999999999995</v>
      </c>
      <c r="F4765" s="294">
        <v>409.86099999999999</v>
      </c>
      <c r="G4765" s="294">
        <v>416.98599999999999</v>
      </c>
    </row>
    <row r="4766" spans="1:7">
      <c r="A4766" s="34" t="s">
        <v>1673</v>
      </c>
      <c r="B4766" s="293">
        <v>2005</v>
      </c>
      <c r="C4766" s="294">
        <v>638.09500000000003</v>
      </c>
      <c r="D4766" s="294">
        <v>78.254000000000005</v>
      </c>
      <c r="E4766" s="295">
        <v>490.67599999999999</v>
      </c>
      <c r="F4766" s="294">
        <v>369.31</v>
      </c>
      <c r="G4766" s="294">
        <v>369.86099999999999</v>
      </c>
    </row>
    <row r="4767" spans="1:7">
      <c r="A4767" s="34" t="s">
        <v>1673</v>
      </c>
      <c r="B4767" s="293">
        <v>2004</v>
      </c>
      <c r="C4767" s="294">
        <v>549.18100000000004</v>
      </c>
      <c r="D4767" s="294">
        <v>78.331999999999994</v>
      </c>
      <c r="E4767" s="295">
        <v>514.23699999999997</v>
      </c>
      <c r="F4767" s="294">
        <v>398.05200000000002</v>
      </c>
      <c r="G4767" s="294">
        <v>399.86200000000002</v>
      </c>
    </row>
    <row r="4768" spans="1:7">
      <c r="A4768" s="34" t="s">
        <v>1673</v>
      </c>
      <c r="B4768" s="293">
        <v>2003</v>
      </c>
      <c r="C4768" s="294">
        <v>475.99200000000002</v>
      </c>
      <c r="D4768" s="294">
        <v>57.09</v>
      </c>
      <c r="E4768" s="295">
        <v>521.875</v>
      </c>
      <c r="F4768" s="294">
        <v>414.07799999999997</v>
      </c>
      <c r="G4768" s="294">
        <v>414.572</v>
      </c>
    </row>
    <row r="4769" spans="1:7">
      <c r="A4769" s="34" t="s">
        <v>1673</v>
      </c>
      <c r="B4769" s="293">
        <v>2002</v>
      </c>
      <c r="C4769" s="294">
        <v>412.67</v>
      </c>
      <c r="D4769" s="294">
        <v>45.389000000000003</v>
      </c>
      <c r="E4769" s="295">
        <v>417.42599999999999</v>
      </c>
      <c r="F4769" s="294">
        <v>340.97300000000001</v>
      </c>
      <c r="G4769" s="294">
        <v>341.94600000000003</v>
      </c>
    </row>
    <row r="4770" spans="1:7">
      <c r="A4770" s="34" t="s">
        <v>1673</v>
      </c>
      <c r="B4770" s="293">
        <v>2001</v>
      </c>
      <c r="C4770" s="294">
        <v>386.08100000000002</v>
      </c>
      <c r="D4770" s="294">
        <v>37.619999999999997</v>
      </c>
      <c r="E4770" s="295">
        <v>373.10700000000003</v>
      </c>
      <c r="F4770" s="294">
        <v>301.73</v>
      </c>
      <c r="G4770" s="294">
        <v>310.11</v>
      </c>
    </row>
    <row r="4771" spans="1:7">
      <c r="A4771" s="34" t="s">
        <v>1673</v>
      </c>
      <c r="B4771" s="293">
        <v>2000</v>
      </c>
      <c r="C4771" s="294">
        <v>367.43200000000002</v>
      </c>
      <c r="D4771" s="294">
        <v>36.631999999999998</v>
      </c>
      <c r="E4771" s="295">
        <v>335.79599999999999</v>
      </c>
      <c r="F4771" s="294">
        <v>261.74700000000001</v>
      </c>
      <c r="G4771" s="294">
        <v>270.21899999999999</v>
      </c>
    </row>
    <row r="4772" spans="1:7">
      <c r="A4772" s="34" t="s">
        <v>1673</v>
      </c>
      <c r="B4772" s="293">
        <v>1999</v>
      </c>
      <c r="C4772" s="294">
        <v>358.37</v>
      </c>
      <c r="D4772" s="294">
        <v>32.578000000000003</v>
      </c>
      <c r="E4772" s="295">
        <v>360.15800000000002</v>
      </c>
      <c r="F4772" s="294">
        <v>284.34100000000001</v>
      </c>
      <c r="G4772" s="294">
        <v>287.88400000000001</v>
      </c>
    </row>
    <row r="4773" spans="1:7">
      <c r="A4773" s="34" t="s">
        <v>1673</v>
      </c>
      <c r="B4773" s="293">
        <v>1998</v>
      </c>
      <c r="C4773" s="294">
        <v>319.88900000000001</v>
      </c>
      <c r="D4773" s="294">
        <v>-15.215</v>
      </c>
      <c r="E4773" s="295">
        <v>386.548</v>
      </c>
      <c r="F4773" s="294">
        <v>307.83999999999997</v>
      </c>
      <c r="G4773" s="294">
        <v>317.221</v>
      </c>
    </row>
    <row r="4774" spans="1:7">
      <c r="A4774" s="34" t="s">
        <v>1673</v>
      </c>
      <c r="B4774" s="293">
        <v>1997</v>
      </c>
      <c r="C4774" s="294">
        <v>262.97000000000003</v>
      </c>
      <c r="D4774" s="294">
        <v>-21.12</v>
      </c>
      <c r="E4774" s="295">
        <v>377.048</v>
      </c>
      <c r="F4774" s="294">
        <v>302.73259999999999</v>
      </c>
      <c r="G4774" s="294">
        <v>306.81959999999998</v>
      </c>
    </row>
    <row r="4775" spans="1:7">
      <c r="A4775" s="34" t="s">
        <v>1673</v>
      </c>
      <c r="B4775" s="293">
        <v>1996</v>
      </c>
      <c r="C4775" s="294">
        <v>267.67700000000002</v>
      </c>
      <c r="D4775" s="294">
        <v>32.64</v>
      </c>
      <c r="E4775" s="295">
        <v>373.85199999999998</v>
      </c>
      <c r="F4775" s="294">
        <v>322.72500000000002</v>
      </c>
      <c r="G4775" s="294">
        <v>325.72500000000002</v>
      </c>
    </row>
    <row r="4776" spans="1:7">
      <c r="A4776" s="34" t="s">
        <v>1673</v>
      </c>
      <c r="B4776" s="293">
        <v>1995</v>
      </c>
      <c r="C4776" s="294">
        <v>188.602</v>
      </c>
      <c r="D4776" s="294">
        <v>21.494</v>
      </c>
      <c r="E4776" s="295">
        <v>312.54000000000002</v>
      </c>
      <c r="F4776" s="294">
        <v>279.125</v>
      </c>
      <c r="G4776" s="294">
        <v>280.81200000000001</v>
      </c>
    </row>
    <row r="4777" spans="1:7">
      <c r="A4777" s="34" t="s">
        <v>1673</v>
      </c>
      <c r="B4777" s="293">
        <v>1994</v>
      </c>
      <c r="C4777" s="294">
        <v>126.363</v>
      </c>
      <c r="D4777" s="294">
        <v>13.336</v>
      </c>
      <c r="E4777" s="295">
        <v>121.741</v>
      </c>
      <c r="F4777" s="294">
        <v>99.786000000000001</v>
      </c>
      <c r="G4777" s="294">
        <v>99.786000000000001</v>
      </c>
    </row>
    <row r="4778" spans="1:7">
      <c r="A4778" s="34" t="s">
        <v>1673</v>
      </c>
      <c r="B4778" s="293">
        <v>1993</v>
      </c>
      <c r="C4778" s="294">
        <v>93.061999999999998</v>
      </c>
      <c r="D4778" s="294">
        <v>9.6539999999999999</v>
      </c>
      <c r="E4778" s="295">
        <v>97.966999999999999</v>
      </c>
      <c r="F4778" s="294">
        <v>83.631</v>
      </c>
      <c r="G4778" s="294">
        <v>83.631</v>
      </c>
    </row>
    <row r="4779" spans="1:7">
      <c r="A4779" s="34" t="s">
        <v>1673</v>
      </c>
      <c r="B4779" s="293">
        <v>1992</v>
      </c>
      <c r="C4779" s="294">
        <v>61.454000000000001</v>
      </c>
      <c r="D4779" s="294">
        <v>5.4279999999999999</v>
      </c>
      <c r="E4779" s="295">
        <v>81.817999999999998</v>
      </c>
      <c r="F4779" s="294">
        <v>71.677000000000007</v>
      </c>
      <c r="G4779" s="294">
        <v>71.677000000000007</v>
      </c>
    </row>
    <row r="4780" spans="1:7">
      <c r="A4780" s="34" t="s">
        <v>1673</v>
      </c>
      <c r="B4780" s="293">
        <v>1991</v>
      </c>
      <c r="C4780" s="294">
        <v>30.454000000000001</v>
      </c>
      <c r="D4780" s="294">
        <v>3.1520000000000001</v>
      </c>
      <c r="E4780" s="295">
        <v>38.088000000000001</v>
      </c>
      <c r="F4780" s="294">
        <v>31.466000000000001</v>
      </c>
      <c r="G4780" s="294">
        <v>31.487000000000002</v>
      </c>
    </row>
    <row r="4781" spans="1:7">
      <c r="A4781" s="34" t="s">
        <v>1673</v>
      </c>
      <c r="B4781" s="293">
        <v>1990</v>
      </c>
      <c r="C4781" s="294">
        <v>24.51</v>
      </c>
      <c r="D4781" s="294">
        <v>-4.077</v>
      </c>
      <c r="E4781" s="295">
        <v>18.744</v>
      </c>
      <c r="F4781" s="294">
        <v>14.188000000000001</v>
      </c>
      <c r="G4781" s="294">
        <v>14.268000000000001</v>
      </c>
    </row>
    <row r="4782" spans="1:7">
      <c r="A4782" s="34" t="s">
        <v>1673</v>
      </c>
      <c r="B4782" s="293">
        <v>1989</v>
      </c>
      <c r="C4782" s="294">
        <v>18.358000000000001</v>
      </c>
      <c r="D4782" s="294">
        <v>1.401</v>
      </c>
      <c r="E4782" s="295">
        <v>18.242999999999999</v>
      </c>
      <c r="F4782" s="294">
        <v>16.010000000000002</v>
      </c>
      <c r="G4782" s="294">
        <v>16.220000000000002</v>
      </c>
    </row>
    <row r="4783" spans="1:7">
      <c r="A4783" s="34" t="s">
        <v>1674</v>
      </c>
      <c r="B4783" s="293">
        <v>2019</v>
      </c>
      <c r="C4783" s="294">
        <v>2494.5729999999999</v>
      </c>
      <c r="D4783" s="294">
        <v>425.52100000000002</v>
      </c>
      <c r="E4783" s="295">
        <v>3813.9119999999998</v>
      </c>
      <c r="F4783" s="294">
        <v>2263.2289999999998</v>
      </c>
      <c r="G4783" s="294">
        <v>3197.6439999999998</v>
      </c>
    </row>
    <row r="4784" spans="1:7">
      <c r="A4784" s="34" t="s">
        <v>1674</v>
      </c>
      <c r="B4784" s="293">
        <v>2018</v>
      </c>
      <c r="C4784" s="294">
        <v>2483.6660000000002</v>
      </c>
      <c r="D4784" s="294">
        <v>410.57299999999998</v>
      </c>
      <c r="E4784" s="295">
        <v>3473.857</v>
      </c>
      <c r="F4784" s="294">
        <v>1994.64</v>
      </c>
      <c r="G4784" s="294">
        <v>2843.4580000000001</v>
      </c>
    </row>
    <row r="4785" spans="1:7">
      <c r="A4785" s="34" t="s">
        <v>1674</v>
      </c>
      <c r="B4785" s="293">
        <v>2017</v>
      </c>
      <c r="C4785" s="294">
        <v>2287.3119999999999</v>
      </c>
      <c r="D4785" s="294">
        <v>337.25700000000001</v>
      </c>
      <c r="E4785" s="295">
        <v>3399.6280000000002</v>
      </c>
      <c r="F4785" s="294">
        <v>1886.5419999999999</v>
      </c>
      <c r="G4785" s="294">
        <v>2745.5879999999997</v>
      </c>
    </row>
    <row r="4786" spans="1:7">
      <c r="A4786" s="34" t="s">
        <v>1674</v>
      </c>
      <c r="B4786" s="293">
        <v>2016</v>
      </c>
      <c r="C4786" s="294">
        <v>2113.0430000000001</v>
      </c>
      <c r="D4786" s="294">
        <v>271.10899999999998</v>
      </c>
      <c r="E4786" s="295">
        <v>3154.944</v>
      </c>
      <c r="F4786" s="294">
        <v>1543.894</v>
      </c>
      <c r="G4786" s="294">
        <v>2559.1750000000002</v>
      </c>
    </row>
    <row r="4787" spans="1:7">
      <c r="A4787" s="34" t="s">
        <v>1674</v>
      </c>
      <c r="B4787" s="293">
        <v>2015</v>
      </c>
      <c r="C4787" s="294">
        <v>2020.6679999999999</v>
      </c>
      <c r="D4787" s="294">
        <v>282.80700000000002</v>
      </c>
      <c r="E4787" s="295">
        <v>2805.4430000000002</v>
      </c>
      <c r="F4787" s="294">
        <v>1443.2909999999999</v>
      </c>
      <c r="G4787" s="294">
        <v>2284.085</v>
      </c>
    </row>
    <row r="4788" spans="1:7">
      <c r="A4788" s="34" t="s">
        <v>1674</v>
      </c>
      <c r="B4788" s="293">
        <v>2014</v>
      </c>
      <c r="C4788" s="294">
        <v>2147.7669999999998</v>
      </c>
      <c r="D4788" s="294">
        <v>279.38600000000002</v>
      </c>
      <c r="E4788" s="295">
        <v>2903.4630000000002</v>
      </c>
      <c r="F4788" s="294">
        <v>1486.451</v>
      </c>
      <c r="G4788" s="294">
        <v>2345.7960000000003</v>
      </c>
    </row>
    <row r="4789" spans="1:7">
      <c r="A4789" s="34" t="s">
        <v>1674</v>
      </c>
      <c r="B4789" s="293">
        <v>2013</v>
      </c>
      <c r="C4789" s="294">
        <v>2024.13</v>
      </c>
      <c r="D4789" s="294">
        <v>255.215</v>
      </c>
      <c r="E4789" s="295">
        <v>2887.5770000000002</v>
      </c>
      <c r="F4789" s="294">
        <v>1572.989</v>
      </c>
      <c r="G4789" s="294">
        <v>2346.8649999999998</v>
      </c>
    </row>
    <row r="4790" spans="1:7">
      <c r="A4790" s="34" t="s">
        <v>1674</v>
      </c>
      <c r="B4790" s="293">
        <v>2012</v>
      </c>
      <c r="C4790" s="294">
        <v>1954.258</v>
      </c>
      <c r="D4790" s="294">
        <v>37.630000000000003</v>
      </c>
      <c r="E4790" s="295">
        <v>2785.39</v>
      </c>
      <c r="F4790" s="294">
        <v>1464.998</v>
      </c>
      <c r="G4790" s="294">
        <v>2251.5740000000001</v>
      </c>
    </row>
    <row r="4791" spans="1:7">
      <c r="A4791" s="34" t="s">
        <v>1674</v>
      </c>
      <c r="B4791" s="293">
        <v>2011</v>
      </c>
      <c r="C4791" s="294">
        <v>1838.451</v>
      </c>
      <c r="D4791" s="294">
        <v>193.857</v>
      </c>
      <c r="E4791" s="295">
        <v>2836.107</v>
      </c>
      <c r="F4791" s="294">
        <v>1513.135</v>
      </c>
      <c r="G4791" s="294">
        <v>2321.9449999999997</v>
      </c>
    </row>
    <row r="4792" spans="1:7">
      <c r="A4792" s="34" t="s">
        <v>1674</v>
      </c>
      <c r="B4792" s="293">
        <v>2010</v>
      </c>
      <c r="C4792" s="294">
        <v>1513.0730000000001</v>
      </c>
      <c r="D4792" s="294">
        <v>157.1</v>
      </c>
      <c r="E4792" s="295">
        <v>2381.6950000000002</v>
      </c>
      <c r="F4792" s="294">
        <v>1375.66</v>
      </c>
      <c r="G4792" s="294">
        <v>1903.5550000000001</v>
      </c>
    </row>
    <row r="4793" spans="1:7">
      <c r="A4793" s="34" t="s">
        <v>1674</v>
      </c>
      <c r="B4793" s="293">
        <v>2009</v>
      </c>
      <c r="C4793" s="294">
        <v>1329.6610000000001</v>
      </c>
      <c r="D4793" s="294">
        <v>113.39100000000001</v>
      </c>
      <c r="E4793" s="295">
        <v>2098.1570000000002</v>
      </c>
      <c r="F4793" s="294">
        <v>1268.104</v>
      </c>
      <c r="G4793" s="294">
        <v>1668.2040000000002</v>
      </c>
    </row>
    <row r="4794" spans="1:7">
      <c r="A4794" s="34" t="s">
        <v>1674</v>
      </c>
      <c r="B4794" s="293">
        <v>2008</v>
      </c>
      <c r="C4794" s="294">
        <v>1489.471</v>
      </c>
      <c r="D4794" s="294">
        <v>127.026</v>
      </c>
      <c r="E4794" s="295">
        <v>2151.8000000000002</v>
      </c>
      <c r="F4794" s="294">
        <v>1144.7829999999999</v>
      </c>
      <c r="G4794" s="294">
        <v>1698.7829999999999</v>
      </c>
    </row>
    <row r="4795" spans="1:7">
      <c r="A4795" s="34" t="s">
        <v>1674</v>
      </c>
      <c r="B4795" s="293">
        <v>2007</v>
      </c>
      <c r="C4795" s="294">
        <v>1358.6310000000001</v>
      </c>
      <c r="D4795" s="294">
        <v>155.14500000000001</v>
      </c>
      <c r="E4795" s="295">
        <v>1989.5940000000001</v>
      </c>
      <c r="F4795" s="294">
        <v>1162.723</v>
      </c>
      <c r="G4795" s="294">
        <v>1617.454</v>
      </c>
    </row>
    <row r="4796" spans="1:7">
      <c r="A4796" s="34" t="s">
        <v>1674</v>
      </c>
      <c r="B4796" s="293">
        <v>2006</v>
      </c>
      <c r="C4796" s="294">
        <v>1154.94</v>
      </c>
      <c r="D4796" s="294">
        <v>146.67099999999999</v>
      </c>
      <c r="E4796" s="295">
        <v>1670.8209999999999</v>
      </c>
      <c r="F4796" s="294">
        <v>979.27200000000005</v>
      </c>
      <c r="G4796" s="294">
        <v>1341.252</v>
      </c>
    </row>
    <row r="4797" spans="1:7">
      <c r="A4797" s="34" t="s">
        <v>1674</v>
      </c>
      <c r="B4797" s="293">
        <v>2005</v>
      </c>
      <c r="C4797" s="294">
        <v>1043.2750000000001</v>
      </c>
      <c r="D4797" s="294">
        <v>109.803</v>
      </c>
      <c r="E4797" s="295">
        <v>1244.18</v>
      </c>
      <c r="F4797" s="294">
        <v>823.01</v>
      </c>
      <c r="G4797" s="294">
        <v>983.053</v>
      </c>
    </row>
    <row r="4798" spans="1:7">
      <c r="A4798" s="34" t="s">
        <v>1674</v>
      </c>
      <c r="B4798" s="293">
        <v>2004</v>
      </c>
      <c r="C4798" s="294">
        <v>928.29700000000003</v>
      </c>
      <c r="D4798" s="294">
        <v>86.406000000000006</v>
      </c>
      <c r="E4798" s="295">
        <v>1186.2919999999999</v>
      </c>
      <c r="F4798" s="294">
        <v>713.60500000000002</v>
      </c>
      <c r="G4798" s="294">
        <v>938.92200000000003</v>
      </c>
    </row>
    <row r="4799" spans="1:7">
      <c r="A4799" s="34" t="s">
        <v>1674</v>
      </c>
      <c r="B4799" s="293">
        <v>2003</v>
      </c>
      <c r="C4799" s="294">
        <v>797.92</v>
      </c>
      <c r="D4799" s="294">
        <v>62.351999999999997</v>
      </c>
      <c r="E4799" s="295">
        <v>960.73900000000003</v>
      </c>
      <c r="F4799" s="294">
        <v>592.10199999999998</v>
      </c>
      <c r="G4799" s="294">
        <v>768.64799999999991</v>
      </c>
    </row>
    <row r="4800" spans="1:7">
      <c r="A4800" s="34" t="s">
        <v>1674</v>
      </c>
      <c r="B4800" s="293">
        <v>2002</v>
      </c>
      <c r="C4800" s="294">
        <v>742.01400000000001</v>
      </c>
      <c r="D4800" s="294">
        <v>54.112000000000002</v>
      </c>
      <c r="E4800" s="295">
        <v>931.05</v>
      </c>
      <c r="F4800" s="294">
        <v>506.791</v>
      </c>
      <c r="G4800" s="294">
        <v>747.84199999999998</v>
      </c>
    </row>
    <row r="4801" spans="1:7">
      <c r="A4801" s="34" t="s">
        <v>1674</v>
      </c>
      <c r="B4801" s="293">
        <v>2001</v>
      </c>
      <c r="C4801" s="294">
        <v>726.947</v>
      </c>
      <c r="D4801" s="294">
        <v>32.71</v>
      </c>
      <c r="E4801" s="295">
        <v>838.80399999999997</v>
      </c>
      <c r="F4801" s="294">
        <v>401.11200000000002</v>
      </c>
      <c r="G4801" s="294">
        <v>692.93200000000002</v>
      </c>
    </row>
    <row r="4802" spans="1:7">
      <c r="A4802" s="34" t="s">
        <v>1674</v>
      </c>
      <c r="B4802" s="293">
        <v>2000</v>
      </c>
      <c r="C4802" s="294">
        <v>704.27599999999995</v>
      </c>
      <c r="D4802" s="294">
        <v>63.445</v>
      </c>
      <c r="E4802" s="295">
        <v>758.85400000000004</v>
      </c>
      <c r="F4802" s="294">
        <v>374.50200000000001</v>
      </c>
      <c r="G4802" s="294">
        <v>616.38800000000003</v>
      </c>
    </row>
    <row r="4803" spans="1:7">
      <c r="A4803" s="34" t="s">
        <v>1674</v>
      </c>
      <c r="B4803" s="293">
        <v>1999</v>
      </c>
      <c r="C4803" s="294">
        <v>655.04100000000005</v>
      </c>
      <c r="D4803" s="294">
        <v>54.427999999999997</v>
      </c>
      <c r="E4803" s="295">
        <v>738.56700000000001</v>
      </c>
      <c r="F4803" s="294">
        <v>329.024</v>
      </c>
      <c r="G4803" s="294">
        <v>597.61300000000006</v>
      </c>
    </row>
    <row r="4804" spans="1:7">
      <c r="A4804" s="34" t="s">
        <v>1674</v>
      </c>
      <c r="B4804" s="293">
        <v>1998</v>
      </c>
      <c r="C4804" s="294">
        <v>640.13099999999997</v>
      </c>
      <c r="D4804" s="294">
        <v>62.064</v>
      </c>
      <c r="E4804" s="295">
        <v>695.81100000000004</v>
      </c>
      <c r="F4804" s="294">
        <v>286.03699999999998</v>
      </c>
      <c r="G4804" s="294">
        <v>569.447</v>
      </c>
    </row>
    <row r="4805" spans="1:7">
      <c r="A4805" s="34" t="s">
        <v>1674</v>
      </c>
      <c r="B4805" s="293">
        <v>1997</v>
      </c>
      <c r="C4805" s="294">
        <v>552.16300000000001</v>
      </c>
      <c r="D4805" s="294">
        <v>58.625999999999998</v>
      </c>
      <c r="E4805" s="295">
        <v>599.19299999999998</v>
      </c>
      <c r="F4805" s="294">
        <v>238.67099999999999</v>
      </c>
      <c r="G4805" s="294">
        <v>497.08799999999997</v>
      </c>
    </row>
    <row r="4806" spans="1:7">
      <c r="A4806" s="34" t="s">
        <v>1674</v>
      </c>
      <c r="B4806" s="293">
        <v>1996</v>
      </c>
      <c r="C4806" s="294">
        <v>474.69900000000001</v>
      </c>
      <c r="D4806" s="294">
        <v>50.198</v>
      </c>
      <c r="E4806" s="295">
        <v>569.745</v>
      </c>
      <c r="F4806" s="294">
        <v>195.50899999999999</v>
      </c>
      <c r="G4806" s="294">
        <v>467.21799999999996</v>
      </c>
    </row>
    <row r="4807" spans="1:7">
      <c r="A4807" s="34" t="s">
        <v>1674</v>
      </c>
      <c r="B4807" s="293">
        <v>1995</v>
      </c>
      <c r="C4807" s="294">
        <v>487.33600000000001</v>
      </c>
      <c r="D4807" s="294">
        <v>45.325000000000003</v>
      </c>
      <c r="E4807" s="295">
        <v>466.12200000000001</v>
      </c>
      <c r="F4807" s="294">
        <v>150.94499999999999</v>
      </c>
      <c r="G4807" s="294">
        <v>357.12900000000002</v>
      </c>
    </row>
    <row r="4808" spans="1:7">
      <c r="A4808" s="34" t="s">
        <v>1674</v>
      </c>
      <c r="B4808" s="293">
        <v>1994</v>
      </c>
      <c r="C4808" s="294">
        <v>399.50200000000001</v>
      </c>
      <c r="D4808" s="294">
        <v>33.61</v>
      </c>
      <c r="E4808" s="295">
        <v>371.096</v>
      </c>
      <c r="F4808" s="294">
        <v>116.30500000000001</v>
      </c>
      <c r="G4808" s="294">
        <v>284.471</v>
      </c>
    </row>
    <row r="4809" spans="1:7">
      <c r="A4809" s="34" t="s">
        <v>1674</v>
      </c>
      <c r="B4809" s="293">
        <v>1993</v>
      </c>
      <c r="C4809" s="294">
        <v>308.63799999999998</v>
      </c>
      <c r="D4809" s="294">
        <v>25.326000000000001</v>
      </c>
      <c r="E4809" s="295">
        <v>258.96699999999998</v>
      </c>
      <c r="F4809" s="294">
        <v>83.686000000000007</v>
      </c>
      <c r="G4809" s="294">
        <v>201.15</v>
      </c>
    </row>
    <row r="4810" spans="1:7">
      <c r="A4810" s="34" t="s">
        <v>1674</v>
      </c>
      <c r="B4810" s="293">
        <v>1992</v>
      </c>
      <c r="C4810" s="294">
        <v>277.12900000000002</v>
      </c>
      <c r="D4810" s="294">
        <v>16.704999999999998</v>
      </c>
      <c r="E4810" s="295">
        <v>253.3</v>
      </c>
      <c r="F4810" s="294">
        <v>58.731000000000002</v>
      </c>
      <c r="G4810" s="294">
        <v>198.55799999999999</v>
      </c>
    </row>
    <row r="4811" spans="1:7">
      <c r="A4811" s="34" t="s">
        <v>1674</v>
      </c>
      <c r="B4811" s="293">
        <v>1991</v>
      </c>
      <c r="C4811" s="294">
        <v>228.18100000000001</v>
      </c>
      <c r="D4811" s="294">
        <v>17.131</v>
      </c>
      <c r="E4811" s="295">
        <v>143.142</v>
      </c>
      <c r="F4811" s="294">
        <v>37.112000000000002</v>
      </c>
      <c r="G4811" s="294">
        <v>102.9</v>
      </c>
    </row>
    <row r="4812" spans="1:7">
      <c r="A4812" s="34" t="s">
        <v>1674</v>
      </c>
      <c r="B4812" s="293">
        <v>1990</v>
      </c>
      <c r="C4812" s="294">
        <v>228.39699999999999</v>
      </c>
      <c r="D4812" s="294">
        <v>17.847999999999999</v>
      </c>
      <c r="E4812" s="295">
        <v>134.35599999999999</v>
      </c>
      <c r="F4812" s="294">
        <v>-4.2869999999999999</v>
      </c>
      <c r="G4812" s="294">
        <v>99.575999999999993</v>
      </c>
    </row>
    <row r="4813" spans="1:7">
      <c r="A4813" s="34" t="s">
        <v>1675</v>
      </c>
      <c r="B4813" s="293">
        <v>2019</v>
      </c>
      <c r="C4813" s="294">
        <v>5140.0839999999998</v>
      </c>
      <c r="D4813" s="294">
        <v>454.53199999999998</v>
      </c>
      <c r="E4813" s="295">
        <v>13287.411</v>
      </c>
      <c r="F4813" s="294">
        <v>6328.5910000000003</v>
      </c>
      <c r="G4813" s="294">
        <v>11006.554</v>
      </c>
    </row>
    <row r="4814" spans="1:7">
      <c r="A4814" s="34" t="s">
        <v>1675</v>
      </c>
      <c r="B4814" s="293">
        <v>2018</v>
      </c>
      <c r="C4814" s="294">
        <v>3977.5390000000002</v>
      </c>
      <c r="D4814" s="294">
        <v>336.73200000000003</v>
      </c>
      <c r="E4814" s="295">
        <v>12889.395</v>
      </c>
      <c r="F4814" s="294">
        <v>6125.18</v>
      </c>
      <c r="G4814" s="294">
        <v>10678.239000000001</v>
      </c>
    </row>
    <row r="4815" spans="1:7">
      <c r="A4815" s="34" t="s">
        <v>1675</v>
      </c>
      <c r="B4815" s="293">
        <v>2017</v>
      </c>
      <c r="C4815" s="294">
        <v>3398.7190000000001</v>
      </c>
      <c r="D4815" s="294">
        <v>295.66500000000002</v>
      </c>
      <c r="E4815" s="295">
        <v>4598.9260000000004</v>
      </c>
      <c r="F4815" s="294">
        <v>1689.2940000000001</v>
      </c>
      <c r="G4815" s="294">
        <v>3328.4459999999999</v>
      </c>
    </row>
    <row r="4816" spans="1:7">
      <c r="A4816" s="34" t="s">
        <v>1675</v>
      </c>
      <c r="B4816" s="293">
        <v>2016</v>
      </c>
      <c r="C4816" s="294">
        <v>3116.35</v>
      </c>
      <c r="D4816" s="294">
        <v>405.03100000000001</v>
      </c>
      <c r="E4816" s="295">
        <v>4016.9839999999999</v>
      </c>
      <c r="F4816" s="294">
        <v>1631.134</v>
      </c>
      <c r="G4816" s="294">
        <v>2956.5050000000001</v>
      </c>
    </row>
    <row r="4817" spans="1:7">
      <c r="A4817" s="34" t="s">
        <v>1675</v>
      </c>
      <c r="B4817" s="293">
        <v>2015</v>
      </c>
      <c r="C4817" s="294">
        <v>3023.1889999999999</v>
      </c>
      <c r="D4817" s="294">
        <v>419.24700000000001</v>
      </c>
      <c r="E4817" s="295">
        <v>3702.01</v>
      </c>
      <c r="F4817" s="294">
        <v>1594.989</v>
      </c>
      <c r="G4817" s="294">
        <v>2662.7110000000002</v>
      </c>
    </row>
    <row r="4818" spans="1:7">
      <c r="A4818" s="34" t="s">
        <v>1675</v>
      </c>
      <c r="B4818" s="293">
        <v>2014</v>
      </c>
      <c r="C4818" s="294">
        <v>3088.5329999999999</v>
      </c>
      <c r="D4818" s="294">
        <v>414.54300000000001</v>
      </c>
      <c r="E4818" s="295">
        <v>3494.6210000000001</v>
      </c>
      <c r="F4818" s="294">
        <v>1522.6890000000001</v>
      </c>
      <c r="G4818" s="294">
        <v>2465.011</v>
      </c>
    </row>
    <row r="4819" spans="1:7">
      <c r="A4819" s="34" t="s">
        <v>1675</v>
      </c>
      <c r="B4819" s="293">
        <v>2013</v>
      </c>
      <c r="C4819" s="294">
        <v>2952.8960000000002</v>
      </c>
      <c r="D4819" s="294">
        <v>353.54399999999998</v>
      </c>
      <c r="E4819" s="295">
        <v>3331.7310000000002</v>
      </c>
      <c r="F4819" s="294">
        <v>1467.0509999999999</v>
      </c>
      <c r="G4819" s="294">
        <v>2399.8649999999998</v>
      </c>
    </row>
    <row r="4820" spans="1:7">
      <c r="A4820" s="34" t="s">
        <v>1675</v>
      </c>
      <c r="B4820" s="293">
        <v>2012</v>
      </c>
      <c r="C4820" s="294">
        <v>2821.4459999999999</v>
      </c>
      <c r="D4820" s="294">
        <v>254.13399999999999</v>
      </c>
      <c r="E4820" s="295">
        <v>3246.192</v>
      </c>
      <c r="F4820" s="294">
        <v>1252.5550000000001</v>
      </c>
      <c r="G4820" s="294">
        <v>2283.73</v>
      </c>
    </row>
    <row r="4821" spans="1:7">
      <c r="A4821" s="34" t="s">
        <v>1675</v>
      </c>
      <c r="B4821" s="293">
        <v>2011</v>
      </c>
      <c r="C4821" s="294">
        <v>2788.018</v>
      </c>
      <c r="D4821" s="294">
        <v>266.86599999999999</v>
      </c>
      <c r="E4821" s="295">
        <v>2965.5810000000001</v>
      </c>
      <c r="F4821" s="294">
        <v>1107.4069999999999</v>
      </c>
      <c r="G4821" s="294">
        <v>2002.3429999999998</v>
      </c>
    </row>
    <row r="4822" spans="1:7">
      <c r="A4822" s="34" t="s">
        <v>1675</v>
      </c>
      <c r="B4822" s="293">
        <v>2010</v>
      </c>
      <c r="C4822" s="294">
        <v>2622.8620000000001</v>
      </c>
      <c r="D4822" s="294">
        <v>263.55700000000002</v>
      </c>
      <c r="E4822" s="295">
        <v>2872.4549999999999</v>
      </c>
      <c r="F4822" s="294">
        <v>1003.155</v>
      </c>
      <c r="G4822" s="294">
        <v>1924.722</v>
      </c>
    </row>
    <row r="4823" spans="1:7">
      <c r="A4823" s="34" t="s">
        <v>1675</v>
      </c>
      <c r="B4823" s="293">
        <v>2009</v>
      </c>
      <c r="C4823" s="294">
        <v>2326.1579999999999</v>
      </c>
      <c r="D4823" s="294">
        <v>195.52600000000001</v>
      </c>
      <c r="E4823" s="295">
        <v>2644.7739999999999</v>
      </c>
      <c r="F4823" s="294">
        <v>771.91</v>
      </c>
      <c r="G4823" s="294">
        <v>1783.4389999999999</v>
      </c>
    </row>
    <row r="4824" spans="1:7">
      <c r="A4824" s="34" t="s">
        <v>1675</v>
      </c>
      <c r="B4824" s="293">
        <v>2008</v>
      </c>
      <c r="C4824" s="294">
        <v>2389.3719999999998</v>
      </c>
      <c r="D4824" s="294">
        <v>229.62799999999999</v>
      </c>
      <c r="E4824" s="295">
        <v>2749.913</v>
      </c>
      <c r="F4824" s="294">
        <v>573.11099999999999</v>
      </c>
      <c r="G4824" s="294">
        <v>1828.7649999999999</v>
      </c>
    </row>
    <row r="4825" spans="1:7">
      <c r="A4825" s="34" t="s">
        <v>1675</v>
      </c>
      <c r="B4825" s="293">
        <v>2007</v>
      </c>
      <c r="C4825" s="294">
        <v>2276.6379999999999</v>
      </c>
      <c r="D4825" s="294">
        <v>247.12799999999999</v>
      </c>
      <c r="E4825" s="295">
        <v>2726.3139999999999</v>
      </c>
      <c r="F4825" s="294">
        <v>617.197</v>
      </c>
      <c r="G4825" s="294">
        <v>1829.8379999999997</v>
      </c>
    </row>
    <row r="4826" spans="1:7">
      <c r="A4826" s="34" t="s">
        <v>1675</v>
      </c>
      <c r="B4826" s="293">
        <v>2006</v>
      </c>
      <c r="C4826" s="294">
        <v>2095.39</v>
      </c>
      <c r="D4826" s="294">
        <v>226.5</v>
      </c>
      <c r="E4826" s="295">
        <v>2478.904</v>
      </c>
      <c r="F4826" s="294">
        <v>905.16800000000001</v>
      </c>
      <c r="G4826" s="294">
        <v>1712.508</v>
      </c>
    </row>
    <row r="4827" spans="1:7">
      <c r="A4827" s="34" t="s">
        <v>1675</v>
      </c>
      <c r="B4827" s="293">
        <v>2005</v>
      </c>
      <c r="C4827" s="294">
        <v>1993.393</v>
      </c>
      <c r="D4827" s="294">
        <v>193.066</v>
      </c>
      <c r="E4827" s="295">
        <v>2638.1959999999999</v>
      </c>
      <c r="F4827" s="294">
        <v>915.34699999999998</v>
      </c>
      <c r="G4827" s="294">
        <v>1866.02</v>
      </c>
    </row>
    <row r="4828" spans="1:7">
      <c r="A4828" s="34" t="s">
        <v>1675</v>
      </c>
      <c r="B4828" s="293">
        <v>2004</v>
      </c>
      <c r="C4828" s="294">
        <v>2033.653</v>
      </c>
      <c r="D4828" s="294">
        <v>196.071</v>
      </c>
      <c r="E4828" s="295">
        <v>2363.2939999999999</v>
      </c>
      <c r="F4828" s="294">
        <v>910.48699999999997</v>
      </c>
      <c r="G4828" s="294">
        <v>1595.413</v>
      </c>
    </row>
    <row r="4829" spans="1:7">
      <c r="A4829" s="34" t="s">
        <v>1675</v>
      </c>
      <c r="B4829" s="293">
        <v>2003</v>
      </c>
      <c r="C4829" s="294">
        <v>1901.52</v>
      </c>
      <c r="D4829" s="294">
        <v>172.59700000000001</v>
      </c>
      <c r="E4829" s="295">
        <v>2306.8919999999998</v>
      </c>
      <c r="F4829" s="294">
        <v>742.63099999999997</v>
      </c>
      <c r="G4829" s="294">
        <v>1627.1659999999999</v>
      </c>
    </row>
    <row r="4830" spans="1:7">
      <c r="A4830" s="34" t="s">
        <v>1675</v>
      </c>
      <c r="B4830" s="293">
        <v>2002</v>
      </c>
      <c r="C4830" s="294">
        <v>1809.249</v>
      </c>
      <c r="D4830" s="294">
        <v>175.94399999999999</v>
      </c>
      <c r="E4830" s="295">
        <v>2232.694</v>
      </c>
      <c r="F4830" s="294">
        <v>574.678</v>
      </c>
      <c r="G4830" s="294">
        <v>1631.4259999999999</v>
      </c>
    </row>
    <row r="4831" spans="1:7">
      <c r="A4831" s="34" t="s">
        <v>1675</v>
      </c>
      <c r="B4831" s="293">
        <v>2001</v>
      </c>
      <c r="C4831" s="294">
        <v>1843.7660000000001</v>
      </c>
      <c r="D4831" s="294">
        <v>116.002</v>
      </c>
      <c r="E4831" s="295">
        <v>2268.0509999999999</v>
      </c>
      <c r="F4831" s="294">
        <v>524.16999999999996</v>
      </c>
      <c r="G4831" s="294">
        <v>1691.5189999999998</v>
      </c>
    </row>
    <row r="4832" spans="1:7">
      <c r="A4832" s="34" t="s">
        <v>1675</v>
      </c>
      <c r="B4832" s="293">
        <v>2000</v>
      </c>
      <c r="C4832" s="294">
        <v>1462.7950000000001</v>
      </c>
      <c r="D4832" s="294">
        <v>123.005</v>
      </c>
      <c r="E4832" s="295">
        <v>2489.0329999999999</v>
      </c>
      <c r="F4832" s="294">
        <v>631.25900000000001</v>
      </c>
      <c r="G4832" s="294">
        <v>1901.646</v>
      </c>
    </row>
    <row r="4833" spans="1:7">
      <c r="A4833" s="34" t="s">
        <v>1675</v>
      </c>
      <c r="B4833" s="293">
        <v>1999</v>
      </c>
      <c r="C4833" s="294">
        <v>1439.499</v>
      </c>
      <c r="D4833" s="294">
        <v>162</v>
      </c>
      <c r="E4833" s="295">
        <v>1401.4949999999999</v>
      </c>
      <c r="F4833" s="294">
        <v>858.49699999999996</v>
      </c>
      <c r="G4833" s="294">
        <v>954.803</v>
      </c>
    </row>
    <row r="4834" spans="1:7">
      <c r="A4834" s="34" t="s">
        <v>1675</v>
      </c>
      <c r="B4834" s="293">
        <v>1998</v>
      </c>
      <c r="C4834" s="294">
        <v>1407.3489999999999</v>
      </c>
      <c r="D4834" s="294">
        <v>203.785</v>
      </c>
      <c r="E4834" s="295">
        <v>1388.0640000000001</v>
      </c>
      <c r="F4834" s="294">
        <v>945.05100000000004</v>
      </c>
      <c r="G4834" s="294">
        <v>978.46400000000006</v>
      </c>
    </row>
    <row r="4835" spans="1:7">
      <c r="A4835" s="34" t="s">
        <v>1675</v>
      </c>
      <c r="B4835" s="293">
        <v>1997</v>
      </c>
      <c r="C4835" s="294">
        <v>1426.7909999999999</v>
      </c>
      <c r="D4835" s="294">
        <v>218.22900000000001</v>
      </c>
      <c r="E4835" s="295">
        <v>1422.261</v>
      </c>
      <c r="F4835" s="294">
        <v>1000.4880000000001</v>
      </c>
      <c r="G4835" s="294">
        <v>1016.0920000000001</v>
      </c>
    </row>
    <row r="4836" spans="1:7">
      <c r="A4836" s="34" t="s">
        <v>1675</v>
      </c>
      <c r="B4836" s="293">
        <v>1996</v>
      </c>
      <c r="C4836" s="294">
        <v>1436.0530000000001</v>
      </c>
      <c r="D4836" s="294">
        <v>189.89400000000001</v>
      </c>
      <c r="E4836" s="295">
        <v>1506.913</v>
      </c>
      <c r="F4836" s="294">
        <v>1076.537</v>
      </c>
      <c r="G4836" s="294">
        <v>1103.7550000000001</v>
      </c>
    </row>
    <row r="4837" spans="1:7">
      <c r="A4837" s="34" t="s">
        <v>1675</v>
      </c>
      <c r="B4837" s="293">
        <v>1995</v>
      </c>
      <c r="C4837" s="294">
        <v>1439.4871000000001</v>
      </c>
      <c r="D4837" s="294">
        <v>248.81700000000001</v>
      </c>
      <c r="E4837" s="295">
        <v>1534.269</v>
      </c>
      <c r="F4837" s="294">
        <v>1116.56</v>
      </c>
      <c r="G4837" s="294">
        <v>1140.3609999999999</v>
      </c>
    </row>
    <row r="4838" spans="1:7">
      <c r="A4838" s="34" t="s">
        <v>1675</v>
      </c>
      <c r="B4838" s="293">
        <v>1994</v>
      </c>
      <c r="C4838" s="294">
        <v>1315.2371000000001</v>
      </c>
      <c r="D4838" s="294">
        <v>226.02199999999999</v>
      </c>
      <c r="E4838" s="295">
        <v>1399.7249999999999</v>
      </c>
      <c r="F4838" s="294">
        <v>1008.079</v>
      </c>
      <c r="G4838" s="294">
        <v>1032.1610000000001</v>
      </c>
    </row>
    <row r="4839" spans="1:7">
      <c r="A4839" s="34" t="s">
        <v>1675</v>
      </c>
      <c r="B4839" s="293">
        <v>1993</v>
      </c>
      <c r="C4839" s="294">
        <v>1188.645</v>
      </c>
      <c r="D4839" s="294">
        <v>202.471</v>
      </c>
      <c r="E4839" s="295">
        <v>1225.2570000000001</v>
      </c>
      <c r="F4839" s="294">
        <v>891.86900000000003</v>
      </c>
      <c r="G4839" s="294">
        <v>922.80600000000004</v>
      </c>
    </row>
    <row r="4840" spans="1:7">
      <c r="A4840" s="34" t="s">
        <v>1675</v>
      </c>
      <c r="B4840" s="293">
        <v>1992</v>
      </c>
      <c r="C4840" s="294">
        <v>1126.4459999999999</v>
      </c>
      <c r="D4840" s="294">
        <v>170.59399999999999</v>
      </c>
      <c r="E4840" s="295">
        <v>1267.5940000000001</v>
      </c>
      <c r="F4840" s="294">
        <v>977.06299999999999</v>
      </c>
      <c r="G4840" s="294">
        <v>990.59899999999993</v>
      </c>
    </row>
    <row r="4841" spans="1:7">
      <c r="A4841" s="34" t="s">
        <v>1675</v>
      </c>
      <c r="B4841" s="293">
        <v>1991</v>
      </c>
      <c r="C4841" s="294">
        <v>1016.968</v>
      </c>
      <c r="D4841" s="294">
        <v>168.67400000000001</v>
      </c>
      <c r="E4841" s="295">
        <v>1217.3719000000001</v>
      </c>
      <c r="F4841" s="294">
        <v>960.06200000000001</v>
      </c>
      <c r="G4841" s="294">
        <v>975.36900000000003</v>
      </c>
    </row>
    <row r="4842" spans="1:7">
      <c r="A4842" s="34" t="s">
        <v>1675</v>
      </c>
      <c r="B4842" s="293">
        <v>1990</v>
      </c>
      <c r="C4842" s="294">
        <v>962.81</v>
      </c>
      <c r="D4842" s="294">
        <v>156.68100000000001</v>
      </c>
      <c r="E4842" s="295">
        <v>1129.395</v>
      </c>
      <c r="F4842" s="294">
        <v>898.19299999999998</v>
      </c>
      <c r="G4842" s="294">
        <v>910.42599999999993</v>
      </c>
    </row>
    <row r="4843" spans="1:7">
      <c r="A4843" s="34" t="s">
        <v>1675</v>
      </c>
      <c r="B4843" s="293">
        <v>1989</v>
      </c>
      <c r="C4843" s="294">
        <v>869.51900000000001</v>
      </c>
      <c r="D4843" s="294">
        <v>138.565</v>
      </c>
      <c r="E4843" s="295">
        <v>969.649</v>
      </c>
      <c r="F4843" s="294">
        <v>764.91300000000001</v>
      </c>
      <c r="G4843" s="294">
        <v>783.46</v>
      </c>
    </row>
    <row r="4844" spans="1:7">
      <c r="A4844" s="34" t="s">
        <v>1676</v>
      </c>
      <c r="B4844" s="293">
        <v>2019</v>
      </c>
      <c r="C4844" s="294">
        <v>3543</v>
      </c>
      <c r="D4844" s="294">
        <v>1002</v>
      </c>
      <c r="E4844" s="295">
        <v>7316</v>
      </c>
      <c r="F4844" s="294">
        <v>4613</v>
      </c>
      <c r="G4844" s="294">
        <v>6494</v>
      </c>
    </row>
    <row r="4845" spans="1:7">
      <c r="A4845" s="34" t="s">
        <v>1676</v>
      </c>
      <c r="B4845" s="293">
        <v>2018</v>
      </c>
      <c r="C4845" s="294">
        <v>3333</v>
      </c>
      <c r="D4845" s="294">
        <v>826</v>
      </c>
      <c r="E4845" s="295">
        <v>6959</v>
      </c>
      <c r="F4845" s="294">
        <v>3906</v>
      </c>
      <c r="G4845" s="294">
        <v>5903</v>
      </c>
    </row>
    <row r="4846" spans="1:7">
      <c r="A4846" s="34" t="s">
        <v>1676</v>
      </c>
      <c r="B4846" s="293">
        <v>2017</v>
      </c>
      <c r="C4846" s="294">
        <v>2398.373</v>
      </c>
      <c r="D4846" s="294">
        <v>462.649</v>
      </c>
      <c r="E4846" s="295">
        <v>4280.6000000000004</v>
      </c>
      <c r="F4846" s="294">
        <v>2314.1750000000002</v>
      </c>
      <c r="G4846" s="294">
        <v>3363.2300000000005</v>
      </c>
    </row>
    <row r="4847" spans="1:7">
      <c r="A4847" s="34" t="s">
        <v>1676</v>
      </c>
      <c r="B4847" s="293">
        <v>2017</v>
      </c>
      <c r="C4847" s="294">
        <v>2752</v>
      </c>
      <c r="D4847" s="294">
        <v>726</v>
      </c>
      <c r="E4847" s="295">
        <v>5257</v>
      </c>
      <c r="F4847" s="294">
        <v>2969</v>
      </c>
      <c r="G4847" s="294">
        <v>4161</v>
      </c>
    </row>
    <row r="4848" spans="1:7">
      <c r="A4848" s="34" t="s">
        <v>1676</v>
      </c>
      <c r="B4848" s="293">
        <v>2016</v>
      </c>
      <c r="C4848" s="294">
        <v>2219.7620000000002</v>
      </c>
      <c r="D4848" s="294">
        <v>461.55900000000003</v>
      </c>
      <c r="E4848" s="295">
        <v>3687.7469999999998</v>
      </c>
      <c r="F4848" s="294">
        <v>1881.0989999999999</v>
      </c>
      <c r="G4848" s="294">
        <v>2971.6769999999997</v>
      </c>
    </row>
    <row r="4849" spans="1:7">
      <c r="A4849" s="34" t="s">
        <v>1676</v>
      </c>
      <c r="B4849" s="293">
        <v>2014</v>
      </c>
      <c r="C4849" s="294">
        <v>1861.3579999999999</v>
      </c>
      <c r="D4849" s="294">
        <v>353.351</v>
      </c>
      <c r="E4849" s="295">
        <v>3376.84</v>
      </c>
      <c r="F4849" s="294">
        <v>1462.798</v>
      </c>
      <c r="G4849" s="294">
        <v>2753.8339999999998</v>
      </c>
    </row>
    <row r="4850" spans="1:7">
      <c r="A4850" s="34" t="s">
        <v>1676</v>
      </c>
      <c r="B4850" s="293">
        <v>2013</v>
      </c>
      <c r="C4850" s="294">
        <v>1421.1780000000001</v>
      </c>
      <c r="D4850" s="294">
        <v>125.30800000000001</v>
      </c>
      <c r="E4850" s="295">
        <v>3019.0059999999999</v>
      </c>
      <c r="F4850" s="294">
        <v>1533.202</v>
      </c>
      <c r="G4850" s="294">
        <v>2401.7950000000001</v>
      </c>
    </row>
    <row r="4851" spans="1:7">
      <c r="A4851" s="34" t="s">
        <v>1676</v>
      </c>
      <c r="B4851" s="293">
        <v>2012</v>
      </c>
      <c r="C4851" s="294">
        <v>1055.5350000000001</v>
      </c>
      <c r="D4851" s="294">
        <v>86.628</v>
      </c>
      <c r="E4851" s="295">
        <v>2195.84</v>
      </c>
      <c r="F4851" s="294">
        <v>1075.2149999999999</v>
      </c>
      <c r="G4851" s="294">
        <v>1882.5839999999998</v>
      </c>
    </row>
    <row r="4852" spans="1:7">
      <c r="A4852" s="34" t="s">
        <v>1676</v>
      </c>
      <c r="B4852" s="293">
        <v>2012</v>
      </c>
      <c r="C4852" s="294">
        <v>1148.5160000000001</v>
      </c>
      <c r="D4852" s="294">
        <v>151.25399999999999</v>
      </c>
      <c r="E4852" s="295">
        <v>2566.085</v>
      </c>
      <c r="F4852" s="294">
        <v>1318.5809999999999</v>
      </c>
      <c r="G4852" s="294">
        <v>2160.9539999999997</v>
      </c>
    </row>
    <row r="4853" spans="1:7">
      <c r="A4853" s="34" t="s">
        <v>1676</v>
      </c>
      <c r="B4853" s="293">
        <v>2011</v>
      </c>
      <c r="C4853" s="294">
        <v>902.74099999999999</v>
      </c>
      <c r="D4853" s="294">
        <v>124.89100000000001</v>
      </c>
      <c r="E4853" s="295">
        <v>1839.1130000000001</v>
      </c>
      <c r="F4853" s="294">
        <v>1197.675</v>
      </c>
      <c r="G4853" s="294">
        <v>1509.2839999999999</v>
      </c>
    </row>
    <row r="4854" spans="1:7">
      <c r="A4854" s="34" t="s">
        <v>1676</v>
      </c>
      <c r="B4854" s="293">
        <v>2010</v>
      </c>
      <c r="C4854" s="294">
        <v>666.32399999999996</v>
      </c>
      <c r="D4854" s="294">
        <v>72.281000000000006</v>
      </c>
      <c r="E4854" s="295">
        <v>1429.9369999999999</v>
      </c>
      <c r="F4854" s="294">
        <v>864.24800000000005</v>
      </c>
      <c r="G4854" s="294">
        <v>1154.45</v>
      </c>
    </row>
    <row r="4855" spans="1:7">
      <c r="A4855" s="34" t="s">
        <v>1676</v>
      </c>
      <c r="B4855" s="293">
        <v>2008</v>
      </c>
      <c r="C4855" s="294">
        <v>573.22500000000002</v>
      </c>
      <c r="D4855" s="294">
        <v>39.415999999999997</v>
      </c>
      <c r="E4855" s="295">
        <v>1327.171</v>
      </c>
      <c r="F4855" s="294">
        <v>798.66700000000003</v>
      </c>
      <c r="G4855" s="294">
        <v>1075.556</v>
      </c>
    </row>
    <row r="4856" spans="1:7">
      <c r="A4856" s="34" t="s">
        <v>1676</v>
      </c>
      <c r="B4856" s="293">
        <v>2007</v>
      </c>
      <c r="C4856" s="294">
        <v>366.79899999999998</v>
      </c>
      <c r="D4856" s="294">
        <v>-278.35899999999998</v>
      </c>
      <c r="E4856" s="295">
        <v>987.73199999999997</v>
      </c>
      <c r="F4856" s="294">
        <v>411.678</v>
      </c>
      <c r="G4856" s="294">
        <v>811.69399999999996</v>
      </c>
    </row>
    <row r="4857" spans="1:7">
      <c r="A4857" s="34" t="s">
        <v>1676</v>
      </c>
      <c r="B4857" s="293">
        <v>2006</v>
      </c>
      <c r="C4857" s="294">
        <v>73.501000000000005</v>
      </c>
      <c r="D4857" s="294">
        <v>-20.873999999999999</v>
      </c>
      <c r="E4857" s="295">
        <v>100.61</v>
      </c>
      <c r="F4857" s="294">
        <v>72.497</v>
      </c>
      <c r="G4857" s="294">
        <v>72.668999999999997</v>
      </c>
    </row>
    <row r="4858" spans="1:7">
      <c r="A4858" s="34" t="s">
        <v>1676</v>
      </c>
      <c r="B4858" s="293">
        <v>2006</v>
      </c>
      <c r="C4858" s="294">
        <v>184.58600000000001</v>
      </c>
      <c r="D4858" s="294">
        <v>39.968000000000004</v>
      </c>
      <c r="E4858" s="295">
        <v>300.584</v>
      </c>
      <c r="F4858" s="294">
        <v>247.34200000000001</v>
      </c>
      <c r="G4858" s="294">
        <v>247.405</v>
      </c>
    </row>
    <row r="4859" spans="1:7">
      <c r="A4859" s="34" t="s">
        <v>1676</v>
      </c>
      <c r="B4859" s="293">
        <v>2005</v>
      </c>
      <c r="C4859" s="294">
        <v>50.582999999999998</v>
      </c>
      <c r="D4859" s="294">
        <v>-6.2249999999999996</v>
      </c>
      <c r="E4859" s="295">
        <v>94.906999999999996</v>
      </c>
      <c r="F4859" s="294">
        <v>72.262</v>
      </c>
      <c r="G4859" s="294">
        <v>72.262</v>
      </c>
    </row>
    <row r="4860" spans="1:7">
      <c r="A4860" s="34" t="s">
        <v>1676</v>
      </c>
      <c r="B4860" s="293">
        <v>2003</v>
      </c>
      <c r="C4860" s="294">
        <v>28.035</v>
      </c>
      <c r="D4860" s="294">
        <v>-27.062999999999999</v>
      </c>
      <c r="E4860" s="295">
        <v>99.233999999999995</v>
      </c>
      <c r="F4860" s="294">
        <v>47.387999999999998</v>
      </c>
      <c r="G4860" s="294">
        <v>73.006</v>
      </c>
    </row>
    <row r="4861" spans="1:7">
      <c r="A4861" s="34" t="s">
        <v>1676</v>
      </c>
      <c r="B4861" s="293">
        <v>2002</v>
      </c>
      <c r="C4861" s="294">
        <v>10.039999999999999</v>
      </c>
      <c r="D4861" s="294">
        <v>-40.331000000000003</v>
      </c>
      <c r="E4861" s="295">
        <v>121.90600000000001</v>
      </c>
      <c r="F4861" s="294">
        <v>71.744</v>
      </c>
      <c r="G4861" s="294">
        <v>98.040999999999997</v>
      </c>
    </row>
    <row r="4862" spans="1:7">
      <c r="A4862" s="34" t="s">
        <v>1676</v>
      </c>
      <c r="B4862" s="293">
        <v>2001</v>
      </c>
      <c r="C4862" s="294">
        <v>2.4859999999999998</v>
      </c>
      <c r="D4862" s="294">
        <v>-24.823</v>
      </c>
      <c r="E4862" s="295">
        <v>122.465</v>
      </c>
      <c r="F4862" s="294">
        <v>106.791</v>
      </c>
      <c r="G4862" s="294">
        <v>107.678</v>
      </c>
    </row>
    <row r="4863" spans="1:7">
      <c r="A4863" s="34" t="s">
        <v>1676</v>
      </c>
      <c r="B4863" s="293">
        <v>2000</v>
      </c>
      <c r="C4863" s="294">
        <v>1.3089999999999999</v>
      </c>
      <c r="D4863" s="294">
        <v>-18.606000000000002</v>
      </c>
      <c r="E4863" s="295">
        <v>132.79300000000001</v>
      </c>
      <c r="F4863" s="294">
        <v>124.1</v>
      </c>
      <c r="G4863" s="294">
        <v>125.24799999999999</v>
      </c>
    </row>
    <row r="4864" spans="1:7">
      <c r="A4864" s="34" t="s">
        <v>1676</v>
      </c>
      <c r="B4864" s="293">
        <v>1999</v>
      </c>
      <c r="C4864" s="294">
        <v>0.47399999999999998</v>
      </c>
      <c r="D4864" s="294">
        <v>-5.5179999999999998</v>
      </c>
      <c r="E4864" s="295">
        <v>33.895000000000003</v>
      </c>
      <c r="F4864" s="294">
        <v>32.033000000000001</v>
      </c>
      <c r="G4864" s="294">
        <v>32.035000000000004</v>
      </c>
    </row>
    <row r="4865" spans="1:7">
      <c r="A4865" s="34" t="s">
        <v>1677</v>
      </c>
      <c r="B4865" s="293">
        <v>2019</v>
      </c>
      <c r="C4865" s="294">
        <v>2158.759</v>
      </c>
      <c r="D4865" s="294">
        <v>446.90600000000001</v>
      </c>
      <c r="E4865" s="295">
        <v>3426.75</v>
      </c>
      <c r="F4865" s="294">
        <v>2598.4059999999999</v>
      </c>
      <c r="G4865" s="294">
        <v>2670.4850000000001</v>
      </c>
    </row>
    <row r="4866" spans="1:7">
      <c r="A4866" s="34" t="s">
        <v>1677</v>
      </c>
      <c r="B4866" s="293">
        <v>2018</v>
      </c>
      <c r="C4866" s="294">
        <v>1881.883</v>
      </c>
      <c r="D4866" s="294">
        <v>109.49299999999999</v>
      </c>
      <c r="E4866" s="295">
        <v>2645.7620000000002</v>
      </c>
      <c r="F4866" s="294">
        <v>1925.9670000000001</v>
      </c>
      <c r="G4866" s="294">
        <v>1943.4010000000001</v>
      </c>
    </row>
    <row r="4867" spans="1:7">
      <c r="A4867" s="34" t="s">
        <v>1677</v>
      </c>
      <c r="B4867" s="293">
        <v>2017</v>
      </c>
      <c r="C4867" s="294">
        <v>1536.2159999999999</v>
      </c>
      <c r="D4867" s="294">
        <v>-313.142</v>
      </c>
      <c r="E4867" s="295">
        <v>2302.5819999999999</v>
      </c>
      <c r="F4867" s="294">
        <v>1630.6289999999999</v>
      </c>
      <c r="G4867" s="294">
        <v>1654.6299999999999</v>
      </c>
    </row>
    <row r="4868" spans="1:7">
      <c r="A4868" s="34" t="s">
        <v>1677</v>
      </c>
      <c r="B4868" s="293">
        <v>2016</v>
      </c>
      <c r="C4868" s="294">
        <v>1105.7190000000001</v>
      </c>
      <c r="D4868" s="294">
        <v>104.22199999999999</v>
      </c>
      <c r="E4868" s="295">
        <v>1638.597</v>
      </c>
      <c r="F4868" s="294">
        <v>419.46699999999998</v>
      </c>
      <c r="G4868" s="294">
        <v>1070.9479999999999</v>
      </c>
    </row>
    <row r="4869" spans="1:7">
      <c r="A4869" s="34" t="s">
        <v>1677</v>
      </c>
      <c r="B4869" s="293">
        <v>2015</v>
      </c>
      <c r="C4869" s="294">
        <v>753.75099999999998</v>
      </c>
      <c r="D4869" s="294">
        <v>6.5309999999999997</v>
      </c>
      <c r="E4869" s="295">
        <v>1007.44</v>
      </c>
      <c r="F4869" s="294">
        <v>171.155</v>
      </c>
      <c r="G4869" s="294">
        <v>791.048</v>
      </c>
    </row>
    <row r="4870" spans="1:7">
      <c r="A4870" s="34" t="s">
        <v>1677</v>
      </c>
      <c r="B4870" s="293">
        <v>2014</v>
      </c>
      <c r="C4870" s="294">
        <v>511.495</v>
      </c>
      <c r="D4870" s="294">
        <v>-48.481000000000002</v>
      </c>
      <c r="E4870" s="295">
        <v>796.47699999999998</v>
      </c>
      <c r="F4870" s="294">
        <v>-81.628</v>
      </c>
      <c r="G4870" s="294">
        <v>593.53899999999999</v>
      </c>
    </row>
    <row r="4871" spans="1:7">
      <c r="A4871" s="34" t="s">
        <v>1677</v>
      </c>
      <c r="B4871" s="293">
        <v>2013</v>
      </c>
      <c r="C4871" s="294">
        <v>354.947</v>
      </c>
      <c r="D4871" s="294">
        <v>-83.147000000000006</v>
      </c>
      <c r="E4871" s="295">
        <v>629.56799999999998</v>
      </c>
      <c r="F4871" s="294">
        <v>-193.108</v>
      </c>
      <c r="G4871" s="294">
        <v>468.459</v>
      </c>
    </row>
    <row r="4872" spans="1:7">
      <c r="A4872" s="34" t="s">
        <v>1677</v>
      </c>
      <c r="B4872" s="293">
        <v>2012</v>
      </c>
      <c r="C4872" s="294">
        <v>297.05900000000003</v>
      </c>
      <c r="D4872" s="294">
        <v>-44.32</v>
      </c>
      <c r="E4872" s="295">
        <v>330.41899999999998</v>
      </c>
      <c r="F4872" s="294">
        <v>-174.95699999999999</v>
      </c>
      <c r="G4872" s="294">
        <v>156.11900000000003</v>
      </c>
    </row>
    <row r="4873" spans="1:7">
      <c r="A4873" s="34" t="s">
        <v>1677</v>
      </c>
      <c r="B4873" s="293">
        <v>2011</v>
      </c>
      <c r="C4873" s="294">
        <v>94.454999999999998</v>
      </c>
      <c r="D4873" s="294">
        <v>-186.54</v>
      </c>
      <c r="E4873" s="295">
        <v>328.96199999999999</v>
      </c>
      <c r="F4873" s="294">
        <v>-227.077</v>
      </c>
      <c r="G4873" s="294">
        <v>89.076000000000022</v>
      </c>
    </row>
    <row r="4874" spans="1:7">
      <c r="A4874" s="34" t="s">
        <v>1677</v>
      </c>
      <c r="B4874" s="293">
        <v>2010</v>
      </c>
      <c r="C4874" s="294">
        <v>169.87799999999999</v>
      </c>
      <c r="D4874" s="294">
        <v>-31.846</v>
      </c>
      <c r="E4874" s="295">
        <v>489.58100000000002</v>
      </c>
      <c r="F4874" s="294">
        <v>-88.644000000000005</v>
      </c>
      <c r="G4874" s="294">
        <v>204.78800000000001</v>
      </c>
    </row>
    <row r="4875" spans="1:7">
      <c r="A4875" s="34" t="s">
        <v>1677</v>
      </c>
      <c r="B4875" s="293">
        <v>2009</v>
      </c>
      <c r="C4875" s="294">
        <v>9.2650000000000006</v>
      </c>
      <c r="D4875" s="294">
        <v>-211.87</v>
      </c>
      <c r="E4875" s="295">
        <v>712.39</v>
      </c>
      <c r="F4875" s="294">
        <v>-102.384</v>
      </c>
      <c r="G4875" s="294">
        <v>340.75399999999996</v>
      </c>
    </row>
    <row r="4876" spans="1:7">
      <c r="A4876" s="34" t="s">
        <v>1677</v>
      </c>
      <c r="B4876" s="293">
        <v>2008</v>
      </c>
      <c r="C4876" s="294">
        <v>3.919</v>
      </c>
      <c r="D4876" s="294">
        <v>-178.92</v>
      </c>
      <c r="E4876" s="295">
        <v>232.38800000000001</v>
      </c>
      <c r="F4876" s="294">
        <v>-220.75</v>
      </c>
      <c r="G4876" s="294">
        <v>175.41699999999997</v>
      </c>
    </row>
    <row r="4877" spans="1:7">
      <c r="A4877" s="34" t="s">
        <v>1677</v>
      </c>
      <c r="B4877" s="293">
        <v>2007</v>
      </c>
      <c r="C4877" s="294">
        <v>34.44</v>
      </c>
      <c r="D4877" s="294">
        <v>-86.881</v>
      </c>
      <c r="E4877" s="295">
        <v>275.69499999999999</v>
      </c>
      <c r="F4877" s="294">
        <v>-159.517</v>
      </c>
      <c r="G4877" s="294">
        <v>227.03899999999999</v>
      </c>
    </row>
    <row r="4878" spans="1:7">
      <c r="A4878" s="34" t="s">
        <v>1677</v>
      </c>
      <c r="B4878" s="293">
        <v>2006</v>
      </c>
      <c r="C4878" s="294">
        <v>27.643000000000001</v>
      </c>
      <c r="D4878" s="294">
        <v>-74.165999999999997</v>
      </c>
      <c r="E4878" s="295">
        <v>353.60300000000001</v>
      </c>
      <c r="F4878" s="294">
        <v>-84.908000000000001</v>
      </c>
      <c r="G4878" s="294">
        <v>286.19499999999999</v>
      </c>
    </row>
    <row r="4879" spans="1:7">
      <c r="A4879" s="34" t="s">
        <v>1677</v>
      </c>
      <c r="B4879" s="293">
        <v>2005</v>
      </c>
      <c r="C4879" s="294">
        <v>7.8460000000000001</v>
      </c>
      <c r="D4879" s="294">
        <v>-103.04300000000001</v>
      </c>
      <c r="E4879" s="295">
        <v>374.108</v>
      </c>
      <c r="F4879" s="294">
        <v>-19.396999999999998</v>
      </c>
      <c r="G4879" s="294">
        <v>322.46500000000003</v>
      </c>
    </row>
    <row r="4880" spans="1:7">
      <c r="A4880" s="34" t="s">
        <v>1677</v>
      </c>
      <c r="B4880" s="293">
        <v>2004</v>
      </c>
      <c r="C4880" s="294">
        <v>14.146000000000001</v>
      </c>
      <c r="D4880" s="294">
        <v>-164.81700000000001</v>
      </c>
      <c r="E4880" s="295">
        <v>516.91899999999998</v>
      </c>
      <c r="F4880" s="294">
        <v>78.516999999999996</v>
      </c>
      <c r="G4880" s="294">
        <v>457.28300000000002</v>
      </c>
    </row>
    <row r="4881" spans="1:7">
      <c r="A4881" s="34" t="s">
        <v>1677</v>
      </c>
      <c r="B4881" s="293">
        <v>2003</v>
      </c>
      <c r="C4881" s="294">
        <v>47.091999999999999</v>
      </c>
      <c r="D4881" s="294">
        <v>-166.46299999999999</v>
      </c>
      <c r="E4881" s="295">
        <v>379.54500000000002</v>
      </c>
      <c r="F4881" s="294">
        <v>154.3329</v>
      </c>
      <c r="G4881" s="294">
        <v>322.1189</v>
      </c>
    </row>
    <row r="4882" spans="1:7">
      <c r="A4882" s="34" t="s">
        <v>1677</v>
      </c>
      <c r="B4882" s="293">
        <v>2002</v>
      </c>
      <c r="C4882" s="294">
        <v>101.61199999999999</v>
      </c>
      <c r="D4882" s="294">
        <v>-136.88499999999999</v>
      </c>
      <c r="E4882" s="295">
        <v>552.13900000000001</v>
      </c>
      <c r="F4882" s="294">
        <v>302.41000000000003</v>
      </c>
      <c r="G4882" s="294">
        <v>474.44600000000003</v>
      </c>
    </row>
    <row r="4883" spans="1:7">
      <c r="A4883" s="34" t="s">
        <v>1677</v>
      </c>
      <c r="B4883" s="293">
        <v>2001</v>
      </c>
      <c r="C4883" s="294">
        <v>219.26300000000001</v>
      </c>
      <c r="D4883" s="294">
        <v>-183.23500000000001</v>
      </c>
      <c r="E4883" s="295">
        <v>705.55899999999997</v>
      </c>
      <c r="F4883" s="294">
        <v>440.20299999999997</v>
      </c>
      <c r="G4883" s="294">
        <v>619.45100000000002</v>
      </c>
    </row>
    <row r="4884" spans="1:7">
      <c r="A4884" s="34" t="s">
        <v>1677</v>
      </c>
      <c r="B4884" s="293">
        <v>2000</v>
      </c>
      <c r="C4884" s="294">
        <v>194.167</v>
      </c>
      <c r="D4884" s="294">
        <v>-29.734999999999999</v>
      </c>
      <c r="E4884" s="295">
        <v>886.82</v>
      </c>
      <c r="F4884" s="294">
        <v>622.69399999999996</v>
      </c>
      <c r="G4884" s="294">
        <v>810.50799999999992</v>
      </c>
    </row>
    <row r="4885" spans="1:7">
      <c r="A4885" s="34" t="s">
        <v>1677</v>
      </c>
      <c r="B4885" s="293">
        <v>1999</v>
      </c>
      <c r="C4885" s="294">
        <v>156.96199999999999</v>
      </c>
      <c r="D4885" s="294">
        <v>-26.768000000000001</v>
      </c>
      <c r="E4885" s="295">
        <v>221.934</v>
      </c>
      <c r="F4885" s="294">
        <v>170.28200000000001</v>
      </c>
      <c r="G4885" s="294">
        <v>170.476</v>
      </c>
    </row>
    <row r="4886" spans="1:7">
      <c r="A4886" s="34" t="s">
        <v>1677</v>
      </c>
      <c r="B4886" s="293">
        <v>1998</v>
      </c>
      <c r="C4886" s="294">
        <v>134.81100000000001</v>
      </c>
      <c r="D4886" s="294">
        <v>3.472</v>
      </c>
      <c r="E4886" s="295">
        <v>230.29</v>
      </c>
      <c r="F4886" s="294">
        <v>179.56700000000001</v>
      </c>
      <c r="G4886" s="294">
        <v>180.363</v>
      </c>
    </row>
    <row r="4887" spans="1:7">
      <c r="A4887" s="34" t="s">
        <v>1677</v>
      </c>
      <c r="B4887" s="293">
        <v>1997</v>
      </c>
      <c r="C4887" s="294">
        <v>89.995999999999995</v>
      </c>
      <c r="D4887" s="294">
        <v>6.9080000000000004</v>
      </c>
      <c r="E4887" s="295">
        <v>199.089</v>
      </c>
      <c r="F4887" s="294">
        <v>145.7022</v>
      </c>
      <c r="G4887" s="294">
        <v>146.87520000000001</v>
      </c>
    </row>
    <row r="4888" spans="1:7">
      <c r="A4888" s="34" t="s">
        <v>1677</v>
      </c>
      <c r="B4888" s="293">
        <v>1996</v>
      </c>
      <c r="C4888" s="294">
        <v>41.784999999999997</v>
      </c>
      <c r="D4888" s="294">
        <v>-6.7610000000000001</v>
      </c>
      <c r="E4888" s="295">
        <v>66.876000000000005</v>
      </c>
      <c r="F4888" s="294">
        <v>45.247</v>
      </c>
      <c r="G4888" s="294">
        <v>45.356999999999999</v>
      </c>
    </row>
    <row r="4889" spans="1:7">
      <c r="A4889" s="34" t="s">
        <v>1677</v>
      </c>
      <c r="B4889" s="293">
        <v>1995</v>
      </c>
      <c r="C4889" s="294">
        <v>12.212</v>
      </c>
      <c r="D4889" s="294">
        <v>-9.9369999999999994</v>
      </c>
      <c r="E4889" s="295">
        <v>58.781999999999996</v>
      </c>
      <c r="F4889" s="294">
        <v>47.503</v>
      </c>
      <c r="G4889" s="294">
        <v>47.734000000000002</v>
      </c>
    </row>
    <row r="4890" spans="1:7">
      <c r="A4890" s="34" t="s">
        <v>1677</v>
      </c>
      <c r="B4890" s="293">
        <v>1994</v>
      </c>
      <c r="C4890" s="294">
        <v>0.24299999999999999</v>
      </c>
      <c r="D4890" s="294">
        <v>-11.5</v>
      </c>
      <c r="E4890" s="295">
        <v>28.7</v>
      </c>
      <c r="F4890" s="294">
        <v>23.954000000000001</v>
      </c>
      <c r="G4890" s="294">
        <v>24.102</v>
      </c>
    </row>
    <row r="4891" spans="1:7">
      <c r="A4891" s="34" t="s">
        <v>1677</v>
      </c>
      <c r="B4891" s="293">
        <v>1993</v>
      </c>
      <c r="C4891" s="294">
        <v>0.27900000000000003</v>
      </c>
      <c r="D4891" s="294">
        <v>-4.8920000000000003</v>
      </c>
      <c r="E4891" s="295">
        <v>17.61</v>
      </c>
      <c r="F4891" s="294">
        <v>16.126000000000001</v>
      </c>
      <c r="G4891" s="294">
        <v>16.977</v>
      </c>
    </row>
    <row r="4892" spans="1:7">
      <c r="A4892" s="34" t="s">
        <v>1677</v>
      </c>
      <c r="B4892" s="293">
        <v>1992</v>
      </c>
      <c r="C4892" s="294">
        <v>1.635</v>
      </c>
      <c r="D4892" s="294">
        <v>-2.1259999999999999</v>
      </c>
      <c r="E4892" s="295">
        <v>6.8280000000000003</v>
      </c>
      <c r="F4892" s="294">
        <v>5.8609999999999998</v>
      </c>
      <c r="G4892" s="294">
        <v>6.3839999999999995</v>
      </c>
    </row>
    <row r="4893" spans="1:7">
      <c r="A4893" s="34" t="s">
        <v>1677</v>
      </c>
      <c r="B4893" s="293">
        <v>1991</v>
      </c>
      <c r="C4893" s="294">
        <v>0.33600000000000002</v>
      </c>
      <c r="D4893" s="294">
        <v>-1.454</v>
      </c>
      <c r="E4893" s="295">
        <v>2.5</v>
      </c>
      <c r="F4893" s="294">
        <v>1.9870000000000001</v>
      </c>
      <c r="G4893" s="294">
        <v>1.9870000000000001</v>
      </c>
    </row>
    <row r="4894" spans="1:7">
      <c r="A4894" s="34" t="s">
        <v>1678</v>
      </c>
      <c r="B4894" s="293">
        <v>2019</v>
      </c>
      <c r="C4894" s="294">
        <v>4414.6000000000004</v>
      </c>
      <c r="D4894" s="294">
        <v>502.7</v>
      </c>
      <c r="E4894" s="295">
        <v>16087.2</v>
      </c>
      <c r="F4894" s="294">
        <v>8430.9</v>
      </c>
      <c r="G4894" s="294">
        <v>13556.4</v>
      </c>
    </row>
    <row r="4895" spans="1:7">
      <c r="A4895" s="34" t="s">
        <v>1678</v>
      </c>
      <c r="B4895" s="293">
        <v>2018</v>
      </c>
      <c r="C4895" s="294">
        <v>4009.2</v>
      </c>
      <c r="D4895" s="294">
        <v>542.29999999999995</v>
      </c>
      <c r="E4895" s="295">
        <v>16062.3</v>
      </c>
      <c r="F4895" s="294">
        <v>8026.4</v>
      </c>
      <c r="G4895" s="294">
        <v>13705.5</v>
      </c>
    </row>
    <row r="4896" spans="1:7">
      <c r="A4896" s="34" t="s">
        <v>1678</v>
      </c>
      <c r="B4896" s="293">
        <v>2017</v>
      </c>
      <c r="C4896" s="294">
        <v>3599.7</v>
      </c>
      <c r="D4896" s="294">
        <v>416.9</v>
      </c>
      <c r="E4896" s="295">
        <v>14554.4</v>
      </c>
      <c r="F4896" s="294">
        <v>8023.5</v>
      </c>
      <c r="G4896" s="294">
        <v>12216.8</v>
      </c>
    </row>
    <row r="4897" spans="1:7">
      <c r="A4897" s="34" t="s">
        <v>1678</v>
      </c>
      <c r="B4897" s="293">
        <v>2016</v>
      </c>
      <c r="C4897" s="294">
        <v>2734.8</v>
      </c>
      <c r="D4897" s="294">
        <v>152.80000000000001</v>
      </c>
      <c r="E4897" s="295">
        <v>13936.6</v>
      </c>
      <c r="F4897" s="294">
        <v>8142.1</v>
      </c>
      <c r="G4897" s="294">
        <v>11526</v>
      </c>
    </row>
    <row r="4898" spans="1:7">
      <c r="A4898" s="34" t="s">
        <v>1678</v>
      </c>
      <c r="B4898" s="293">
        <v>2015</v>
      </c>
      <c r="C4898" s="294">
        <v>1113.4000000000001</v>
      </c>
      <c r="D4898" s="294">
        <v>152.5</v>
      </c>
      <c r="E4898" s="295">
        <v>3568.3</v>
      </c>
      <c r="F4898" s="294">
        <v>2112.5</v>
      </c>
      <c r="G4898" s="294">
        <v>2936.5</v>
      </c>
    </row>
    <row r="4899" spans="1:7">
      <c r="A4899" s="34" t="s">
        <v>1678</v>
      </c>
      <c r="B4899" s="293">
        <v>2014</v>
      </c>
      <c r="C4899" s="294">
        <v>1065.0999999999999</v>
      </c>
      <c r="D4899" s="294">
        <v>165.2</v>
      </c>
      <c r="E4899" s="295">
        <v>3300</v>
      </c>
      <c r="F4899" s="294">
        <v>2270.6</v>
      </c>
      <c r="G4899" s="294">
        <v>2706.2</v>
      </c>
    </row>
    <row r="4900" spans="1:7">
      <c r="A4900" s="34" t="s">
        <v>1678</v>
      </c>
      <c r="B4900" s="293">
        <v>2013</v>
      </c>
      <c r="C4900" s="294">
        <v>947.9</v>
      </c>
      <c r="D4900" s="294">
        <v>139.4</v>
      </c>
      <c r="E4900" s="295">
        <v>3096.7</v>
      </c>
      <c r="F4900" s="294">
        <v>2055.9</v>
      </c>
      <c r="G4900" s="294">
        <v>2630.5</v>
      </c>
    </row>
    <row r="4901" spans="1:7">
      <c r="A4901" s="34" t="s">
        <v>1678</v>
      </c>
      <c r="B4901" s="293">
        <v>2012</v>
      </c>
      <c r="C4901" s="294">
        <v>860.6</v>
      </c>
      <c r="D4901" s="294">
        <v>125</v>
      </c>
      <c r="E4901" s="295">
        <v>3151.3</v>
      </c>
      <c r="F4901" s="294">
        <v>1929.7</v>
      </c>
      <c r="G4901" s="294">
        <v>2583.4</v>
      </c>
    </row>
    <row r="4902" spans="1:7">
      <c r="A4902" s="34" t="s">
        <v>1678</v>
      </c>
      <c r="B4902" s="293">
        <v>2011</v>
      </c>
      <c r="C4902" s="294">
        <v>762.5</v>
      </c>
      <c r="D4902" s="294">
        <v>125.8</v>
      </c>
      <c r="E4902" s="295">
        <v>2648.3</v>
      </c>
      <c r="F4902" s="294">
        <v>2031.4</v>
      </c>
      <c r="G4902" s="294">
        <v>2253.6</v>
      </c>
    </row>
    <row r="4903" spans="1:7">
      <c r="A4903" s="34" t="s">
        <v>117</v>
      </c>
      <c r="B4903" s="293">
        <v>2019</v>
      </c>
      <c r="C4903" s="294">
        <v>71965</v>
      </c>
      <c r="D4903" s="294">
        <v>21048</v>
      </c>
      <c r="E4903" s="295">
        <v>136524</v>
      </c>
      <c r="F4903" s="294">
        <v>77659</v>
      </c>
      <c r="G4903" s="294">
        <v>107210</v>
      </c>
    </row>
    <row r="4904" spans="1:7">
      <c r="A4904" s="34" t="s">
        <v>117</v>
      </c>
      <c r="B4904" s="293">
        <v>2018</v>
      </c>
      <c r="C4904" s="294">
        <v>70848</v>
      </c>
      <c r="D4904" s="294">
        <v>21053</v>
      </c>
      <c r="E4904" s="295">
        <v>127963</v>
      </c>
      <c r="F4904" s="294">
        <v>74982</v>
      </c>
      <c r="G4904" s="294">
        <v>101341</v>
      </c>
    </row>
    <row r="4905" spans="1:7">
      <c r="A4905" s="34" t="s">
        <v>117</v>
      </c>
      <c r="B4905" s="293">
        <v>2017</v>
      </c>
      <c r="C4905" s="294">
        <v>62761</v>
      </c>
      <c r="D4905" s="294">
        <v>9601</v>
      </c>
      <c r="E4905" s="295">
        <v>123249</v>
      </c>
      <c r="F4905" s="294">
        <v>69885</v>
      </c>
      <c r="G4905" s="294">
        <v>96698</v>
      </c>
    </row>
    <row r="4906" spans="1:7">
      <c r="A4906" s="34" t="s">
        <v>117</v>
      </c>
      <c r="B4906" s="293">
        <v>2016</v>
      </c>
      <c r="C4906" s="294">
        <v>59387</v>
      </c>
      <c r="D4906" s="294">
        <v>10316</v>
      </c>
      <c r="E4906" s="295">
        <v>113327</v>
      </c>
      <c r="F4906" s="294">
        <v>67108</v>
      </c>
      <c r="G4906" s="294">
        <v>92391</v>
      </c>
    </row>
    <row r="4907" spans="1:7">
      <c r="A4907" s="34" t="s">
        <v>117</v>
      </c>
      <c r="B4907" s="293">
        <v>2015</v>
      </c>
      <c r="C4907" s="294">
        <v>55355</v>
      </c>
      <c r="D4907" s="294">
        <v>11420</v>
      </c>
      <c r="E4907" s="295">
        <v>103065</v>
      </c>
      <c r="F4907" s="294">
        <v>61085</v>
      </c>
      <c r="G4907" s="294">
        <v>83755</v>
      </c>
    </row>
    <row r="4908" spans="1:7">
      <c r="A4908" s="34" t="s">
        <v>117</v>
      </c>
      <c r="B4908" s="293">
        <v>2014</v>
      </c>
      <c r="C4908" s="294">
        <v>55870</v>
      </c>
      <c r="D4908" s="294">
        <v>11704</v>
      </c>
      <c r="E4908" s="295">
        <v>91900</v>
      </c>
      <c r="F4908" s="294">
        <v>56777</v>
      </c>
      <c r="G4908" s="294">
        <v>70432</v>
      </c>
    </row>
    <row r="4909" spans="1:7">
      <c r="A4909" s="34" t="s">
        <v>117</v>
      </c>
      <c r="B4909" s="293">
        <v>2013</v>
      </c>
      <c r="C4909" s="294">
        <v>52708</v>
      </c>
      <c r="D4909" s="294">
        <v>9620</v>
      </c>
      <c r="E4909" s="295">
        <v>92358</v>
      </c>
      <c r="F4909" s="294">
        <v>58256</v>
      </c>
      <c r="G4909" s="294">
        <v>71702</v>
      </c>
    </row>
    <row r="4910" spans="1:7">
      <c r="A4910" s="34" t="s">
        <v>117</v>
      </c>
      <c r="B4910" s="293">
        <v>2012</v>
      </c>
      <c r="C4910" s="294">
        <v>53341</v>
      </c>
      <c r="D4910" s="294">
        <v>11005</v>
      </c>
      <c r="E4910" s="295">
        <v>84351</v>
      </c>
      <c r="F4910" s="294">
        <v>51203</v>
      </c>
      <c r="G4910" s="294">
        <v>64651</v>
      </c>
    </row>
    <row r="4911" spans="1:7">
      <c r="A4911" s="34" t="s">
        <v>117</v>
      </c>
      <c r="B4911" s="293">
        <v>2011</v>
      </c>
      <c r="C4911" s="294">
        <v>53999</v>
      </c>
      <c r="D4911" s="294">
        <v>12942</v>
      </c>
      <c r="E4911" s="295">
        <v>71119</v>
      </c>
      <c r="F4911" s="294">
        <v>45911</v>
      </c>
      <c r="G4911" s="294">
        <v>53242</v>
      </c>
    </row>
    <row r="4912" spans="1:7">
      <c r="A4912" s="34" t="s">
        <v>117</v>
      </c>
      <c r="B4912" s="293">
        <v>2010</v>
      </c>
      <c r="C4912" s="294">
        <v>43623</v>
      </c>
      <c r="D4912" s="294">
        <v>11464</v>
      </c>
      <c r="E4912" s="295">
        <v>63186</v>
      </c>
      <c r="F4912" s="294">
        <v>49430</v>
      </c>
      <c r="G4912" s="294">
        <v>51545</v>
      </c>
    </row>
    <row r="4913" spans="1:7">
      <c r="A4913" s="34" t="s">
        <v>117</v>
      </c>
      <c r="B4913" s="293">
        <v>2009</v>
      </c>
      <c r="C4913" s="294">
        <v>35127</v>
      </c>
      <c r="D4913" s="294">
        <v>4369</v>
      </c>
      <c r="E4913" s="295">
        <v>53095</v>
      </c>
      <c r="F4913" s="294">
        <v>41704</v>
      </c>
      <c r="G4913" s="294">
        <v>43925</v>
      </c>
    </row>
    <row r="4914" spans="1:7">
      <c r="A4914" s="34" t="s">
        <v>117</v>
      </c>
      <c r="B4914" s="293">
        <v>2008</v>
      </c>
      <c r="C4914" s="294">
        <v>37586</v>
      </c>
      <c r="D4914" s="294">
        <v>5292</v>
      </c>
      <c r="E4914" s="295">
        <v>50715</v>
      </c>
      <c r="F4914" s="294">
        <v>39088</v>
      </c>
      <c r="G4914" s="294">
        <v>41076</v>
      </c>
    </row>
    <row r="4915" spans="1:7">
      <c r="A4915" s="34" t="s">
        <v>117</v>
      </c>
      <c r="B4915" s="293">
        <v>2007</v>
      </c>
      <c r="C4915" s="294">
        <v>38334</v>
      </c>
      <c r="D4915" s="294">
        <v>6976</v>
      </c>
      <c r="E4915" s="295">
        <v>55651</v>
      </c>
      <c r="F4915" s="294">
        <v>42762</v>
      </c>
      <c r="G4915" s="294">
        <v>44884</v>
      </c>
    </row>
    <row r="4916" spans="1:7">
      <c r="A4916" s="34" t="s">
        <v>117</v>
      </c>
      <c r="B4916" s="293">
        <v>2006</v>
      </c>
      <c r="C4916" s="294">
        <v>35382</v>
      </c>
      <c r="D4916" s="294">
        <v>5044</v>
      </c>
      <c r="E4916" s="295">
        <v>48368</v>
      </c>
      <c r="F4916" s="294">
        <v>36752</v>
      </c>
      <c r="G4916" s="294">
        <v>38780</v>
      </c>
    </row>
    <row r="4917" spans="1:7">
      <c r="A4917" s="34" t="s">
        <v>117</v>
      </c>
      <c r="B4917" s="293">
        <v>2005</v>
      </c>
      <c r="C4917" s="294">
        <v>38826</v>
      </c>
      <c r="D4917" s="294">
        <v>8664</v>
      </c>
      <c r="E4917" s="295">
        <v>48314</v>
      </c>
      <c r="F4917" s="294">
        <v>36182</v>
      </c>
      <c r="G4917" s="294">
        <v>38601</v>
      </c>
    </row>
    <row r="4918" spans="1:7">
      <c r="A4918" s="34" t="s">
        <v>117</v>
      </c>
      <c r="B4918" s="293">
        <v>2004</v>
      </c>
      <c r="C4918" s="294">
        <v>34209</v>
      </c>
      <c r="D4918" s="294">
        <v>7516</v>
      </c>
      <c r="E4918" s="295">
        <v>48143</v>
      </c>
      <c r="F4918" s="294">
        <v>38579</v>
      </c>
      <c r="G4918" s="294">
        <v>39483</v>
      </c>
    </row>
    <row r="4919" spans="1:7">
      <c r="A4919" s="34" t="s">
        <v>117</v>
      </c>
      <c r="B4919" s="293">
        <v>2003</v>
      </c>
      <c r="C4919" s="294">
        <v>30141</v>
      </c>
      <c r="D4919" s="294">
        <v>5641</v>
      </c>
      <c r="E4919" s="295">
        <v>47143</v>
      </c>
      <c r="F4919" s="294">
        <v>37846</v>
      </c>
      <c r="G4919" s="294">
        <v>39006</v>
      </c>
    </row>
    <row r="4920" spans="1:7">
      <c r="A4920" s="34" t="s">
        <v>117</v>
      </c>
      <c r="B4920" s="293">
        <v>2002</v>
      </c>
      <c r="C4920" s="294">
        <v>26764</v>
      </c>
      <c r="D4920" s="294">
        <v>3117</v>
      </c>
      <c r="E4920" s="295">
        <v>44224</v>
      </c>
      <c r="F4920" s="294">
        <v>35468</v>
      </c>
      <c r="G4920" s="294">
        <v>36833</v>
      </c>
    </row>
    <row r="4921" spans="1:7">
      <c r="A4921" s="34" t="s">
        <v>117</v>
      </c>
      <c r="B4921" s="293">
        <v>2001</v>
      </c>
      <c r="C4921" s="294">
        <v>26539</v>
      </c>
      <c r="D4921" s="294">
        <v>1291</v>
      </c>
      <c r="E4921" s="295">
        <v>44395</v>
      </c>
      <c r="F4921" s="294">
        <v>35830</v>
      </c>
      <c r="G4921" s="294">
        <v>37289</v>
      </c>
    </row>
    <row r="4922" spans="1:7">
      <c r="A4922" s="34" t="s">
        <v>117</v>
      </c>
      <c r="B4922" s="293">
        <v>2000</v>
      </c>
      <c r="C4922" s="294">
        <v>33726</v>
      </c>
      <c r="D4922" s="294">
        <v>10535</v>
      </c>
      <c r="E4922" s="295">
        <v>47945</v>
      </c>
      <c r="F4922" s="294">
        <v>37322</v>
      </c>
      <c r="G4922" s="294">
        <v>38407</v>
      </c>
    </row>
    <row r="4923" spans="1:7">
      <c r="A4923" s="34" t="s">
        <v>117</v>
      </c>
      <c r="B4923" s="293">
        <v>1999</v>
      </c>
      <c r="C4923" s="294">
        <v>29389</v>
      </c>
      <c r="D4923" s="294">
        <v>7314</v>
      </c>
      <c r="E4923" s="295">
        <v>43849</v>
      </c>
      <c r="F4923" s="294">
        <v>32535</v>
      </c>
      <c r="G4923" s="294">
        <v>33720</v>
      </c>
    </row>
    <row r="4924" spans="1:7">
      <c r="A4924" s="34" t="s">
        <v>117</v>
      </c>
      <c r="B4924" s="293">
        <v>1998</v>
      </c>
      <c r="C4924" s="294">
        <v>26273</v>
      </c>
      <c r="D4924" s="294">
        <v>6068</v>
      </c>
      <c r="E4924" s="295">
        <v>31471</v>
      </c>
      <c r="F4924" s="294">
        <v>23377</v>
      </c>
      <c r="G4924" s="294">
        <v>24238</v>
      </c>
    </row>
    <row r="4925" spans="1:7">
      <c r="A4925" s="34" t="s">
        <v>117</v>
      </c>
      <c r="B4925" s="293">
        <v>1997</v>
      </c>
      <c r="C4925" s="294">
        <v>25070</v>
      </c>
      <c r="D4925" s="294">
        <v>6945</v>
      </c>
      <c r="E4925" s="295">
        <v>28880</v>
      </c>
      <c r="F4925" s="294">
        <v>19295</v>
      </c>
      <c r="G4925" s="294">
        <v>20065</v>
      </c>
    </row>
    <row r="4926" spans="1:7">
      <c r="A4926" s="34" t="s">
        <v>117</v>
      </c>
      <c r="B4926" s="293">
        <v>1996</v>
      </c>
      <c r="C4926" s="294">
        <v>20847</v>
      </c>
      <c r="D4926" s="294">
        <v>5157</v>
      </c>
      <c r="E4926" s="295">
        <v>23735</v>
      </c>
      <c r="F4926" s="294">
        <v>16872</v>
      </c>
      <c r="G4926" s="294">
        <v>17989</v>
      </c>
    </row>
    <row r="4927" spans="1:7">
      <c r="A4927" s="34" t="s">
        <v>117</v>
      </c>
      <c r="B4927" s="293">
        <v>1995</v>
      </c>
      <c r="C4927" s="294">
        <v>16202</v>
      </c>
      <c r="D4927" s="294">
        <v>3566</v>
      </c>
      <c r="E4927" s="295">
        <v>17504</v>
      </c>
      <c r="F4927" s="294">
        <v>12140</v>
      </c>
      <c r="G4927" s="294">
        <v>12886</v>
      </c>
    </row>
    <row r="4928" spans="1:7">
      <c r="A4928" s="34" t="s">
        <v>117</v>
      </c>
      <c r="B4928" s="293">
        <v>1994</v>
      </c>
      <c r="C4928" s="294">
        <v>11521</v>
      </c>
      <c r="D4928" s="294">
        <v>2288</v>
      </c>
      <c r="E4928" s="295">
        <v>13816</v>
      </c>
      <c r="F4928" s="294">
        <v>9267</v>
      </c>
      <c r="G4928" s="294">
        <v>10176</v>
      </c>
    </row>
    <row r="4929" spans="1:7">
      <c r="A4929" s="34" t="s">
        <v>117</v>
      </c>
      <c r="B4929" s="293">
        <v>1993</v>
      </c>
      <c r="C4929" s="294">
        <v>8782</v>
      </c>
      <c r="D4929" s="294">
        <v>2295</v>
      </c>
      <c r="E4929" s="295">
        <v>11344</v>
      </c>
      <c r="F4929" s="294">
        <v>7500</v>
      </c>
      <c r="G4929" s="294">
        <v>8423</v>
      </c>
    </row>
    <row r="4930" spans="1:7">
      <c r="A4930" s="34" t="s">
        <v>117</v>
      </c>
      <c r="B4930" s="293">
        <v>1992</v>
      </c>
      <c r="C4930" s="294">
        <v>5843.9839000000002</v>
      </c>
      <c r="D4930" s="294">
        <v>1066.549</v>
      </c>
      <c r="E4930" s="295">
        <v>8088.5879000000004</v>
      </c>
      <c r="F4930" s="294">
        <v>5444.6338999999998</v>
      </c>
      <c r="G4930" s="294">
        <v>6005.5018999999993</v>
      </c>
    </row>
    <row r="4931" spans="1:7">
      <c r="A4931" s="34" t="s">
        <v>117</v>
      </c>
      <c r="B4931" s="293">
        <v>1991</v>
      </c>
      <c r="C4931" s="294">
        <v>4778.6162000000004</v>
      </c>
      <c r="D4931" s="294">
        <v>818.62900000000002</v>
      </c>
      <c r="E4931" s="295">
        <v>6292.1040000000003</v>
      </c>
      <c r="F4931" s="294">
        <v>4417.8521000000001</v>
      </c>
      <c r="G4931" s="294">
        <v>4953.6391000000003</v>
      </c>
    </row>
    <row r="4932" spans="1:7">
      <c r="A4932" s="34" t="s">
        <v>117</v>
      </c>
      <c r="B4932" s="293">
        <v>1990</v>
      </c>
      <c r="C4932" s="294">
        <v>3921.2739000000001</v>
      </c>
      <c r="D4932" s="294">
        <v>650.26099999999997</v>
      </c>
      <c r="E4932" s="295">
        <v>5376.3081000000002</v>
      </c>
      <c r="F4932" s="294">
        <v>3591.5059999999999</v>
      </c>
      <c r="G4932" s="294">
        <v>4214.7070000000003</v>
      </c>
    </row>
    <row r="4933" spans="1:7">
      <c r="A4933" s="34" t="s">
        <v>117</v>
      </c>
      <c r="B4933" s="293">
        <v>1989</v>
      </c>
      <c r="C4933" s="294">
        <v>3126.8330000000001</v>
      </c>
      <c r="D4933" s="294">
        <v>391.02100000000002</v>
      </c>
      <c r="E4933" s="295">
        <v>3993.9829</v>
      </c>
      <c r="F4933" s="294">
        <v>2548.8029999999999</v>
      </c>
      <c r="G4933" s="294">
        <v>3117.7820000000002</v>
      </c>
    </row>
    <row r="4934" spans="1:7">
      <c r="A4934" s="34" t="s">
        <v>118</v>
      </c>
      <c r="B4934" s="293">
        <v>2019</v>
      </c>
      <c r="C4934" s="294">
        <v>6784</v>
      </c>
      <c r="D4934" s="294">
        <v>1557</v>
      </c>
      <c r="E4934" s="295">
        <v>6283</v>
      </c>
      <c r="F4934" s="294">
        <v>3749</v>
      </c>
      <c r="G4934" s="294">
        <v>4185</v>
      </c>
    </row>
    <row r="4935" spans="1:7">
      <c r="A4935" s="34" t="s">
        <v>118</v>
      </c>
      <c r="B4935" s="293">
        <v>2018</v>
      </c>
      <c r="C4935" s="294">
        <v>6025</v>
      </c>
      <c r="D4935" s="294">
        <v>1329</v>
      </c>
      <c r="E4935" s="295">
        <v>5134</v>
      </c>
      <c r="F4935" s="294">
        <v>2816</v>
      </c>
      <c r="G4935" s="294">
        <v>3254</v>
      </c>
    </row>
    <row r="4936" spans="1:7">
      <c r="A4936" s="34" t="s">
        <v>118</v>
      </c>
      <c r="B4936" s="293">
        <v>2017</v>
      </c>
      <c r="C4936" s="294">
        <v>5177</v>
      </c>
      <c r="D4936" s="294">
        <v>971</v>
      </c>
      <c r="E4936" s="295">
        <v>4068</v>
      </c>
      <c r="F4936" s="294">
        <v>1354</v>
      </c>
      <c r="G4936" s="294">
        <v>1842</v>
      </c>
    </row>
    <row r="4937" spans="1:7">
      <c r="A4937" s="34" t="s">
        <v>118</v>
      </c>
      <c r="B4937" s="293">
        <v>2016</v>
      </c>
      <c r="C4937" s="294">
        <v>4694</v>
      </c>
      <c r="D4937" s="294">
        <v>979</v>
      </c>
      <c r="E4937" s="295">
        <v>4250</v>
      </c>
      <c r="F4937" s="294">
        <v>1161</v>
      </c>
      <c r="G4937" s="294">
        <v>2161</v>
      </c>
    </row>
    <row r="4938" spans="1:7">
      <c r="A4938" s="34" t="s">
        <v>118</v>
      </c>
      <c r="B4938" s="293">
        <v>2015</v>
      </c>
      <c r="C4938" s="294">
        <v>4192</v>
      </c>
      <c r="D4938" s="294">
        <v>365</v>
      </c>
      <c r="E4938" s="295">
        <v>4968</v>
      </c>
      <c r="F4938" s="294">
        <v>2332</v>
      </c>
      <c r="G4938" s="294">
        <v>2832</v>
      </c>
    </row>
    <row r="4939" spans="1:7">
      <c r="A4939" s="34" t="s">
        <v>118</v>
      </c>
      <c r="B4939" s="293">
        <v>2014</v>
      </c>
      <c r="C4939" s="294">
        <v>4243</v>
      </c>
      <c r="D4939" s="294">
        <v>907</v>
      </c>
      <c r="E4939" s="295">
        <v>5201</v>
      </c>
      <c r="F4939" s="294">
        <v>3078</v>
      </c>
      <c r="G4939" s="294">
        <v>3577</v>
      </c>
    </row>
    <row r="4940" spans="1:7">
      <c r="A4940" s="34" t="s">
        <v>118</v>
      </c>
      <c r="B4940" s="293">
        <v>2013</v>
      </c>
      <c r="C4940" s="294">
        <v>4171</v>
      </c>
      <c r="D4940" s="294">
        <v>858</v>
      </c>
      <c r="E4940" s="295">
        <v>5486</v>
      </c>
      <c r="F4940" s="294">
        <v>3531</v>
      </c>
      <c r="G4940" s="294">
        <v>4030</v>
      </c>
    </row>
    <row r="4941" spans="1:7">
      <c r="A4941" s="34" t="s">
        <v>118</v>
      </c>
      <c r="B4941" s="293">
        <v>2012</v>
      </c>
      <c r="C4941" s="294">
        <v>3808</v>
      </c>
      <c r="D4941" s="294">
        <v>792</v>
      </c>
      <c r="E4941" s="295">
        <v>4684</v>
      </c>
      <c r="F4941" s="294">
        <v>2744</v>
      </c>
      <c r="G4941" s="294">
        <v>3243</v>
      </c>
    </row>
    <row r="4942" spans="1:7">
      <c r="A4942" s="34" t="s">
        <v>118</v>
      </c>
      <c r="B4942" s="293">
        <v>2011</v>
      </c>
      <c r="C4942" s="294">
        <v>3772</v>
      </c>
      <c r="D4942" s="294">
        <v>634</v>
      </c>
      <c r="E4942" s="295">
        <v>5110</v>
      </c>
      <c r="F4942" s="294">
        <v>2616</v>
      </c>
      <c r="G4942" s="294">
        <v>3615</v>
      </c>
    </row>
    <row r="4943" spans="1:7">
      <c r="A4943" s="34" t="s">
        <v>118</v>
      </c>
      <c r="B4943" s="293">
        <v>2010</v>
      </c>
      <c r="C4943" s="294">
        <v>3455</v>
      </c>
      <c r="D4943" s="294">
        <v>574</v>
      </c>
      <c r="E4943" s="295">
        <v>5198</v>
      </c>
      <c r="F4943" s="294">
        <v>2821</v>
      </c>
      <c r="G4943" s="294">
        <v>3819</v>
      </c>
    </row>
    <row r="4944" spans="1:7">
      <c r="A4944" s="34" t="s">
        <v>118</v>
      </c>
      <c r="B4944" s="293">
        <v>2009</v>
      </c>
      <c r="C4944" s="294">
        <v>3182.5369999999998</v>
      </c>
      <c r="D4944" s="294">
        <v>447.041</v>
      </c>
      <c r="E4944" s="295">
        <v>4826</v>
      </c>
      <c r="F4944" s="294">
        <v>2557</v>
      </c>
      <c r="G4944" s="294">
        <v>3555</v>
      </c>
    </row>
    <row r="4945" spans="1:7">
      <c r="A4945" s="34" t="s">
        <v>118</v>
      </c>
      <c r="B4945" s="293">
        <v>2008</v>
      </c>
      <c r="C4945" s="294">
        <v>3070.9740000000002</v>
      </c>
      <c r="D4945" s="294">
        <v>476.762</v>
      </c>
      <c r="E4945" s="295">
        <v>4666.5839999999998</v>
      </c>
      <c r="F4945" s="294">
        <v>2079.8609999999999</v>
      </c>
      <c r="G4945" s="294">
        <v>3077.857</v>
      </c>
    </row>
    <row r="4946" spans="1:7">
      <c r="A4946" s="34" t="s">
        <v>118</v>
      </c>
      <c r="B4946" s="293">
        <v>2007</v>
      </c>
      <c r="C4946" s="294">
        <v>2672.9470000000001</v>
      </c>
      <c r="D4946" s="294">
        <v>440.00299999999999</v>
      </c>
      <c r="E4946" s="295">
        <v>4252.0259999999998</v>
      </c>
      <c r="F4946" s="294">
        <v>2036.3420000000001</v>
      </c>
      <c r="G4946" s="294">
        <v>3034.1610000000001</v>
      </c>
    </row>
    <row r="4947" spans="1:7">
      <c r="A4947" s="34" t="s">
        <v>118</v>
      </c>
      <c r="B4947" s="293">
        <v>2006</v>
      </c>
      <c r="C4947" s="294">
        <v>2293.0100000000002</v>
      </c>
      <c r="D4947" s="294">
        <v>416.96300000000002</v>
      </c>
      <c r="E4947" s="295">
        <v>2770.027</v>
      </c>
      <c r="F4947" s="294">
        <v>1738.654</v>
      </c>
      <c r="G4947" s="294">
        <v>1738.654</v>
      </c>
    </row>
    <row r="4948" spans="1:7">
      <c r="A4948" s="34" t="s">
        <v>118</v>
      </c>
      <c r="B4948" s="293">
        <v>2005</v>
      </c>
      <c r="C4948" s="294">
        <v>2037.703</v>
      </c>
      <c r="D4948" s="294">
        <v>381.62700000000001</v>
      </c>
      <c r="E4948" s="295">
        <v>2716.451</v>
      </c>
      <c r="F4948" s="294">
        <v>1695.499</v>
      </c>
      <c r="G4948" s="294">
        <v>1695.499</v>
      </c>
    </row>
    <row r="4949" spans="1:7">
      <c r="A4949" s="34" t="s">
        <v>118</v>
      </c>
      <c r="B4949" s="293">
        <v>2004</v>
      </c>
      <c r="C4949" s="294">
        <v>1867.663</v>
      </c>
      <c r="D4949" s="294">
        <v>317.02999999999997</v>
      </c>
      <c r="E4949" s="295">
        <v>2696.1779999999999</v>
      </c>
      <c r="F4949" s="294">
        <v>1822.4190000000001</v>
      </c>
      <c r="G4949" s="294">
        <v>1822.4190000000001</v>
      </c>
    </row>
    <row r="4950" spans="1:7">
      <c r="A4950" s="34" t="s">
        <v>118</v>
      </c>
      <c r="B4950" s="293">
        <v>2003</v>
      </c>
      <c r="C4950" s="294">
        <v>1650.7429999999999</v>
      </c>
      <c r="D4950" s="294">
        <v>343.03399999999999</v>
      </c>
      <c r="E4950" s="295">
        <v>2790.2671</v>
      </c>
      <c r="F4950" s="294">
        <v>1964.837</v>
      </c>
      <c r="G4950" s="294">
        <v>1964.837</v>
      </c>
    </row>
    <row r="4951" spans="1:7">
      <c r="A4951" s="34" t="s">
        <v>118</v>
      </c>
      <c r="B4951" s="293">
        <v>2002</v>
      </c>
      <c r="C4951" s="294">
        <v>1312.2280000000001</v>
      </c>
      <c r="D4951" s="294">
        <v>140.16</v>
      </c>
      <c r="E4951" s="295">
        <v>2928.0048999999999</v>
      </c>
      <c r="F4951" s="294">
        <v>2215.6390000000001</v>
      </c>
      <c r="G4951" s="294">
        <v>2248.2310000000002</v>
      </c>
    </row>
    <row r="4952" spans="1:7">
      <c r="A4952" s="34" t="s">
        <v>118</v>
      </c>
      <c r="B4952" s="293">
        <v>2001</v>
      </c>
      <c r="C4952" s="294">
        <v>1148.405</v>
      </c>
      <c r="D4952" s="294">
        <v>-82.793000000000006</v>
      </c>
      <c r="E4952" s="295">
        <v>2862.2728999999999</v>
      </c>
      <c r="F4952" s="294">
        <v>2161.326</v>
      </c>
      <c r="G4952" s="294">
        <v>2212.1480000000001</v>
      </c>
    </row>
    <row r="4953" spans="1:7">
      <c r="A4953" s="34" t="s">
        <v>118</v>
      </c>
      <c r="B4953" s="293">
        <v>2000</v>
      </c>
      <c r="C4953" s="294">
        <v>1093.825</v>
      </c>
      <c r="D4953" s="294">
        <v>305.661</v>
      </c>
      <c r="E4953" s="295">
        <v>2824.9679999999998</v>
      </c>
      <c r="F4953" s="294">
        <v>2071.5268999999998</v>
      </c>
      <c r="G4953" s="294">
        <v>2106.3508999999999</v>
      </c>
    </row>
    <row r="4954" spans="1:7">
      <c r="A4954" s="34" t="s">
        <v>118</v>
      </c>
      <c r="B4954" s="293">
        <v>1999</v>
      </c>
      <c r="C4954" s="294">
        <v>847.56799999999998</v>
      </c>
      <c r="D4954" s="294">
        <v>376.54899999999998</v>
      </c>
      <c r="E4954" s="295">
        <v>2328.248</v>
      </c>
      <c r="F4954" s="294">
        <v>1510.81</v>
      </c>
      <c r="G4954" s="294">
        <v>1547.1179999999999</v>
      </c>
    </row>
    <row r="4955" spans="1:7">
      <c r="A4955" s="34" t="s">
        <v>118</v>
      </c>
      <c r="B4955" s="293">
        <v>1998</v>
      </c>
      <c r="C4955" s="294">
        <v>592.73599999999999</v>
      </c>
      <c r="D4955" s="294">
        <v>-12.157</v>
      </c>
      <c r="E4955" s="295">
        <v>1498.596</v>
      </c>
      <c r="F4955" s="294">
        <v>1088.3610000000001</v>
      </c>
      <c r="G4955" s="294">
        <v>1123.9270000000001</v>
      </c>
    </row>
    <row r="4956" spans="1:7">
      <c r="A4956" s="34" t="s">
        <v>118</v>
      </c>
      <c r="B4956" s="293">
        <v>1997</v>
      </c>
      <c r="C4956" s="294">
        <v>598.92499999999995</v>
      </c>
      <c r="D4956" s="294">
        <v>68.308000000000007</v>
      </c>
      <c r="E4956" s="295">
        <v>663.67600000000004</v>
      </c>
      <c r="F4956" s="294">
        <v>415.06099999999998</v>
      </c>
      <c r="G4956" s="294">
        <v>451.505</v>
      </c>
    </row>
    <row r="4957" spans="1:7">
      <c r="A4957" s="34" t="s">
        <v>118</v>
      </c>
      <c r="B4957" s="293">
        <v>1996</v>
      </c>
      <c r="C4957" s="294">
        <v>538.60799999999995</v>
      </c>
      <c r="D4957" s="294">
        <v>-20.699000000000002</v>
      </c>
      <c r="E4957" s="295">
        <v>418.02</v>
      </c>
      <c r="F4957" s="294">
        <v>299.23500000000001</v>
      </c>
      <c r="G4957" s="294">
        <v>304.81800000000004</v>
      </c>
    </row>
    <row r="4958" spans="1:7">
      <c r="A4958" s="34" t="s">
        <v>118</v>
      </c>
      <c r="B4958" s="293">
        <v>1995</v>
      </c>
      <c r="C4958" s="294">
        <v>419.16</v>
      </c>
      <c r="D4958" s="294">
        <v>-44.295999999999999</v>
      </c>
      <c r="E4958" s="295">
        <v>398.60500000000002</v>
      </c>
      <c r="F4958" s="294">
        <v>280.399</v>
      </c>
      <c r="G4958" s="294">
        <v>289.16899999999998</v>
      </c>
    </row>
    <row r="4959" spans="1:7">
      <c r="A4959" s="34" t="s">
        <v>118</v>
      </c>
      <c r="B4959" s="293">
        <v>1994</v>
      </c>
      <c r="C4959" s="294">
        <v>194.126</v>
      </c>
      <c r="D4959" s="294">
        <v>-176.31299999999999</v>
      </c>
      <c r="E4959" s="295">
        <v>244.58199999999999</v>
      </c>
      <c r="F4959" s="294">
        <v>185.82300000000001</v>
      </c>
      <c r="G4959" s="294">
        <v>185.82300000000001</v>
      </c>
    </row>
    <row r="4960" spans="1:7">
      <c r="A4960" s="34" t="s">
        <v>118</v>
      </c>
      <c r="B4960" s="293">
        <v>1993</v>
      </c>
      <c r="C4960" s="294">
        <v>121.372</v>
      </c>
      <c r="D4960" s="294">
        <v>8.4109999999999996</v>
      </c>
      <c r="E4960" s="295">
        <v>73.787000000000006</v>
      </c>
      <c r="F4960" s="294">
        <v>49.244</v>
      </c>
      <c r="G4960" s="294">
        <v>49.244</v>
      </c>
    </row>
    <row r="4961" spans="1:7">
      <c r="A4961" s="34" t="s">
        <v>118</v>
      </c>
      <c r="B4961" s="293">
        <v>1992</v>
      </c>
      <c r="C4961" s="294">
        <v>83.793000000000006</v>
      </c>
      <c r="D4961" s="294">
        <v>5.2759999999999998</v>
      </c>
      <c r="E4961" s="295">
        <v>29.634</v>
      </c>
      <c r="F4961" s="294">
        <v>17.344999999999999</v>
      </c>
      <c r="G4961" s="294">
        <v>17.744999999999997</v>
      </c>
    </row>
    <row r="4962" spans="1:7">
      <c r="A4962" s="34" t="s">
        <v>118</v>
      </c>
      <c r="B4962" s="293">
        <v>1991</v>
      </c>
      <c r="C4962" s="294">
        <v>44.539000000000001</v>
      </c>
      <c r="D4962" s="294">
        <v>4.298</v>
      </c>
      <c r="E4962" s="295">
        <v>19.100000000000001</v>
      </c>
      <c r="F4962" s="294">
        <v>11.94</v>
      </c>
      <c r="G4962" s="294">
        <v>12.343</v>
      </c>
    </row>
    <row r="4963" spans="1:7">
      <c r="A4963" s="34" t="s">
        <v>1679</v>
      </c>
      <c r="B4963" s="293">
        <v>2019</v>
      </c>
      <c r="C4963" s="294">
        <v>22376</v>
      </c>
      <c r="D4963" s="294">
        <v>1225</v>
      </c>
      <c r="E4963" s="295">
        <v>33471</v>
      </c>
      <c r="F4963" s="294">
        <v>7718</v>
      </c>
      <c r="G4963" s="294">
        <v>17921</v>
      </c>
    </row>
    <row r="4964" spans="1:7">
      <c r="A4964" s="34" t="s">
        <v>1679</v>
      </c>
      <c r="B4964" s="293">
        <v>2018</v>
      </c>
      <c r="C4964" s="294">
        <v>23306</v>
      </c>
      <c r="D4964" s="294">
        <v>2012</v>
      </c>
      <c r="E4964" s="295">
        <v>33576</v>
      </c>
      <c r="F4964" s="294">
        <v>7383</v>
      </c>
      <c r="G4964" s="294">
        <v>18037</v>
      </c>
    </row>
    <row r="4965" spans="1:7">
      <c r="A4965" s="34" t="s">
        <v>1679</v>
      </c>
      <c r="B4965" s="293">
        <v>2017</v>
      </c>
      <c r="C4965" s="294">
        <v>21743</v>
      </c>
      <c r="D4965" s="294">
        <v>2144</v>
      </c>
      <c r="E4965" s="295">
        <v>33903</v>
      </c>
      <c r="F4965" s="294">
        <v>6541</v>
      </c>
      <c r="G4965" s="294">
        <v>17698</v>
      </c>
    </row>
    <row r="4966" spans="1:7">
      <c r="A4966" s="34" t="s">
        <v>1679</v>
      </c>
      <c r="B4966" s="293">
        <v>2016</v>
      </c>
      <c r="C4966" s="294">
        <v>19495</v>
      </c>
      <c r="D4966" s="294">
        <v>904</v>
      </c>
      <c r="E4966" s="295">
        <v>33093</v>
      </c>
      <c r="F4966" s="294">
        <v>4359</v>
      </c>
      <c r="G4966" s="294">
        <v>15673</v>
      </c>
    </row>
    <row r="4967" spans="1:7">
      <c r="A4967" s="34" t="s">
        <v>1679</v>
      </c>
      <c r="B4967" s="293">
        <v>2015</v>
      </c>
      <c r="C4967" s="294">
        <v>20675</v>
      </c>
      <c r="D4967" s="294">
        <v>938</v>
      </c>
      <c r="E4967" s="295">
        <v>30531</v>
      </c>
      <c r="F4967" s="294">
        <v>3909</v>
      </c>
      <c r="G4967" s="294">
        <v>13179</v>
      </c>
    </row>
    <row r="4968" spans="1:7">
      <c r="A4968" s="34" t="s">
        <v>1679</v>
      </c>
      <c r="B4968" s="293">
        <v>2014</v>
      </c>
      <c r="C4968" s="294">
        <v>23617</v>
      </c>
      <c r="D4968" s="294">
        <v>555</v>
      </c>
      <c r="E4968" s="295">
        <v>28684</v>
      </c>
      <c r="F4968" s="294">
        <v>5263</v>
      </c>
      <c r="G4968" s="294">
        <v>14636</v>
      </c>
    </row>
    <row r="4969" spans="1:7">
      <c r="A4969" s="34" t="s">
        <v>1679</v>
      </c>
      <c r="B4969" s="293">
        <v>2013</v>
      </c>
      <c r="C4969" s="294">
        <v>23483</v>
      </c>
      <c r="D4969" s="294">
        <v>1395</v>
      </c>
      <c r="E4969" s="295">
        <v>31528</v>
      </c>
      <c r="F4969" s="294">
        <v>8447</v>
      </c>
      <c r="G4969" s="294">
        <v>17935</v>
      </c>
    </row>
    <row r="4970" spans="1:7">
      <c r="A4970" s="34" t="s">
        <v>1679</v>
      </c>
      <c r="B4970" s="293">
        <v>2012</v>
      </c>
      <c r="C4970" s="294">
        <v>27833</v>
      </c>
      <c r="D4970" s="294">
        <v>794</v>
      </c>
      <c r="E4970" s="295">
        <v>32153</v>
      </c>
      <c r="F4970" s="294">
        <v>6636</v>
      </c>
      <c r="G4970" s="294">
        <v>16776</v>
      </c>
    </row>
    <row r="4971" spans="1:7">
      <c r="A4971" s="34" t="s">
        <v>1679</v>
      </c>
      <c r="B4971" s="293">
        <v>2011</v>
      </c>
      <c r="C4971" s="294">
        <v>26034</v>
      </c>
      <c r="D4971" s="294">
        <v>1322</v>
      </c>
      <c r="E4971" s="295">
        <v>27018</v>
      </c>
      <c r="F4971" s="294">
        <v>6985</v>
      </c>
      <c r="G4971" s="294">
        <v>16893</v>
      </c>
    </row>
    <row r="4972" spans="1:7">
      <c r="A4972" s="34" t="s">
        <v>1679</v>
      </c>
      <c r="B4972" s="293">
        <v>2010</v>
      </c>
      <c r="C4972" s="294">
        <v>25179</v>
      </c>
      <c r="D4972" s="294">
        <v>691</v>
      </c>
      <c r="E4972" s="295">
        <v>25368</v>
      </c>
      <c r="F4972" s="294">
        <v>7084</v>
      </c>
      <c r="G4972" s="294">
        <v>15755</v>
      </c>
    </row>
    <row r="4973" spans="1:7">
      <c r="A4973" s="34" t="s">
        <v>1679</v>
      </c>
      <c r="B4973" s="293">
        <v>2009</v>
      </c>
      <c r="C4973" s="294">
        <v>23366</v>
      </c>
      <c r="D4973" s="294">
        <v>663</v>
      </c>
      <c r="E4973" s="295">
        <v>25548</v>
      </c>
      <c r="F4973" s="294">
        <v>6255</v>
      </c>
      <c r="G4973" s="294">
        <v>15288</v>
      </c>
    </row>
    <row r="4974" spans="1:7">
      <c r="A4974" s="34" t="s">
        <v>1679</v>
      </c>
      <c r="B4974" s="293">
        <v>2008</v>
      </c>
      <c r="C4974" s="294">
        <v>24829</v>
      </c>
      <c r="D4974" s="294">
        <v>-1282</v>
      </c>
      <c r="E4974" s="295">
        <v>26913</v>
      </c>
      <c r="F4974" s="294">
        <v>4401</v>
      </c>
      <c r="G4974" s="294">
        <v>16475</v>
      </c>
    </row>
    <row r="4975" spans="1:7">
      <c r="A4975" s="34" t="s">
        <v>1679</v>
      </c>
      <c r="B4975" s="293">
        <v>2007</v>
      </c>
      <c r="C4975" s="294">
        <v>21890</v>
      </c>
      <c r="D4975" s="294">
        <v>1168</v>
      </c>
      <c r="E4975" s="295">
        <v>24159</v>
      </c>
      <c r="F4975" s="294">
        <v>8900</v>
      </c>
      <c r="G4975" s="294">
        <v>15520</v>
      </c>
    </row>
    <row r="4976" spans="1:7">
      <c r="A4976" s="34" t="s">
        <v>1679</v>
      </c>
      <c r="B4976" s="293">
        <v>2006</v>
      </c>
      <c r="C4976" s="294">
        <v>21995</v>
      </c>
      <c r="D4976" s="294">
        <v>1050</v>
      </c>
      <c r="E4976" s="295">
        <v>24034</v>
      </c>
      <c r="F4976" s="294">
        <v>8176</v>
      </c>
      <c r="G4976" s="294">
        <v>15399</v>
      </c>
    </row>
    <row r="4977" spans="1:7">
      <c r="A4977" s="34" t="s">
        <v>1679</v>
      </c>
      <c r="B4977" s="293">
        <v>2005</v>
      </c>
      <c r="C4977" s="294">
        <v>21700</v>
      </c>
      <c r="D4977" s="294">
        <v>1100</v>
      </c>
      <c r="E4977" s="295">
        <v>28771</v>
      </c>
      <c r="F4977" s="294">
        <v>8562</v>
      </c>
      <c r="G4977" s="294">
        <v>20766</v>
      </c>
    </row>
    <row r="4978" spans="1:7">
      <c r="A4978" s="34" t="s">
        <v>1679</v>
      </c>
      <c r="B4978" s="293">
        <v>2004</v>
      </c>
      <c r="C4978" s="294">
        <v>23359</v>
      </c>
      <c r="D4978" s="294">
        <v>-35</v>
      </c>
      <c r="E4978" s="295">
        <v>34217</v>
      </c>
      <c r="F4978" s="294">
        <v>9802</v>
      </c>
      <c r="G4978" s="294">
        <v>24440</v>
      </c>
    </row>
    <row r="4979" spans="1:7">
      <c r="A4979" s="34" t="s">
        <v>1679</v>
      </c>
      <c r="B4979" s="293">
        <v>2003</v>
      </c>
      <c r="C4979" s="294">
        <v>25179</v>
      </c>
      <c r="D4979" s="294">
        <v>302</v>
      </c>
      <c r="E4979" s="295">
        <v>35525</v>
      </c>
      <c r="F4979" s="294">
        <v>9859</v>
      </c>
      <c r="G4979" s="294">
        <v>25396</v>
      </c>
    </row>
    <row r="4980" spans="1:7">
      <c r="A4980" s="34" t="s">
        <v>1679</v>
      </c>
      <c r="B4980" s="293">
        <v>2002</v>
      </c>
      <c r="C4980" s="294">
        <v>24976</v>
      </c>
      <c r="D4980" s="294">
        <v>-880</v>
      </c>
      <c r="E4980" s="295">
        <v>33792</v>
      </c>
      <c r="F4980" s="294">
        <v>10628</v>
      </c>
      <c r="G4980" s="294">
        <v>23670</v>
      </c>
    </row>
    <row r="4981" spans="1:7">
      <c r="A4981" s="34" t="s">
        <v>1679</v>
      </c>
      <c r="B4981" s="293">
        <v>2001</v>
      </c>
      <c r="C4981" s="294">
        <v>26363</v>
      </c>
      <c r="D4981" s="294">
        <v>-1204</v>
      </c>
      <c r="E4981" s="295">
        <v>37177</v>
      </c>
      <c r="F4981" s="294">
        <v>13371</v>
      </c>
      <c r="G4981" s="294">
        <v>26785</v>
      </c>
    </row>
    <row r="4982" spans="1:7">
      <c r="A4982" s="34" t="s">
        <v>1679</v>
      </c>
      <c r="B4982" s="293">
        <v>2000</v>
      </c>
      <c r="C4982" s="294">
        <v>28180</v>
      </c>
      <c r="D4982" s="294">
        <v>142</v>
      </c>
      <c r="E4982" s="295">
        <v>42109</v>
      </c>
      <c r="F4982" s="294">
        <v>15194</v>
      </c>
      <c r="G4982" s="294">
        <v>29957</v>
      </c>
    </row>
    <row r="4983" spans="1:7">
      <c r="A4983" s="34" t="s">
        <v>1679</v>
      </c>
      <c r="B4983" s="293">
        <v>1999</v>
      </c>
      <c r="C4983" s="294">
        <v>24573</v>
      </c>
      <c r="D4983" s="294">
        <v>183</v>
      </c>
      <c r="E4983" s="295">
        <v>30268</v>
      </c>
      <c r="F4983" s="294">
        <v>13690</v>
      </c>
      <c r="G4983" s="294">
        <v>22130</v>
      </c>
    </row>
    <row r="4984" spans="1:7">
      <c r="A4984" s="34" t="s">
        <v>1679</v>
      </c>
      <c r="B4984" s="293">
        <v>1998</v>
      </c>
      <c r="C4984" s="294">
        <v>23979</v>
      </c>
      <c r="D4984" s="294">
        <v>247</v>
      </c>
      <c r="E4984" s="295">
        <v>31466</v>
      </c>
      <c r="F4984" s="294">
        <v>12458</v>
      </c>
      <c r="G4984" s="294">
        <v>23378</v>
      </c>
    </row>
    <row r="4985" spans="1:7">
      <c r="A4985" s="34" t="s">
        <v>1679</v>
      </c>
      <c r="B4985" s="293">
        <v>1997</v>
      </c>
      <c r="C4985" s="294">
        <v>20096</v>
      </c>
      <c r="D4985" s="294">
        <v>-151</v>
      </c>
      <c r="E4985" s="295">
        <v>26754</v>
      </c>
      <c r="F4985" s="294">
        <v>10803</v>
      </c>
      <c r="G4985" s="294">
        <v>20169</v>
      </c>
    </row>
    <row r="4986" spans="1:7">
      <c r="A4986" s="34" t="s">
        <v>1679</v>
      </c>
      <c r="B4986" s="293">
        <v>1996</v>
      </c>
      <c r="C4986" s="294">
        <v>20143</v>
      </c>
      <c r="D4986" s="294">
        <v>303</v>
      </c>
      <c r="E4986" s="295">
        <v>28252</v>
      </c>
      <c r="F4986" s="294">
        <v>11659</v>
      </c>
      <c r="G4986" s="294">
        <v>21646</v>
      </c>
    </row>
    <row r="4987" spans="1:7">
      <c r="A4987" s="34" t="s">
        <v>1679</v>
      </c>
      <c r="B4987" s="293">
        <v>1995</v>
      </c>
      <c r="C4987" s="294">
        <v>19797</v>
      </c>
      <c r="D4987" s="294">
        <v>1153</v>
      </c>
      <c r="E4987" s="295">
        <v>23977</v>
      </c>
      <c r="F4987" s="294">
        <v>10214</v>
      </c>
      <c r="G4987" s="294">
        <v>18443</v>
      </c>
    </row>
    <row r="4988" spans="1:7">
      <c r="A4988" s="34" t="s">
        <v>1679</v>
      </c>
      <c r="B4988" s="293">
        <v>1994</v>
      </c>
      <c r="C4988" s="294">
        <v>14966</v>
      </c>
      <c r="D4988" s="294">
        <v>357</v>
      </c>
      <c r="E4988" s="295">
        <v>17836</v>
      </c>
      <c r="F4988" s="294">
        <v>6856</v>
      </c>
      <c r="G4988" s="294">
        <v>13403</v>
      </c>
    </row>
    <row r="4989" spans="1:7">
      <c r="A4989" s="34" t="s">
        <v>1679</v>
      </c>
      <c r="B4989" s="293">
        <v>1993</v>
      </c>
      <c r="C4989" s="294">
        <v>13685</v>
      </c>
      <c r="D4989" s="294">
        <v>289</v>
      </c>
      <c r="E4989" s="295">
        <v>16631</v>
      </c>
      <c r="F4989" s="294">
        <v>7407</v>
      </c>
      <c r="G4989" s="294">
        <v>13097</v>
      </c>
    </row>
    <row r="4990" spans="1:7">
      <c r="A4990" s="34" t="s">
        <v>1679</v>
      </c>
      <c r="B4990" s="293">
        <v>1992</v>
      </c>
      <c r="C4990" s="294">
        <v>13598</v>
      </c>
      <c r="D4990" s="294">
        <v>86</v>
      </c>
      <c r="E4990" s="295">
        <v>16459</v>
      </c>
      <c r="F4990" s="294">
        <v>7415</v>
      </c>
      <c r="G4990" s="294">
        <v>12867</v>
      </c>
    </row>
    <row r="4991" spans="1:7">
      <c r="A4991" s="34" t="s">
        <v>1679</v>
      </c>
      <c r="B4991" s="293">
        <v>1991</v>
      </c>
      <c r="C4991" s="294">
        <v>12703</v>
      </c>
      <c r="D4991" s="294">
        <v>184</v>
      </c>
      <c r="E4991" s="295">
        <v>14941</v>
      </c>
      <c r="F4991" s="294">
        <v>6819</v>
      </c>
      <c r="G4991" s="294">
        <v>11869</v>
      </c>
    </row>
    <row r="4992" spans="1:7">
      <c r="A4992" s="34" t="s">
        <v>1679</v>
      </c>
      <c r="B4992" s="293">
        <v>1990</v>
      </c>
      <c r="C4992" s="294">
        <v>12960</v>
      </c>
      <c r="D4992" s="294">
        <v>569</v>
      </c>
      <c r="E4992" s="295">
        <v>13669</v>
      </c>
      <c r="F4992" s="294">
        <v>6283</v>
      </c>
      <c r="G4992" s="294">
        <v>10466</v>
      </c>
    </row>
    <row r="4993" spans="1:7">
      <c r="A4993" s="34" t="s">
        <v>1679</v>
      </c>
      <c r="B4993" s="293">
        <v>1989</v>
      </c>
      <c r="C4993" s="294">
        <v>11378</v>
      </c>
      <c r="D4993" s="294">
        <v>845</v>
      </c>
      <c r="E4993" s="295">
        <v>11582</v>
      </c>
      <c r="F4993" s="294">
        <v>5508</v>
      </c>
      <c r="G4993" s="294">
        <v>8849</v>
      </c>
    </row>
    <row r="4994" spans="1:7">
      <c r="A4994" s="34" t="s">
        <v>1680</v>
      </c>
      <c r="B4994" s="293">
        <v>2019</v>
      </c>
      <c r="C4994" s="294">
        <v>10221.299999999999</v>
      </c>
      <c r="D4994" s="294">
        <v>656</v>
      </c>
      <c r="E4994" s="295">
        <v>17751.900000000001</v>
      </c>
      <c r="F4994" s="294">
        <v>2990.3</v>
      </c>
      <c r="G4994" s="294">
        <v>8013.4000000000005</v>
      </c>
    </row>
    <row r="4995" spans="1:7">
      <c r="A4995" s="34" t="s">
        <v>1680</v>
      </c>
      <c r="B4995" s="293">
        <v>2017</v>
      </c>
      <c r="C4995" s="294">
        <v>9047.6</v>
      </c>
      <c r="D4995" s="294">
        <v>554.4</v>
      </c>
      <c r="E4995" s="295">
        <v>12704.7</v>
      </c>
      <c r="F4995" s="294">
        <v>2498.4</v>
      </c>
      <c r="G4995" s="294">
        <v>3870.9</v>
      </c>
    </row>
    <row r="4996" spans="1:7">
      <c r="A4996" s="34" t="s">
        <v>1680</v>
      </c>
      <c r="B4996" s="293">
        <v>2016</v>
      </c>
      <c r="C4996" s="294">
        <v>7846.6</v>
      </c>
      <c r="D4996" s="294">
        <v>608.5</v>
      </c>
      <c r="E4996" s="295">
        <v>12485.2</v>
      </c>
      <c r="F4996" s="294">
        <v>2309.5</v>
      </c>
      <c r="G4996" s="294">
        <v>3999.8</v>
      </c>
    </row>
    <row r="4997" spans="1:7">
      <c r="A4997" s="34" t="s">
        <v>1680</v>
      </c>
      <c r="B4997" s="293">
        <v>2015</v>
      </c>
      <c r="C4997" s="294">
        <v>7613.8</v>
      </c>
      <c r="D4997" s="294">
        <v>454.6</v>
      </c>
      <c r="E4997" s="295">
        <v>12585.1</v>
      </c>
      <c r="F4997" s="294">
        <v>2253.6999999999998</v>
      </c>
      <c r="G4997" s="294">
        <v>3998.7999999999997</v>
      </c>
    </row>
    <row r="4998" spans="1:7">
      <c r="A4998" s="34" t="s">
        <v>1680</v>
      </c>
      <c r="B4998" s="293">
        <v>2014</v>
      </c>
      <c r="C4998" s="294">
        <v>7537.1</v>
      </c>
      <c r="D4998" s="294">
        <v>477.1</v>
      </c>
      <c r="E4998" s="295">
        <v>12747.2</v>
      </c>
      <c r="F4998" s="294">
        <v>2408.6</v>
      </c>
      <c r="G4998" s="294">
        <v>4141.3999999999996</v>
      </c>
    </row>
    <row r="4999" spans="1:7">
      <c r="A4999" s="34" t="s">
        <v>1680</v>
      </c>
      <c r="B4999" s="293">
        <v>2013</v>
      </c>
      <c r="C4999" s="294">
        <v>7122.3</v>
      </c>
      <c r="D4999" s="294">
        <v>259.2</v>
      </c>
      <c r="E4999" s="295">
        <v>12905</v>
      </c>
      <c r="F4999" s="294">
        <v>2499.9</v>
      </c>
      <c r="G4999" s="294">
        <v>4162.3999999999996</v>
      </c>
    </row>
    <row r="5000" spans="1:7">
      <c r="A5000" s="34" t="s">
        <v>1680</v>
      </c>
      <c r="B5000" s="293">
        <v>2012</v>
      </c>
      <c r="C5000" s="294">
        <v>6956.2</v>
      </c>
      <c r="D5000" s="294">
        <v>435.1</v>
      </c>
      <c r="E5000" s="295">
        <v>13493.9</v>
      </c>
      <c r="F5000" s="294">
        <v>2683.8</v>
      </c>
      <c r="G5000" s="294">
        <v>5133.3</v>
      </c>
    </row>
    <row r="5001" spans="1:7">
      <c r="A5001" s="34" t="s">
        <v>1680</v>
      </c>
      <c r="B5001" s="293">
        <v>2011</v>
      </c>
      <c r="C5001" s="294">
        <v>7014.6</v>
      </c>
      <c r="D5001" s="294">
        <v>520.70000000000005</v>
      </c>
      <c r="E5001" s="295">
        <v>12876.6</v>
      </c>
      <c r="F5001" s="294">
        <v>2740.7</v>
      </c>
      <c r="G5001" s="294">
        <v>4509.8999999999996</v>
      </c>
    </row>
    <row r="5002" spans="1:7">
      <c r="A5002" s="34" t="s">
        <v>1680</v>
      </c>
      <c r="B5002" s="293">
        <v>2010</v>
      </c>
      <c r="C5002" s="294">
        <v>6507.3</v>
      </c>
      <c r="D5002" s="294">
        <v>271.2</v>
      </c>
      <c r="E5002" s="295">
        <v>13070.8</v>
      </c>
      <c r="F5002" s="294">
        <v>2858.1</v>
      </c>
      <c r="G5002" s="294">
        <v>4595.1000000000004</v>
      </c>
    </row>
    <row r="5003" spans="1:7">
      <c r="A5003" s="34" t="s">
        <v>1680</v>
      </c>
      <c r="B5003" s="293">
        <v>2009</v>
      </c>
      <c r="C5003" s="294">
        <v>6027.6</v>
      </c>
      <c r="D5003" s="294">
        <v>93.6</v>
      </c>
      <c r="E5003" s="295">
        <v>12263.1</v>
      </c>
      <c r="F5003" s="294">
        <v>2814.1</v>
      </c>
      <c r="G5003" s="294">
        <v>4760.7</v>
      </c>
    </row>
    <row r="5004" spans="1:7">
      <c r="A5004" s="34" t="s">
        <v>1680</v>
      </c>
      <c r="B5004" s="293">
        <v>2008</v>
      </c>
      <c r="C5004" s="294">
        <v>6962.7</v>
      </c>
      <c r="D5004" s="294">
        <v>265.2</v>
      </c>
      <c r="E5004" s="295">
        <v>12125.2</v>
      </c>
      <c r="F5004" s="294">
        <v>2532.6</v>
      </c>
      <c r="G5004" s="294">
        <v>4652.3</v>
      </c>
    </row>
    <row r="5005" spans="1:7">
      <c r="A5005" s="34" t="s">
        <v>1680</v>
      </c>
      <c r="B5005" s="293">
        <v>2007</v>
      </c>
      <c r="C5005" s="294">
        <v>6554.2</v>
      </c>
      <c r="D5005" s="294">
        <v>140</v>
      </c>
      <c r="E5005" s="295">
        <v>12458.1</v>
      </c>
      <c r="F5005" s="294">
        <v>2332.1999999999998</v>
      </c>
      <c r="G5005" s="294">
        <v>4681.3999999999996</v>
      </c>
    </row>
    <row r="5006" spans="1:7">
      <c r="A5006" s="34" t="s">
        <v>1680</v>
      </c>
      <c r="B5006" s="293">
        <v>2006</v>
      </c>
      <c r="C5006" s="294">
        <v>6190.8</v>
      </c>
      <c r="D5006" s="294">
        <v>-79.3</v>
      </c>
      <c r="E5006" s="295">
        <v>11864.1</v>
      </c>
      <c r="F5006" s="294">
        <v>1987.1</v>
      </c>
      <c r="G5006" s="294">
        <v>4318.6000000000004</v>
      </c>
    </row>
    <row r="5007" spans="1:7">
      <c r="A5007" s="34" t="s">
        <v>1680</v>
      </c>
      <c r="B5007" s="293">
        <v>2005</v>
      </c>
      <c r="C5007" s="294">
        <v>6274.3</v>
      </c>
      <c r="D5007" s="294">
        <v>-289.2</v>
      </c>
      <c r="E5007" s="295">
        <v>11945.2</v>
      </c>
      <c r="F5007" s="294">
        <v>1994.6</v>
      </c>
      <c r="G5007" s="294">
        <v>4234.3999999999996</v>
      </c>
    </row>
    <row r="5008" spans="1:7">
      <c r="A5008" s="34" t="s">
        <v>1680</v>
      </c>
      <c r="B5008" s="293">
        <v>2004</v>
      </c>
      <c r="C5008" s="294">
        <v>6387</v>
      </c>
      <c r="D5008" s="294">
        <v>-558.20000000000005</v>
      </c>
      <c r="E5008" s="295">
        <v>12272.3</v>
      </c>
      <c r="F5008" s="294">
        <v>1773.5</v>
      </c>
      <c r="G5008" s="294">
        <v>4035.4</v>
      </c>
    </row>
    <row r="5009" spans="1:7">
      <c r="A5009" s="34" t="s">
        <v>1680</v>
      </c>
      <c r="B5009" s="293">
        <v>2003</v>
      </c>
      <c r="C5009" s="294">
        <v>6161.7</v>
      </c>
      <c r="D5009" s="294">
        <v>-539.1</v>
      </c>
      <c r="E5009" s="295">
        <v>12445.9</v>
      </c>
      <c r="F5009" s="294">
        <v>2183.6</v>
      </c>
      <c r="G5009" s="294">
        <v>4699.2</v>
      </c>
    </row>
    <row r="5010" spans="1:7">
      <c r="A5010" s="34" t="s">
        <v>1680</v>
      </c>
      <c r="B5010" s="293">
        <v>2002</v>
      </c>
      <c r="C5010" s="294">
        <v>5737.5</v>
      </c>
      <c r="D5010" s="294">
        <v>99.5</v>
      </c>
      <c r="E5010" s="295">
        <v>11793.700199999999</v>
      </c>
      <c r="F5010" s="294">
        <v>2170.4</v>
      </c>
      <c r="G5010" s="294">
        <v>4808.3999999999996</v>
      </c>
    </row>
    <row r="5011" spans="1:7">
      <c r="A5011" s="34" t="s">
        <v>1680</v>
      </c>
      <c r="B5011" s="293">
        <v>2001</v>
      </c>
      <c r="C5011" s="294">
        <v>6791.2002000000002</v>
      </c>
      <c r="D5011" s="294">
        <v>-534.5</v>
      </c>
      <c r="E5011" s="295">
        <v>11375.299800000001</v>
      </c>
      <c r="F5011" s="294">
        <v>1929.4001000000001</v>
      </c>
      <c r="G5011" s="294">
        <v>4838.4002</v>
      </c>
    </row>
    <row r="5012" spans="1:7">
      <c r="A5012" s="34" t="s">
        <v>1680</v>
      </c>
      <c r="B5012" s="293">
        <v>2000</v>
      </c>
      <c r="C5012" s="294">
        <v>7182.7</v>
      </c>
      <c r="D5012" s="294">
        <v>420.3</v>
      </c>
      <c r="E5012" s="295">
        <v>12362</v>
      </c>
      <c r="F5012" s="294">
        <v>2583</v>
      </c>
      <c r="G5012" s="294">
        <v>4664.1000000000004</v>
      </c>
    </row>
    <row r="5013" spans="1:7">
      <c r="A5013" s="34" t="s">
        <v>1680</v>
      </c>
      <c r="B5013" s="293">
        <v>1999</v>
      </c>
      <c r="C5013" s="294">
        <v>4977.8231999999998</v>
      </c>
      <c r="D5013" s="294">
        <v>331.28699999999998</v>
      </c>
      <c r="E5013" s="295">
        <v>9247.0439000000006</v>
      </c>
      <c r="F5013" s="294">
        <v>1846.076</v>
      </c>
      <c r="G5013" s="294">
        <v>3157.1660999999999</v>
      </c>
    </row>
    <row r="5014" spans="1:7">
      <c r="A5014" s="34" t="s">
        <v>1680</v>
      </c>
      <c r="B5014" s="293">
        <v>1998</v>
      </c>
      <c r="C5014" s="294">
        <v>3968.7280000000001</v>
      </c>
      <c r="D5014" s="294">
        <v>309.90499999999997</v>
      </c>
      <c r="E5014" s="295">
        <v>6942.8230000000003</v>
      </c>
      <c r="F5014" s="294">
        <v>1321.02</v>
      </c>
      <c r="G5014" s="294">
        <v>2042.1019999999999</v>
      </c>
    </row>
    <row r="5015" spans="1:7">
      <c r="A5015" s="34" t="s">
        <v>1680</v>
      </c>
      <c r="B5015" s="293">
        <v>1997</v>
      </c>
      <c r="C5015" s="294">
        <v>3352.7759999999998</v>
      </c>
      <c r="D5015" s="294">
        <v>200.37799999999999</v>
      </c>
      <c r="E5015" s="295">
        <v>5983.4429</v>
      </c>
      <c r="F5015" s="294">
        <v>1053.454</v>
      </c>
      <c r="G5015" s="294">
        <v>1760.31</v>
      </c>
    </row>
    <row r="5016" spans="1:7">
      <c r="A5016" s="34" t="s">
        <v>1680</v>
      </c>
      <c r="B5016" s="293">
        <v>1996</v>
      </c>
      <c r="C5016" s="294">
        <v>2430.5081</v>
      </c>
      <c r="D5016" s="294">
        <v>205.20500000000001</v>
      </c>
      <c r="E5016" s="295">
        <v>4765.1298999999999</v>
      </c>
      <c r="F5016" s="294">
        <v>895.29600000000005</v>
      </c>
      <c r="G5016" s="294">
        <v>1363.903</v>
      </c>
    </row>
    <row r="5017" spans="1:7">
      <c r="A5017" s="34" t="s">
        <v>1680</v>
      </c>
      <c r="B5017" s="293">
        <v>1995</v>
      </c>
      <c r="C5017" s="294">
        <v>2093.8319999999999</v>
      </c>
      <c r="D5017" s="294">
        <v>129.81200000000001</v>
      </c>
      <c r="E5017" s="295">
        <v>4259.7660999999998</v>
      </c>
      <c r="F5017" s="294">
        <v>764.87699999999995</v>
      </c>
      <c r="G5017" s="294">
        <v>1210.8979999999999</v>
      </c>
    </row>
    <row r="5018" spans="1:7">
      <c r="A5018" s="34" t="s">
        <v>1680</v>
      </c>
      <c r="B5018" s="293">
        <v>1994</v>
      </c>
      <c r="C5018" s="294">
        <v>1916.376</v>
      </c>
      <c r="D5018" s="294">
        <v>93.466999999999999</v>
      </c>
      <c r="E5018" s="295">
        <v>3793.4180000000001</v>
      </c>
      <c r="F5018" s="294">
        <v>661.91200000000003</v>
      </c>
      <c r="G5018" s="294">
        <v>1032.2440000000001</v>
      </c>
    </row>
    <row r="5019" spans="1:7">
      <c r="A5019" s="34" t="s">
        <v>1680</v>
      </c>
      <c r="B5019" s="293">
        <v>1993</v>
      </c>
      <c r="C5019" s="294">
        <v>1739.778</v>
      </c>
      <c r="D5019" s="294">
        <v>124.767</v>
      </c>
      <c r="E5019" s="295">
        <v>2869.8168999999998</v>
      </c>
      <c r="F5019" s="294">
        <v>577.22299999999996</v>
      </c>
      <c r="G5019" s="294">
        <v>950.38299999999992</v>
      </c>
    </row>
    <row r="5020" spans="1:7">
      <c r="A5020" s="34" t="s">
        <v>1680</v>
      </c>
      <c r="B5020" s="293">
        <v>1992</v>
      </c>
      <c r="C5020" s="294">
        <v>1804.421</v>
      </c>
      <c r="D5020" s="294">
        <v>87.272999999999996</v>
      </c>
      <c r="E5020" s="295">
        <v>2623.3449999999998</v>
      </c>
      <c r="F5020" s="294">
        <v>527.43399999999997</v>
      </c>
      <c r="G5020" s="294">
        <v>822.11599999999999</v>
      </c>
    </row>
    <row r="5021" spans="1:7">
      <c r="A5021" s="34" t="s">
        <v>1680</v>
      </c>
      <c r="B5021" s="293">
        <v>1991</v>
      </c>
      <c r="C5021" s="294">
        <v>1634.67</v>
      </c>
      <c r="D5021" s="294">
        <v>94.557000000000002</v>
      </c>
      <c r="E5021" s="295">
        <v>2784.3</v>
      </c>
      <c r="F5021" s="294">
        <v>603.55399999999997</v>
      </c>
      <c r="G5021" s="294">
        <v>931.14400000000001</v>
      </c>
    </row>
    <row r="5022" spans="1:7">
      <c r="A5022" s="34" t="s">
        <v>1680</v>
      </c>
      <c r="B5022" s="293">
        <v>1990</v>
      </c>
      <c r="C5022" s="294">
        <v>1329.4880000000001</v>
      </c>
      <c r="D5022" s="294">
        <v>80.063999999999993</v>
      </c>
      <c r="E5022" s="295">
        <v>2584.1111000000001</v>
      </c>
      <c r="F5022" s="294">
        <v>523.80499999999995</v>
      </c>
      <c r="G5022" s="294">
        <v>783.40499999999997</v>
      </c>
    </row>
    <row r="5023" spans="1:7">
      <c r="A5023" s="34" t="s">
        <v>1680</v>
      </c>
      <c r="B5023" s="293">
        <v>1989</v>
      </c>
      <c r="C5023" s="294">
        <v>1218.1410000000001</v>
      </c>
      <c r="D5023" s="294">
        <v>70.599999999999994</v>
      </c>
      <c r="E5023" s="295">
        <v>1740.729</v>
      </c>
      <c r="F5023" s="294">
        <v>380.26799999999997</v>
      </c>
      <c r="G5023" s="294">
        <v>470.93499999999995</v>
      </c>
    </row>
    <row r="5024" spans="1:7">
      <c r="A5024" s="34" t="s">
        <v>1681</v>
      </c>
      <c r="B5024" s="293">
        <v>2019</v>
      </c>
      <c r="C5024" s="294">
        <v>1314.5809999999999</v>
      </c>
      <c r="D5024" s="294">
        <v>180.23400000000001</v>
      </c>
      <c r="E5024" s="295">
        <v>2730.4360000000001</v>
      </c>
      <c r="F5024" s="294">
        <v>2402.4430000000002</v>
      </c>
      <c r="G5024" s="294">
        <v>2469.8610000000003</v>
      </c>
    </row>
    <row r="5025" spans="1:7">
      <c r="A5025" s="34" t="s">
        <v>1681</v>
      </c>
      <c r="B5025" s="293">
        <v>2018</v>
      </c>
      <c r="C5025" s="294">
        <v>1459.874</v>
      </c>
      <c r="D5025" s="294">
        <v>404.02699999999999</v>
      </c>
      <c r="E5025" s="295">
        <v>2574.4499999999998</v>
      </c>
      <c r="F5025" s="294">
        <v>2206.2350000000001</v>
      </c>
      <c r="G5025" s="294">
        <v>2251.6130000000003</v>
      </c>
    </row>
    <row r="5026" spans="1:7">
      <c r="A5026" s="34" t="s">
        <v>1681</v>
      </c>
      <c r="B5026" s="293">
        <v>2017</v>
      </c>
      <c r="C5026" s="294">
        <v>1408.8889999999999</v>
      </c>
      <c r="D5026" s="294">
        <v>347.61399999999998</v>
      </c>
      <c r="E5026" s="295">
        <v>2367.2550000000001</v>
      </c>
      <c r="F5026" s="294">
        <v>2022.3219999999999</v>
      </c>
      <c r="G5026" s="294">
        <v>2071.3040000000001</v>
      </c>
    </row>
    <row r="5027" spans="1:7">
      <c r="A5027" s="34" t="s">
        <v>1681</v>
      </c>
      <c r="B5027" s="293">
        <v>2016</v>
      </c>
      <c r="C5027" s="294">
        <v>1006.173</v>
      </c>
      <c r="D5027" s="294">
        <v>260.75200000000001</v>
      </c>
      <c r="E5027" s="295">
        <v>1789.999</v>
      </c>
      <c r="F5027" s="294">
        <v>1557.7239999999999</v>
      </c>
      <c r="G5027" s="294">
        <v>1598.547</v>
      </c>
    </row>
    <row r="5028" spans="1:7">
      <c r="A5028" s="34" t="s">
        <v>1681</v>
      </c>
      <c r="B5028" s="293">
        <v>2015</v>
      </c>
      <c r="C5028" s="294">
        <v>901.26499999999999</v>
      </c>
      <c r="D5028" s="294">
        <v>242.154</v>
      </c>
      <c r="E5028" s="295">
        <v>1453.4290000000001</v>
      </c>
      <c r="F5028" s="294">
        <v>1260.665</v>
      </c>
      <c r="G5028" s="294">
        <v>1280.3319999999999</v>
      </c>
    </row>
    <row r="5029" spans="1:7">
      <c r="A5029" s="34" t="s">
        <v>1681</v>
      </c>
      <c r="B5029" s="293">
        <v>2014</v>
      </c>
      <c r="C5029" s="294">
        <v>769.83199999999999</v>
      </c>
      <c r="D5029" s="294">
        <v>200.44499999999999</v>
      </c>
      <c r="E5029" s="295">
        <v>1210.8869999999999</v>
      </c>
      <c r="F5029" s="294">
        <v>1046.5609999999999</v>
      </c>
      <c r="G5029" s="294">
        <v>1082.192</v>
      </c>
    </row>
    <row r="5030" spans="1:7">
      <c r="A5030" s="34" t="s">
        <v>1681</v>
      </c>
      <c r="B5030" s="293">
        <v>2013</v>
      </c>
      <c r="C5030" s="294">
        <v>648.03399999999999</v>
      </c>
      <c r="D5030" s="294">
        <v>155.78</v>
      </c>
      <c r="E5030" s="295">
        <v>1061.2159999999999</v>
      </c>
      <c r="F5030" s="294">
        <v>927.96900000000005</v>
      </c>
      <c r="G5030" s="294">
        <v>943.93100000000004</v>
      </c>
    </row>
    <row r="5031" spans="1:7">
      <c r="A5031" s="34" t="s">
        <v>1681</v>
      </c>
      <c r="B5031" s="293">
        <v>2012</v>
      </c>
      <c r="C5031" s="294">
        <v>562.52800000000002</v>
      </c>
      <c r="D5031" s="294">
        <v>145.00399999999999</v>
      </c>
      <c r="E5031" s="295">
        <v>895.49800000000005</v>
      </c>
      <c r="F5031" s="294">
        <v>742.92700000000002</v>
      </c>
      <c r="G5031" s="294">
        <v>760.88800000000003</v>
      </c>
    </row>
    <row r="5032" spans="1:7">
      <c r="A5032" s="34" t="s">
        <v>1681</v>
      </c>
      <c r="B5032" s="293">
        <v>2011</v>
      </c>
      <c r="C5032" s="294">
        <v>474.48200000000003</v>
      </c>
      <c r="D5032" s="294">
        <v>117.759</v>
      </c>
      <c r="E5032" s="295">
        <v>608.13199999999995</v>
      </c>
      <c r="F5032" s="294">
        <v>443.61</v>
      </c>
      <c r="G5032" s="294">
        <v>514.12900000000002</v>
      </c>
    </row>
    <row r="5033" spans="1:7">
      <c r="A5033" s="34" t="s">
        <v>1681</v>
      </c>
      <c r="B5033" s="293">
        <v>2010</v>
      </c>
      <c r="C5033" s="294">
        <v>299.25599999999997</v>
      </c>
      <c r="D5033" s="294">
        <v>53.991</v>
      </c>
      <c r="E5033" s="295">
        <v>441.85500000000002</v>
      </c>
      <c r="F5033" s="294">
        <v>316.803</v>
      </c>
      <c r="G5033" s="294">
        <v>365.524</v>
      </c>
    </row>
    <row r="5034" spans="1:7">
      <c r="A5034" s="34" t="s">
        <v>1681</v>
      </c>
      <c r="B5034" s="293">
        <v>2009</v>
      </c>
      <c r="C5034" s="294">
        <v>185.89400000000001</v>
      </c>
      <c r="D5034" s="294">
        <v>5.4189999999999996</v>
      </c>
      <c r="E5034" s="295">
        <v>312.63600000000002</v>
      </c>
      <c r="F5034" s="294">
        <v>256.57100000000003</v>
      </c>
      <c r="G5034" s="294">
        <v>280.57800000000003</v>
      </c>
    </row>
    <row r="5035" spans="1:7">
      <c r="A5035" s="34" t="s">
        <v>1681</v>
      </c>
      <c r="B5035" s="293">
        <v>2008</v>
      </c>
      <c r="C5035" s="294">
        <v>229.07599999999999</v>
      </c>
      <c r="D5035" s="294">
        <v>36.654000000000003</v>
      </c>
      <c r="E5035" s="295">
        <v>313.21800000000002</v>
      </c>
      <c r="F5035" s="294">
        <v>243.29900000000001</v>
      </c>
      <c r="G5035" s="294">
        <v>282.39800000000002</v>
      </c>
    </row>
    <row r="5036" spans="1:7">
      <c r="A5036" s="34" t="s">
        <v>1681</v>
      </c>
      <c r="B5036" s="293">
        <v>2007</v>
      </c>
      <c r="C5036" s="294">
        <v>188.67699999999999</v>
      </c>
      <c r="D5036" s="294">
        <v>29.895</v>
      </c>
      <c r="E5036" s="295">
        <v>263.32100000000003</v>
      </c>
      <c r="F5036" s="294">
        <v>204.63499999999999</v>
      </c>
      <c r="G5036" s="294">
        <v>235.85299999999998</v>
      </c>
    </row>
    <row r="5037" spans="1:7">
      <c r="A5037" s="34" t="s">
        <v>1681</v>
      </c>
      <c r="B5037" s="293">
        <v>2006</v>
      </c>
      <c r="C5037" s="294">
        <v>143.22499999999999</v>
      </c>
      <c r="D5037" s="294">
        <v>9.0220000000000002</v>
      </c>
      <c r="E5037" s="295">
        <v>232.49199999999999</v>
      </c>
      <c r="F5037" s="294">
        <v>161.42099999999999</v>
      </c>
      <c r="G5037" s="294">
        <v>202.39099999999999</v>
      </c>
    </row>
    <row r="5038" spans="1:7">
      <c r="A5038" s="34" t="s">
        <v>1681</v>
      </c>
      <c r="B5038" s="293">
        <v>2005</v>
      </c>
      <c r="C5038" s="294">
        <v>96.385000000000005</v>
      </c>
      <c r="D5038" s="294">
        <v>7.4269999999999996</v>
      </c>
      <c r="E5038" s="295">
        <v>115.48099999999999</v>
      </c>
      <c r="F5038" s="294">
        <v>-30.911999999999999</v>
      </c>
      <c r="G5038" s="294">
        <v>100.26300000000001</v>
      </c>
    </row>
    <row r="5039" spans="1:7">
      <c r="A5039" s="34" t="s">
        <v>1681</v>
      </c>
      <c r="B5039" s="293">
        <v>2004</v>
      </c>
      <c r="C5039" s="294">
        <v>60.707000000000001</v>
      </c>
      <c r="D5039" s="294">
        <v>2.012</v>
      </c>
      <c r="E5039" s="295">
        <v>110.545</v>
      </c>
      <c r="F5039" s="294">
        <v>-34.628</v>
      </c>
      <c r="G5039" s="294">
        <v>99.082000000000008</v>
      </c>
    </row>
    <row r="5040" spans="1:7">
      <c r="A5040" s="34" t="s">
        <v>1682</v>
      </c>
      <c r="B5040" s="293">
        <v>2019</v>
      </c>
      <c r="C5040" s="294">
        <v>11088</v>
      </c>
      <c r="D5040" s="294">
        <v>191</v>
      </c>
      <c r="E5040" s="295">
        <v>23251</v>
      </c>
      <c r="F5040" s="294">
        <v>6263</v>
      </c>
      <c r="G5040" s="294">
        <v>18457</v>
      </c>
    </row>
    <row r="5041" spans="1:7">
      <c r="A5041" s="34" t="s">
        <v>1682</v>
      </c>
      <c r="B5041" s="293">
        <v>2018</v>
      </c>
      <c r="C5041" s="294">
        <v>10412</v>
      </c>
      <c r="D5041" s="294">
        <v>259</v>
      </c>
      <c r="E5041" s="295">
        <v>22549</v>
      </c>
      <c r="F5041" s="294">
        <v>6954</v>
      </c>
      <c r="G5041" s="294">
        <v>17961</v>
      </c>
    </row>
    <row r="5042" spans="1:7">
      <c r="A5042" s="34" t="s">
        <v>1682</v>
      </c>
      <c r="B5042" s="293">
        <v>2017</v>
      </c>
      <c r="C5042" s="294">
        <v>9702</v>
      </c>
      <c r="D5042" s="294">
        <v>1277</v>
      </c>
      <c r="E5042" s="295">
        <v>22857</v>
      </c>
      <c r="F5042" s="294">
        <v>8244</v>
      </c>
      <c r="G5042" s="294">
        <v>18469</v>
      </c>
    </row>
    <row r="5043" spans="1:7">
      <c r="A5043" s="34" t="s">
        <v>1682</v>
      </c>
      <c r="B5043" s="293">
        <v>2016</v>
      </c>
      <c r="C5043" s="294">
        <v>6815</v>
      </c>
      <c r="D5043" s="294">
        <v>72</v>
      </c>
      <c r="E5043" s="295">
        <v>21208</v>
      </c>
      <c r="F5043" s="294">
        <v>8860</v>
      </c>
      <c r="G5043" s="294">
        <v>16060</v>
      </c>
    </row>
    <row r="5044" spans="1:7">
      <c r="A5044" s="34" t="s">
        <v>1682</v>
      </c>
      <c r="B5044" s="293">
        <v>2015</v>
      </c>
      <c r="C5044" s="294">
        <v>5737</v>
      </c>
      <c r="D5044" s="294">
        <v>387</v>
      </c>
      <c r="E5044" s="295">
        <v>3926</v>
      </c>
      <c r="F5044" s="294">
        <v>-336</v>
      </c>
      <c r="G5044" s="294">
        <v>2132</v>
      </c>
    </row>
    <row r="5045" spans="1:7">
      <c r="A5045" s="34" t="s">
        <v>1682</v>
      </c>
      <c r="B5045" s="293">
        <v>2014</v>
      </c>
      <c r="C5045" s="294">
        <v>5460</v>
      </c>
      <c r="D5045" s="294">
        <v>357</v>
      </c>
      <c r="E5045" s="295">
        <v>3305.8319999999999</v>
      </c>
      <c r="F5045" s="294">
        <v>-704.01199999999994</v>
      </c>
      <c r="G5045" s="294">
        <v>1589.3050000000001</v>
      </c>
    </row>
    <row r="5046" spans="1:7">
      <c r="A5046" s="34" t="s">
        <v>1682</v>
      </c>
      <c r="B5046" s="293">
        <v>2013</v>
      </c>
      <c r="C5046" s="294">
        <v>5099.5450000000001</v>
      </c>
      <c r="D5046" s="294">
        <v>226.59100000000001</v>
      </c>
      <c r="E5046" s="295">
        <v>3066.797</v>
      </c>
      <c r="F5046" s="294">
        <v>-667.48500000000001</v>
      </c>
      <c r="G5046" s="294">
        <v>1378.5340000000001</v>
      </c>
    </row>
    <row r="5047" spans="1:7">
      <c r="A5047" s="34" t="s">
        <v>1682</v>
      </c>
      <c r="B5047" s="293">
        <v>2012</v>
      </c>
      <c r="C5047" s="294">
        <v>4865.5129999999999</v>
      </c>
      <c r="D5047" s="294">
        <v>177.54599999999999</v>
      </c>
      <c r="E5047" s="295">
        <v>2499.1529999999998</v>
      </c>
      <c r="F5047" s="294">
        <v>-1359.0440000000001</v>
      </c>
      <c r="G5047" s="294">
        <v>1062.934</v>
      </c>
    </row>
    <row r="5048" spans="1:7">
      <c r="A5048" s="34" t="s">
        <v>1682</v>
      </c>
      <c r="B5048" s="293">
        <v>2011</v>
      </c>
      <c r="C5048" s="294">
        <v>4327.7479999999996</v>
      </c>
      <c r="D5048" s="294">
        <v>241.77199999999999</v>
      </c>
      <c r="E5048" s="295">
        <v>2322.9169999999999</v>
      </c>
      <c r="F5048" s="294">
        <v>-969.596</v>
      </c>
      <c r="G5048" s="294">
        <v>1002.259</v>
      </c>
    </row>
    <row r="5049" spans="1:7">
      <c r="A5049" s="34" t="s">
        <v>1683</v>
      </c>
      <c r="B5049" s="293">
        <v>2019</v>
      </c>
      <c r="C5049" s="294">
        <v>2451.9</v>
      </c>
      <c r="D5049" s="294">
        <v>159.1</v>
      </c>
      <c r="E5049" s="295">
        <v>4628.3999999999996</v>
      </c>
      <c r="F5049" s="294">
        <v>1869.9</v>
      </c>
      <c r="G5049" s="294">
        <v>3539.4</v>
      </c>
    </row>
    <row r="5050" spans="1:7">
      <c r="A5050" s="34" t="s">
        <v>1683</v>
      </c>
      <c r="B5050" s="293">
        <v>2018</v>
      </c>
      <c r="C5050" s="294">
        <v>2689.8</v>
      </c>
      <c r="D5050" s="294">
        <v>269.39999999999998</v>
      </c>
      <c r="E5050" s="295">
        <v>4487.1000000000004</v>
      </c>
      <c r="F5050" s="294">
        <v>1676</v>
      </c>
      <c r="G5050" s="294">
        <v>3348.1000000000004</v>
      </c>
    </row>
    <row r="5051" spans="1:7">
      <c r="A5051" s="34" t="s">
        <v>1683</v>
      </c>
      <c r="B5051" s="293">
        <v>2017</v>
      </c>
      <c r="C5051" s="294">
        <v>2375.4</v>
      </c>
      <c r="D5051" s="294">
        <v>18.399999999999999</v>
      </c>
      <c r="E5051" s="295">
        <v>4621.2</v>
      </c>
      <c r="F5051" s="294">
        <v>1476.8</v>
      </c>
      <c r="G5051" s="294">
        <v>3517</v>
      </c>
    </row>
    <row r="5052" spans="1:7">
      <c r="A5052" s="34" t="s">
        <v>1683</v>
      </c>
      <c r="B5052" s="293">
        <v>2016</v>
      </c>
      <c r="C5052" s="294">
        <v>1939.4359999999999</v>
      </c>
      <c r="D5052" s="294">
        <v>-36.619999999999997</v>
      </c>
      <c r="E5052" s="295">
        <v>4315.9480000000003</v>
      </c>
      <c r="F5052" s="294">
        <v>271.75799999999998</v>
      </c>
      <c r="G5052" s="294">
        <v>3050.0169999999998</v>
      </c>
    </row>
    <row r="5053" spans="1:7">
      <c r="A5053" s="34" t="s">
        <v>1683</v>
      </c>
      <c r="B5053" s="293">
        <v>2015</v>
      </c>
      <c r="C5053" s="294">
        <v>2126.8850000000002</v>
      </c>
      <c r="D5053" s="294">
        <v>-351.15300000000002</v>
      </c>
      <c r="E5053" s="295">
        <v>4462.0460000000003</v>
      </c>
      <c r="F5053" s="294">
        <v>405.53500000000003</v>
      </c>
      <c r="G5053" s="294">
        <v>3200.3819999999996</v>
      </c>
    </row>
    <row r="5054" spans="1:7">
      <c r="A5054" s="34" t="s">
        <v>1684</v>
      </c>
      <c r="B5054" s="293">
        <v>2019</v>
      </c>
      <c r="C5054" s="294">
        <v>4478.5</v>
      </c>
      <c r="D5054" s="294">
        <v>1379.3</v>
      </c>
      <c r="E5054" s="295">
        <v>9733.2000000000007</v>
      </c>
      <c r="F5054" s="294">
        <v>8284.7000000000007</v>
      </c>
      <c r="G5054" s="294">
        <v>8361.1</v>
      </c>
    </row>
    <row r="5055" spans="1:7">
      <c r="A5055" s="34" t="s">
        <v>1684</v>
      </c>
      <c r="B5055" s="293">
        <v>2018</v>
      </c>
      <c r="C5055" s="294">
        <v>3724.2</v>
      </c>
      <c r="D5055" s="294">
        <v>1127.9000000000001</v>
      </c>
      <c r="E5055" s="295">
        <v>7846.7</v>
      </c>
      <c r="F5055" s="294">
        <v>6687.5</v>
      </c>
      <c r="G5055" s="294">
        <v>6687.5</v>
      </c>
    </row>
    <row r="5056" spans="1:7">
      <c r="A5056" s="34" t="s">
        <v>1684</v>
      </c>
      <c r="B5056" s="293">
        <v>2017</v>
      </c>
      <c r="C5056" s="294">
        <v>3138.2</v>
      </c>
      <c r="D5056" s="294">
        <v>670.9</v>
      </c>
      <c r="E5056" s="295">
        <v>5776.8</v>
      </c>
      <c r="F5056" s="294">
        <v>4780.3999999999996</v>
      </c>
      <c r="G5056" s="294">
        <v>4780.3999999999996</v>
      </c>
    </row>
    <row r="5057" spans="1:7">
      <c r="A5057" s="34" t="s">
        <v>1684</v>
      </c>
      <c r="B5057" s="293">
        <v>2016</v>
      </c>
      <c r="C5057" s="294">
        <v>2704.4</v>
      </c>
      <c r="D5057" s="294">
        <v>735.9</v>
      </c>
      <c r="E5057" s="295">
        <v>6486.9</v>
      </c>
      <c r="F5057" s="294">
        <v>5777.8</v>
      </c>
      <c r="G5057" s="294">
        <v>5777.8</v>
      </c>
    </row>
    <row r="5058" spans="1:7">
      <c r="A5058" s="34" t="s">
        <v>1684</v>
      </c>
      <c r="B5058" s="293">
        <v>2015</v>
      </c>
      <c r="C5058" s="294">
        <v>2384.4</v>
      </c>
      <c r="D5058" s="294">
        <v>588.79999999999995</v>
      </c>
      <c r="E5058" s="295">
        <v>4907.3</v>
      </c>
      <c r="F5058" s="294">
        <v>4319.5</v>
      </c>
      <c r="G5058" s="294">
        <v>4319.5</v>
      </c>
    </row>
    <row r="5059" spans="1:7">
      <c r="A5059" s="34" t="s">
        <v>1684</v>
      </c>
      <c r="B5059" s="293">
        <v>2014</v>
      </c>
      <c r="C5059" s="294">
        <v>2131.6999999999998</v>
      </c>
      <c r="D5059" s="294">
        <v>418.8</v>
      </c>
      <c r="E5059" s="295">
        <v>3959.4</v>
      </c>
      <c r="F5059" s="294">
        <v>3379.4</v>
      </c>
      <c r="G5059" s="294">
        <v>3379.4</v>
      </c>
    </row>
    <row r="5060" spans="1:7">
      <c r="A5060" s="34" t="s">
        <v>1684</v>
      </c>
      <c r="B5060" s="293">
        <v>2013</v>
      </c>
      <c r="C5060" s="294">
        <v>2265.1</v>
      </c>
      <c r="D5060" s="294">
        <v>671</v>
      </c>
      <c r="E5060" s="295">
        <v>3950.3</v>
      </c>
      <c r="F5060" s="294">
        <v>3501.4</v>
      </c>
      <c r="G5060" s="294">
        <v>3501.4</v>
      </c>
    </row>
    <row r="5061" spans="1:7">
      <c r="A5061" s="34" t="s">
        <v>1684</v>
      </c>
      <c r="B5061" s="293">
        <v>2012</v>
      </c>
      <c r="C5061" s="294">
        <v>2178.8000000000002</v>
      </c>
      <c r="D5061" s="294">
        <v>656.6</v>
      </c>
      <c r="E5061" s="295">
        <v>4059.2</v>
      </c>
      <c r="F5061" s="294">
        <v>3580.1</v>
      </c>
      <c r="G5061" s="294">
        <v>3580.1</v>
      </c>
    </row>
    <row r="5062" spans="1:7">
      <c r="A5062" s="34" t="s">
        <v>1684</v>
      </c>
      <c r="B5062" s="293">
        <v>2011</v>
      </c>
      <c r="C5062" s="294">
        <v>1757.3</v>
      </c>
      <c r="D5062" s="294">
        <v>495.1</v>
      </c>
      <c r="E5062" s="295">
        <v>3063.1</v>
      </c>
      <c r="F5062" s="294">
        <v>2645.6</v>
      </c>
      <c r="G5062" s="294">
        <v>2645.6</v>
      </c>
    </row>
    <row r="5063" spans="1:7">
      <c r="A5063" s="34" t="s">
        <v>1684</v>
      </c>
      <c r="B5063" s="293">
        <v>2010</v>
      </c>
      <c r="C5063" s="294">
        <v>1413</v>
      </c>
      <c r="D5063" s="294">
        <v>381.8</v>
      </c>
      <c r="E5063" s="295">
        <v>2390.4</v>
      </c>
      <c r="F5063" s="294">
        <v>2037.4</v>
      </c>
      <c r="G5063" s="294">
        <v>2037.4</v>
      </c>
    </row>
    <row r="5064" spans="1:7">
      <c r="A5064" s="34" t="s">
        <v>1684</v>
      </c>
      <c r="B5064" s="293">
        <v>2009</v>
      </c>
      <c r="C5064" s="294">
        <v>1052.2</v>
      </c>
      <c r="D5064" s="294">
        <v>232.6</v>
      </c>
      <c r="E5064" s="295">
        <v>1809.7</v>
      </c>
      <c r="F5064" s="294">
        <v>1537.3</v>
      </c>
      <c r="G5064" s="294">
        <v>1537.3</v>
      </c>
    </row>
    <row r="5065" spans="1:7">
      <c r="A5065" s="34" t="s">
        <v>1684</v>
      </c>
      <c r="B5065" s="293">
        <v>2008</v>
      </c>
      <c r="C5065" s="294">
        <v>874.91899999999998</v>
      </c>
      <c r="D5065" s="294">
        <v>204.315</v>
      </c>
      <c r="E5065" s="295">
        <v>1474.624</v>
      </c>
      <c r="F5065" s="294">
        <v>1266.7660000000001</v>
      </c>
      <c r="G5065" s="294">
        <v>1266.7660000000001</v>
      </c>
    </row>
    <row r="5066" spans="1:7">
      <c r="A5066" s="34" t="s">
        <v>1684</v>
      </c>
      <c r="B5066" s="293">
        <v>2007</v>
      </c>
      <c r="C5066" s="294">
        <v>600.82799999999997</v>
      </c>
      <c r="D5066" s="294">
        <v>144.53700000000001</v>
      </c>
      <c r="E5066" s="295">
        <v>1039.998</v>
      </c>
      <c r="F5066" s="294">
        <v>888.67399999999998</v>
      </c>
      <c r="G5066" s="294">
        <v>888.67399999999998</v>
      </c>
    </row>
    <row r="5067" spans="1:7">
      <c r="A5067" s="34" t="s">
        <v>1684</v>
      </c>
      <c r="B5067" s="293">
        <v>2006</v>
      </c>
      <c r="C5067" s="294">
        <v>372.68200000000002</v>
      </c>
      <c r="D5067" s="294">
        <v>72.043999999999997</v>
      </c>
      <c r="E5067" s="295">
        <v>671.79</v>
      </c>
      <c r="F5067" s="294">
        <v>589.70500000000004</v>
      </c>
      <c r="G5067" s="294">
        <v>589.70500000000004</v>
      </c>
    </row>
    <row r="5068" spans="1:7">
      <c r="A5068" s="34" t="s">
        <v>1684</v>
      </c>
      <c r="B5068" s="293">
        <v>2005</v>
      </c>
      <c r="C5068" s="294">
        <v>227.33799999999999</v>
      </c>
      <c r="D5068" s="294">
        <v>94.134</v>
      </c>
      <c r="E5068" s="295">
        <v>501.58699999999999</v>
      </c>
      <c r="F5068" s="294">
        <v>442.59100000000001</v>
      </c>
      <c r="G5068" s="294">
        <v>442.59100000000001</v>
      </c>
    </row>
    <row r="5069" spans="1:7">
      <c r="A5069" s="34" t="s">
        <v>1684</v>
      </c>
      <c r="B5069" s="293">
        <v>2004</v>
      </c>
      <c r="C5069" s="294">
        <v>138.803</v>
      </c>
      <c r="D5069" s="294">
        <v>23.478000000000002</v>
      </c>
      <c r="E5069" s="295">
        <v>354.22899999999998</v>
      </c>
      <c r="F5069" s="294">
        <v>314.93200000000002</v>
      </c>
      <c r="G5069" s="294">
        <v>315.541</v>
      </c>
    </row>
    <row r="5070" spans="1:7">
      <c r="A5070" s="34" t="s">
        <v>1684</v>
      </c>
      <c r="B5070" s="293">
        <v>2003</v>
      </c>
      <c r="C5070" s="294">
        <v>91.674999999999997</v>
      </c>
      <c r="D5070" s="294">
        <v>-9.6229999999999993</v>
      </c>
      <c r="E5070" s="295">
        <v>314.99400000000003</v>
      </c>
      <c r="F5070" s="294">
        <v>278.95699999999999</v>
      </c>
      <c r="G5070" s="294">
        <v>280.68200000000002</v>
      </c>
    </row>
    <row r="5071" spans="1:7">
      <c r="A5071" s="34" t="s">
        <v>1684</v>
      </c>
      <c r="B5071" s="293">
        <v>2002</v>
      </c>
      <c r="C5071" s="294">
        <v>72.022000000000006</v>
      </c>
      <c r="D5071" s="294">
        <v>-18.420999999999999</v>
      </c>
      <c r="E5071" s="295">
        <v>91.82</v>
      </c>
      <c r="F5071" s="294">
        <v>63.68</v>
      </c>
      <c r="G5071" s="294">
        <v>67.028999999999996</v>
      </c>
    </row>
    <row r="5072" spans="1:7">
      <c r="A5072" s="34" t="s">
        <v>1684</v>
      </c>
      <c r="B5072" s="293">
        <v>2001</v>
      </c>
      <c r="C5072" s="294">
        <v>51.673000000000002</v>
      </c>
      <c r="D5072" s="294">
        <v>-16.7</v>
      </c>
      <c r="E5072" s="295">
        <v>100.361</v>
      </c>
      <c r="F5072" s="294">
        <v>78.293000000000006</v>
      </c>
      <c r="G5072" s="294">
        <v>80.695000000000007</v>
      </c>
    </row>
    <row r="5073" spans="1:7">
      <c r="A5073" s="34" t="s">
        <v>1684</v>
      </c>
      <c r="B5073" s="293">
        <v>2000</v>
      </c>
      <c r="C5073" s="294">
        <v>26.623999999999999</v>
      </c>
      <c r="D5073" s="294">
        <v>-18.523</v>
      </c>
      <c r="E5073" s="295">
        <v>112.42100000000001</v>
      </c>
      <c r="F5073" s="294">
        <v>90.73</v>
      </c>
      <c r="G5073" s="294">
        <v>94.61</v>
      </c>
    </row>
    <row r="5074" spans="1:7">
      <c r="A5074" s="34" t="s">
        <v>1684</v>
      </c>
      <c r="B5074" s="293">
        <v>1999</v>
      </c>
      <c r="C5074" s="294">
        <v>10.192</v>
      </c>
      <c r="D5074" s="294">
        <v>-18.414999999999999</v>
      </c>
      <c r="E5074" s="295">
        <v>34.454999999999998</v>
      </c>
      <c r="F5074" s="294">
        <v>22.210999999999999</v>
      </c>
      <c r="G5074" s="294">
        <v>26.349999999999998</v>
      </c>
    </row>
    <row r="5075" spans="1:7">
      <c r="A5075" s="34" t="s">
        <v>1684</v>
      </c>
      <c r="B5075" s="293">
        <v>1998</v>
      </c>
      <c r="C5075" s="294">
        <v>0</v>
      </c>
      <c r="D5075" s="294">
        <v>-29.443000000000001</v>
      </c>
      <c r="E5075" s="295">
        <v>28.167000000000002</v>
      </c>
      <c r="F5075" s="294">
        <v>20.596499999999999</v>
      </c>
      <c r="G5075" s="294">
        <v>23.913499999999999</v>
      </c>
    </row>
    <row r="5076" spans="1:7">
      <c r="A5076" s="34" t="s">
        <v>1685</v>
      </c>
      <c r="B5076" s="293">
        <v>2019</v>
      </c>
      <c r="C5076" s="294">
        <v>4245.3209999999999</v>
      </c>
      <c r="D5076" s="294">
        <v>233.29</v>
      </c>
      <c r="E5076" s="295">
        <v>7151.2939999999999</v>
      </c>
      <c r="F5076" s="294">
        <v>938.59299999999996</v>
      </c>
      <c r="G5076" s="294">
        <v>4031.2479999999996</v>
      </c>
    </row>
    <row r="5077" spans="1:7">
      <c r="A5077" s="34" t="s">
        <v>1685</v>
      </c>
      <c r="B5077" s="293">
        <v>2018</v>
      </c>
      <c r="C5077" s="294">
        <v>3975.4540000000002</v>
      </c>
      <c r="D5077" s="294">
        <v>122.456</v>
      </c>
      <c r="E5077" s="295">
        <v>6201.4740000000002</v>
      </c>
      <c r="F5077" s="294">
        <v>850.75699999999995</v>
      </c>
      <c r="G5077" s="294">
        <v>3132.444</v>
      </c>
    </row>
    <row r="5078" spans="1:7">
      <c r="A5078" s="34" t="s">
        <v>1685</v>
      </c>
      <c r="B5078" s="293">
        <v>2017</v>
      </c>
      <c r="C5078" s="294">
        <v>3311.4940000000001</v>
      </c>
      <c r="D5078" s="294">
        <v>3.2789999999999999</v>
      </c>
      <c r="E5078" s="295">
        <v>7283.1729999999998</v>
      </c>
      <c r="F5078" s="294">
        <v>983.46500000000003</v>
      </c>
      <c r="G5078" s="294">
        <v>4262.3099999999995</v>
      </c>
    </row>
    <row r="5079" spans="1:7">
      <c r="A5079" s="34" t="s">
        <v>1685</v>
      </c>
      <c r="B5079" s="293">
        <v>2016</v>
      </c>
      <c r="C5079" s="294">
        <v>2444.54</v>
      </c>
      <c r="D5079" s="294">
        <v>193.58199999999999</v>
      </c>
      <c r="E5079" s="295">
        <v>2367.335</v>
      </c>
      <c r="F5079" s="294">
        <v>60.878</v>
      </c>
      <c r="G5079" s="294">
        <v>755.26900000000001</v>
      </c>
    </row>
    <row r="5080" spans="1:7">
      <c r="A5080" s="34" t="s">
        <v>1685</v>
      </c>
      <c r="B5080" s="293">
        <v>2015</v>
      </c>
      <c r="C5080" s="294">
        <v>2163.056</v>
      </c>
      <c r="D5080" s="294">
        <v>175.63499999999999</v>
      </c>
      <c r="E5080" s="295">
        <v>2168.5169999999998</v>
      </c>
      <c r="F5080" s="294">
        <v>-132.4</v>
      </c>
      <c r="G5080" s="294">
        <v>686.43100000000004</v>
      </c>
    </row>
    <row r="5081" spans="1:7">
      <c r="A5081" s="34" t="s">
        <v>1685</v>
      </c>
      <c r="B5081" s="293">
        <v>2014</v>
      </c>
      <c r="C5081" s="294">
        <v>2021.441</v>
      </c>
      <c r="D5081" s="294">
        <v>183.76599999999999</v>
      </c>
      <c r="E5081" s="295">
        <v>1904.3510000000001</v>
      </c>
      <c r="F5081" s="294">
        <v>161.17099999999999</v>
      </c>
      <c r="G5081" s="294">
        <v>566.17100000000005</v>
      </c>
    </row>
    <row r="5082" spans="1:7">
      <c r="A5082" s="34" t="s">
        <v>1685</v>
      </c>
      <c r="B5082" s="293">
        <v>2013</v>
      </c>
      <c r="C5082" s="294">
        <v>1784.213</v>
      </c>
      <c r="D5082" s="294">
        <v>182.80099999999999</v>
      </c>
      <c r="E5082" s="295">
        <v>1783.5820000000001</v>
      </c>
      <c r="F5082" s="294">
        <v>361.31599999999997</v>
      </c>
      <c r="G5082" s="294">
        <v>566.31600000000003</v>
      </c>
    </row>
    <row r="5083" spans="1:7">
      <c r="A5083" s="34" t="s">
        <v>1685</v>
      </c>
      <c r="B5083" s="293">
        <v>2012</v>
      </c>
      <c r="C5083" s="294">
        <v>1615.808</v>
      </c>
      <c r="D5083" s="294">
        <v>165.90299999999999</v>
      </c>
      <c r="E5083" s="295">
        <v>1621.277</v>
      </c>
      <c r="F5083" s="294">
        <v>306.673</v>
      </c>
      <c r="G5083" s="294">
        <v>511.673</v>
      </c>
    </row>
    <row r="5084" spans="1:7">
      <c r="A5084" s="34" t="s">
        <v>1685</v>
      </c>
      <c r="B5084" s="293">
        <v>2011</v>
      </c>
      <c r="C5084" s="294">
        <v>1468.588</v>
      </c>
      <c r="D5084" s="294">
        <v>136.90199999999999</v>
      </c>
      <c r="E5084" s="295">
        <v>1379.8720000000001</v>
      </c>
      <c r="F5084" s="294">
        <v>181.78399999999999</v>
      </c>
      <c r="G5084" s="294">
        <v>381.78399999999999</v>
      </c>
    </row>
    <row r="5085" spans="1:7">
      <c r="A5085" s="34" t="s">
        <v>1685</v>
      </c>
      <c r="B5085" s="293">
        <v>2010</v>
      </c>
      <c r="C5085" s="294">
        <v>1288.454</v>
      </c>
      <c r="D5085" s="294">
        <v>96.284999999999997</v>
      </c>
      <c r="E5085" s="295">
        <v>1285.6579999999999</v>
      </c>
      <c r="F5085" s="294">
        <v>187.05600000000001</v>
      </c>
      <c r="G5085" s="294">
        <v>407.21199999999999</v>
      </c>
    </row>
    <row r="5086" spans="1:7">
      <c r="A5086" s="34" t="s">
        <v>1685</v>
      </c>
      <c r="B5086" s="293">
        <v>2009</v>
      </c>
      <c r="C5086" s="294">
        <v>1139.8</v>
      </c>
      <c r="D5086" s="294">
        <v>82.963999999999999</v>
      </c>
      <c r="E5086" s="295">
        <v>1215.279</v>
      </c>
      <c r="F5086" s="294">
        <v>112.535</v>
      </c>
      <c r="G5086" s="294">
        <v>441.53499999999997</v>
      </c>
    </row>
    <row r="5087" spans="1:7">
      <c r="A5087" s="34" t="s">
        <v>1685</v>
      </c>
      <c r="B5087" s="293">
        <v>2008</v>
      </c>
      <c r="C5087" s="294">
        <v>1279.0650000000001</v>
      </c>
      <c r="D5087" s="294">
        <v>103.871</v>
      </c>
      <c r="E5087" s="295">
        <v>1093.0650000000001</v>
      </c>
      <c r="F5087" s="294">
        <v>-21.315999999999999</v>
      </c>
      <c r="G5087" s="294">
        <v>394.93400000000003</v>
      </c>
    </row>
    <row r="5088" spans="1:7">
      <c r="A5088" s="34" t="s">
        <v>1685</v>
      </c>
      <c r="B5088" s="293">
        <v>2007</v>
      </c>
      <c r="C5088" s="294">
        <v>1168.4749999999999</v>
      </c>
      <c r="D5088" s="294">
        <v>73.552999999999997</v>
      </c>
      <c r="E5088" s="295">
        <v>1133.21</v>
      </c>
      <c r="F5088" s="294">
        <v>17.498000000000001</v>
      </c>
      <c r="G5088" s="294">
        <v>411.49799999999999</v>
      </c>
    </row>
    <row r="5089" spans="1:7">
      <c r="A5089" s="34" t="s">
        <v>1685</v>
      </c>
      <c r="B5089" s="293">
        <v>2006</v>
      </c>
      <c r="C5089" s="294">
        <v>1060.3209999999999</v>
      </c>
      <c r="D5089" s="294">
        <v>58.192</v>
      </c>
      <c r="E5089" s="295">
        <v>1039.7929999999999</v>
      </c>
      <c r="F5089" s="294">
        <v>26.318000000000001</v>
      </c>
      <c r="G5089" s="294">
        <v>396.31799999999998</v>
      </c>
    </row>
    <row r="5090" spans="1:7">
      <c r="A5090" s="34" t="s">
        <v>1685</v>
      </c>
      <c r="B5090" s="293">
        <v>2005</v>
      </c>
      <c r="C5090" s="294">
        <v>989.00400000000002</v>
      </c>
      <c r="D5090" s="294">
        <v>-2.4369999999999998</v>
      </c>
      <c r="E5090" s="295">
        <v>1026.617</v>
      </c>
      <c r="F5090" s="294">
        <v>146.58799999999999</v>
      </c>
      <c r="G5090" s="294">
        <v>393.255</v>
      </c>
    </row>
    <row r="5091" spans="1:7">
      <c r="A5091" s="34" t="s">
        <v>1685</v>
      </c>
      <c r="B5091" s="293">
        <v>2004</v>
      </c>
      <c r="C5091" s="294">
        <v>893.82100000000003</v>
      </c>
      <c r="D5091" s="294">
        <v>16.888999999999999</v>
      </c>
      <c r="E5091" s="295">
        <v>861.19399999999996</v>
      </c>
      <c r="F5091" s="294">
        <v>130.048</v>
      </c>
      <c r="G5091" s="294">
        <v>320.048</v>
      </c>
    </row>
    <row r="5092" spans="1:7">
      <c r="A5092" s="34" t="s">
        <v>1685</v>
      </c>
      <c r="B5092" s="293">
        <v>2003</v>
      </c>
      <c r="C5092" s="294">
        <v>858.44600000000003</v>
      </c>
      <c r="D5092" s="294">
        <v>23.588999999999999</v>
      </c>
      <c r="E5092" s="295">
        <v>918.73199999999997</v>
      </c>
      <c r="F5092" s="294">
        <v>374.79</v>
      </c>
      <c r="G5092" s="294">
        <v>374.79</v>
      </c>
    </row>
    <row r="5093" spans="1:7">
      <c r="A5093" s="34" t="s">
        <v>1685</v>
      </c>
      <c r="B5093" s="293">
        <v>2002</v>
      </c>
      <c r="C5093" s="294">
        <v>887.59299999999996</v>
      </c>
      <c r="D5093" s="294">
        <v>48.578000000000003</v>
      </c>
      <c r="E5093" s="295">
        <v>824.85</v>
      </c>
      <c r="F5093" s="294">
        <v>-28.701000000000001</v>
      </c>
      <c r="G5093" s="294">
        <v>322.83799999999997</v>
      </c>
    </row>
    <row r="5094" spans="1:7">
      <c r="A5094" s="34" t="s">
        <v>1685</v>
      </c>
      <c r="B5094" s="293">
        <v>2001</v>
      </c>
      <c r="C5094" s="294">
        <v>962.88400000000001</v>
      </c>
      <c r="D5094" s="294">
        <v>-66.203000000000003</v>
      </c>
      <c r="E5094" s="295">
        <v>839.00199999999995</v>
      </c>
      <c r="F5094" s="294">
        <v>-34.518000000000001</v>
      </c>
      <c r="G5094" s="294">
        <v>306.68200000000002</v>
      </c>
    </row>
    <row r="5095" spans="1:7">
      <c r="A5095" s="34" t="s">
        <v>1685</v>
      </c>
      <c r="B5095" s="293">
        <v>2000</v>
      </c>
      <c r="C5095" s="294">
        <v>854.59400000000005</v>
      </c>
      <c r="D5095" s="294">
        <v>25.545999999999999</v>
      </c>
      <c r="E5095" s="295">
        <v>972.36099999999999</v>
      </c>
      <c r="F5095" s="294">
        <v>74.819999999999993</v>
      </c>
      <c r="G5095" s="294">
        <v>382.07400000000001</v>
      </c>
    </row>
    <row r="5096" spans="1:7">
      <c r="A5096" s="34" t="s">
        <v>1685</v>
      </c>
      <c r="B5096" s="293">
        <v>1999</v>
      </c>
      <c r="C5096" s="294">
        <v>734.23400000000004</v>
      </c>
      <c r="D5096" s="294">
        <v>88.271000000000001</v>
      </c>
      <c r="E5096" s="295">
        <v>803.44399999999996</v>
      </c>
      <c r="F5096" s="294">
        <v>74.486000000000004</v>
      </c>
      <c r="G5096" s="294">
        <v>324.48599999999999</v>
      </c>
    </row>
    <row r="5097" spans="1:7">
      <c r="A5097" s="34" t="s">
        <v>1685</v>
      </c>
      <c r="B5097" s="293">
        <v>1998</v>
      </c>
      <c r="C5097" s="294">
        <v>641.95699999999999</v>
      </c>
      <c r="D5097" s="294">
        <v>88.346999999999994</v>
      </c>
      <c r="E5097" s="295">
        <v>832.87099999999998</v>
      </c>
      <c r="F5097" s="294">
        <v>414.93799999999999</v>
      </c>
      <c r="G5097" s="294">
        <v>414.93799999999999</v>
      </c>
    </row>
    <row r="5098" spans="1:7">
      <c r="A5098" s="34" t="s">
        <v>1685</v>
      </c>
      <c r="B5098" s="293">
        <v>1997</v>
      </c>
      <c r="C5098" s="294">
        <v>511.23899999999998</v>
      </c>
      <c r="D5098" s="294">
        <v>73.13</v>
      </c>
      <c r="E5098" s="295">
        <v>645.31200000000001</v>
      </c>
      <c r="F5098" s="294">
        <v>269.87</v>
      </c>
      <c r="G5098" s="294">
        <v>269.87</v>
      </c>
    </row>
    <row r="5099" spans="1:7">
      <c r="A5099" s="34" t="s">
        <v>1685</v>
      </c>
      <c r="B5099" s="293">
        <v>1996</v>
      </c>
      <c r="C5099" s="294">
        <v>394.67200000000003</v>
      </c>
      <c r="D5099" s="294">
        <v>16.437999999999999</v>
      </c>
      <c r="E5099" s="295">
        <v>444.108</v>
      </c>
      <c r="F5099" s="294">
        <v>150.23500000000001</v>
      </c>
      <c r="G5099" s="294">
        <v>150.23500000000001</v>
      </c>
    </row>
    <row r="5100" spans="1:7">
      <c r="A5100" s="34" t="s">
        <v>1685</v>
      </c>
      <c r="B5100" s="293">
        <v>1995</v>
      </c>
      <c r="C5100" s="294">
        <v>295.14600000000002</v>
      </c>
      <c r="D5100" s="294">
        <v>25.161000000000001</v>
      </c>
      <c r="E5100" s="295">
        <v>332.90600000000001</v>
      </c>
      <c r="F5100" s="294">
        <v>74.251000000000005</v>
      </c>
      <c r="G5100" s="294">
        <v>80.975999999999999</v>
      </c>
    </row>
    <row r="5101" spans="1:7">
      <c r="A5101" s="34" t="s">
        <v>1685</v>
      </c>
      <c r="B5101" s="293">
        <v>1994</v>
      </c>
      <c r="C5101" s="294">
        <v>169.00200000000001</v>
      </c>
      <c r="D5101" s="294">
        <v>14.975</v>
      </c>
      <c r="E5101" s="295">
        <v>232.55699999999999</v>
      </c>
      <c r="F5101" s="294">
        <v>49.027999999999999</v>
      </c>
      <c r="G5101" s="294">
        <v>61.323999999999998</v>
      </c>
    </row>
    <row r="5102" spans="1:7">
      <c r="A5102" s="34" t="s">
        <v>1685</v>
      </c>
      <c r="B5102" s="293">
        <v>1993</v>
      </c>
      <c r="C5102" s="294">
        <v>122.544</v>
      </c>
      <c r="D5102" s="294">
        <v>4.032</v>
      </c>
      <c r="E5102" s="295">
        <v>133.685</v>
      </c>
      <c r="F5102" s="294">
        <v>12.869</v>
      </c>
      <c r="G5102" s="294">
        <v>18.773</v>
      </c>
    </row>
    <row r="5103" spans="1:7">
      <c r="A5103" s="34" t="s">
        <v>1685</v>
      </c>
      <c r="B5103" s="293">
        <v>1992</v>
      </c>
      <c r="C5103" s="294">
        <v>100.35299999999999</v>
      </c>
      <c r="D5103" s="294">
        <v>-5.5289999999999999</v>
      </c>
      <c r="E5103" s="295">
        <v>109.489</v>
      </c>
      <c r="F5103" s="294">
        <v>-13.728999999999999</v>
      </c>
      <c r="G5103" s="294">
        <v>25.571000000000005</v>
      </c>
    </row>
    <row r="5104" spans="1:7">
      <c r="A5104" s="34" t="s">
        <v>1686</v>
      </c>
      <c r="B5104" s="293">
        <v>2019</v>
      </c>
      <c r="C5104" s="294">
        <v>14109</v>
      </c>
      <c r="D5104" s="294">
        <v>2521</v>
      </c>
      <c r="E5104" s="295">
        <v>15068</v>
      </c>
      <c r="F5104" s="294">
        <v>3030</v>
      </c>
      <c r="G5104" s="294">
        <v>10967</v>
      </c>
    </row>
    <row r="5105" spans="1:7">
      <c r="A5105" s="34" t="s">
        <v>1686</v>
      </c>
      <c r="B5105" s="293">
        <v>2018</v>
      </c>
      <c r="C5105" s="294">
        <v>14768</v>
      </c>
      <c r="D5105" s="294">
        <v>2563</v>
      </c>
      <c r="E5105" s="295">
        <v>14870</v>
      </c>
      <c r="F5105" s="294">
        <v>3258</v>
      </c>
      <c r="G5105" s="294">
        <v>10638</v>
      </c>
    </row>
    <row r="5106" spans="1:7">
      <c r="A5106" s="34" t="s">
        <v>1686</v>
      </c>
      <c r="B5106" s="293">
        <v>2017</v>
      </c>
      <c r="C5106" s="294">
        <v>14314</v>
      </c>
      <c r="D5106" s="294">
        <v>1687</v>
      </c>
      <c r="E5106" s="295">
        <v>16780</v>
      </c>
      <c r="F5106" s="294">
        <v>4589</v>
      </c>
      <c r="G5106" s="294">
        <v>12917</v>
      </c>
    </row>
    <row r="5107" spans="1:7">
      <c r="A5107" s="34" t="s">
        <v>1686</v>
      </c>
      <c r="B5107" s="293">
        <v>2016</v>
      </c>
      <c r="C5107" s="294">
        <v>13599</v>
      </c>
      <c r="D5107" s="294">
        <v>2035</v>
      </c>
      <c r="E5107" s="295">
        <v>15201</v>
      </c>
      <c r="F5107" s="294">
        <v>4259</v>
      </c>
      <c r="G5107" s="294">
        <v>12088</v>
      </c>
    </row>
    <row r="5108" spans="1:7">
      <c r="A5108" s="34" t="s">
        <v>1686</v>
      </c>
      <c r="B5108" s="293">
        <v>2015</v>
      </c>
      <c r="C5108" s="294">
        <v>13405</v>
      </c>
      <c r="D5108" s="294">
        <v>1899</v>
      </c>
      <c r="E5108" s="295">
        <v>15729</v>
      </c>
      <c r="F5108" s="294">
        <v>5228</v>
      </c>
      <c r="G5108" s="294">
        <v>12650</v>
      </c>
    </row>
    <row r="5109" spans="1:7">
      <c r="A5109" s="34" t="s">
        <v>1686</v>
      </c>
      <c r="B5109" s="293">
        <v>2014</v>
      </c>
      <c r="C5109" s="294">
        <v>14484</v>
      </c>
      <c r="D5109" s="294">
        <v>2946</v>
      </c>
      <c r="E5109" s="295">
        <v>17465</v>
      </c>
      <c r="F5109" s="294">
        <v>6824</v>
      </c>
      <c r="G5109" s="294">
        <v>14243</v>
      </c>
    </row>
    <row r="5110" spans="1:7">
      <c r="A5110" s="34" t="s">
        <v>1686</v>
      </c>
      <c r="B5110" s="293">
        <v>2013</v>
      </c>
      <c r="C5110" s="294">
        <v>14135</v>
      </c>
      <c r="D5110" s="294">
        <v>1679</v>
      </c>
      <c r="E5110" s="295">
        <v>19966</v>
      </c>
      <c r="F5110" s="294">
        <v>9709</v>
      </c>
      <c r="G5110" s="294">
        <v>16053</v>
      </c>
    </row>
    <row r="5111" spans="1:7">
      <c r="A5111" s="34" t="s">
        <v>1686</v>
      </c>
      <c r="B5111" s="293">
        <v>2012</v>
      </c>
      <c r="C5111" s="294">
        <v>14791</v>
      </c>
      <c r="D5111" s="294">
        <v>2870</v>
      </c>
      <c r="E5111" s="295">
        <v>19309</v>
      </c>
      <c r="F5111" s="294">
        <v>10570</v>
      </c>
      <c r="G5111" s="294">
        <v>15618</v>
      </c>
    </row>
    <row r="5112" spans="1:7">
      <c r="A5112" s="34" t="s">
        <v>1686</v>
      </c>
      <c r="B5112" s="293">
        <v>2011</v>
      </c>
      <c r="C5112" s="294">
        <v>14515</v>
      </c>
      <c r="D5112" s="294">
        <v>2071</v>
      </c>
      <c r="E5112" s="295">
        <v>17983.513999999999</v>
      </c>
      <c r="F5112" s="294">
        <v>10034.064</v>
      </c>
      <c r="G5112" s="294">
        <v>14024.325000000001</v>
      </c>
    </row>
    <row r="5113" spans="1:7">
      <c r="A5113" s="34" t="s">
        <v>1686</v>
      </c>
      <c r="B5113" s="293">
        <v>2010</v>
      </c>
      <c r="C5113" s="294">
        <v>15415.691999999999</v>
      </c>
      <c r="D5113" s="294">
        <v>1502.952</v>
      </c>
      <c r="E5113" s="295">
        <v>16412.311000000002</v>
      </c>
      <c r="F5113" s="294">
        <v>9571.9989999999998</v>
      </c>
      <c r="G5113" s="294">
        <v>12440.322</v>
      </c>
    </row>
    <row r="5114" spans="1:7">
      <c r="A5114" s="34" t="s">
        <v>1686</v>
      </c>
      <c r="B5114" s="293">
        <v>2009</v>
      </c>
      <c r="C5114" s="294">
        <v>13877.067999999999</v>
      </c>
      <c r="D5114" s="294">
        <v>947.00900000000001</v>
      </c>
      <c r="E5114" s="295">
        <v>16081.984</v>
      </c>
      <c r="F5114" s="294">
        <v>8817.8760000000002</v>
      </c>
      <c r="G5114" s="294">
        <v>11946.431</v>
      </c>
    </row>
    <row r="5115" spans="1:7">
      <c r="A5115" s="34" t="s">
        <v>1686</v>
      </c>
      <c r="B5115" s="293">
        <v>2008</v>
      </c>
      <c r="C5115" s="294">
        <v>17100.341</v>
      </c>
      <c r="D5115" s="294">
        <v>1519.0029999999999</v>
      </c>
      <c r="E5115" s="295">
        <v>15203.550999999999</v>
      </c>
      <c r="F5115" s="294">
        <v>7675.0910000000003</v>
      </c>
      <c r="G5115" s="294">
        <v>11356.947</v>
      </c>
    </row>
    <row r="5116" spans="1:7">
      <c r="A5116" s="34" t="s">
        <v>1686</v>
      </c>
      <c r="B5116" s="293">
        <v>2007</v>
      </c>
      <c r="C5116" s="294">
        <v>14871.075999999999</v>
      </c>
      <c r="D5116" s="294">
        <v>1869.8620000000001</v>
      </c>
      <c r="E5116" s="295">
        <v>15525.861999999999</v>
      </c>
      <c r="F5116" s="294">
        <v>9351.3250000000007</v>
      </c>
      <c r="G5116" s="294">
        <v>11650.676000000001</v>
      </c>
    </row>
    <row r="5117" spans="1:7">
      <c r="A5117" s="34" t="s">
        <v>1686</v>
      </c>
      <c r="B5117" s="293">
        <v>2006</v>
      </c>
      <c r="C5117" s="294">
        <v>13798.995000000001</v>
      </c>
      <c r="D5117" s="294">
        <v>1717.7460000000001</v>
      </c>
      <c r="E5117" s="295">
        <v>13880.439</v>
      </c>
      <c r="F5117" s="294">
        <v>9017.5079999999998</v>
      </c>
      <c r="G5117" s="294">
        <v>10435.839</v>
      </c>
    </row>
    <row r="5118" spans="1:7">
      <c r="A5118" s="34" t="s">
        <v>1686</v>
      </c>
      <c r="B5118" s="293">
        <v>2005</v>
      </c>
      <c r="C5118" s="294">
        <v>12790.294</v>
      </c>
      <c r="D5118" s="294">
        <v>1494.8689999999999</v>
      </c>
      <c r="E5118" s="295">
        <v>11445.643</v>
      </c>
      <c r="F5118" s="294">
        <v>7546.8950000000004</v>
      </c>
      <c r="G5118" s="294">
        <v>8758.1149999999998</v>
      </c>
    </row>
    <row r="5119" spans="1:7">
      <c r="A5119" s="34" t="s">
        <v>1686</v>
      </c>
      <c r="B5119" s="293">
        <v>2004</v>
      </c>
      <c r="C5119" s="294">
        <v>11731.424999999999</v>
      </c>
      <c r="D5119" s="294">
        <v>1338.694</v>
      </c>
      <c r="E5119" s="295">
        <v>11351.933999999999</v>
      </c>
      <c r="F5119" s="294">
        <v>7627.61</v>
      </c>
      <c r="G5119" s="294">
        <v>8752.2309999999998</v>
      </c>
    </row>
    <row r="5120" spans="1:7">
      <c r="A5120" s="34" t="s">
        <v>1686</v>
      </c>
      <c r="B5120" s="293">
        <v>2003</v>
      </c>
      <c r="C5120" s="294">
        <v>10035.623</v>
      </c>
      <c r="D5120" s="294">
        <v>1023.68</v>
      </c>
      <c r="E5120" s="295">
        <v>11193.3213</v>
      </c>
      <c r="F5120" s="294">
        <v>7874.2858999999999</v>
      </c>
      <c r="G5120" s="294">
        <v>8850.7399000000005</v>
      </c>
    </row>
    <row r="5121" spans="1:7">
      <c r="A5121" s="34" t="s">
        <v>1686</v>
      </c>
      <c r="B5121" s="293">
        <v>2002</v>
      </c>
      <c r="C5121" s="294">
        <v>9467.74</v>
      </c>
      <c r="D5121" s="294">
        <v>712.59199999999998</v>
      </c>
      <c r="E5121" s="295">
        <v>10623.1</v>
      </c>
      <c r="F5121" s="294">
        <v>6649.0709999999999</v>
      </c>
      <c r="G5121" s="294">
        <v>8231.0560000000005</v>
      </c>
    </row>
    <row r="5122" spans="1:7">
      <c r="A5122" s="34" t="s">
        <v>1686</v>
      </c>
      <c r="B5122" s="293">
        <v>2001</v>
      </c>
      <c r="C5122" s="294">
        <v>9292.7909999999993</v>
      </c>
      <c r="D5122" s="294">
        <v>805.65899999999999</v>
      </c>
      <c r="E5122" s="295">
        <v>9822.3490000000002</v>
      </c>
      <c r="F5122" s="294">
        <v>6040.7380000000003</v>
      </c>
      <c r="G5122" s="294">
        <v>7621.3260000000009</v>
      </c>
    </row>
    <row r="5123" spans="1:7">
      <c r="A5123" s="34" t="s">
        <v>1686</v>
      </c>
      <c r="B5123" s="293">
        <v>2000</v>
      </c>
      <c r="C5123" s="294">
        <v>9511.6470000000008</v>
      </c>
      <c r="D5123" s="294">
        <v>957.98</v>
      </c>
      <c r="E5123" s="295">
        <v>9514.8469999999998</v>
      </c>
      <c r="F5123" s="294">
        <v>5400.9870000000001</v>
      </c>
      <c r="G5123" s="294">
        <v>7375.8140000000003</v>
      </c>
    </row>
    <row r="5124" spans="1:7">
      <c r="A5124" s="34" t="s">
        <v>1686</v>
      </c>
      <c r="B5124" s="293">
        <v>1999</v>
      </c>
      <c r="C5124" s="294">
        <v>9333.1849999999995</v>
      </c>
      <c r="D5124" s="294">
        <v>841.11199999999997</v>
      </c>
      <c r="E5124" s="295">
        <v>9060.259</v>
      </c>
      <c r="F5124" s="294">
        <v>4815.4229999999998</v>
      </c>
      <c r="G5124" s="294">
        <v>6729.8239999999996</v>
      </c>
    </row>
    <row r="5125" spans="1:7">
      <c r="A5125" s="34" t="s">
        <v>1686</v>
      </c>
      <c r="B5125" s="293">
        <v>1998</v>
      </c>
      <c r="C5125" s="294">
        <v>8386.9709999999995</v>
      </c>
      <c r="D5125" s="294">
        <v>809.74699999999996</v>
      </c>
      <c r="E5125" s="295">
        <v>8212.4879999999994</v>
      </c>
      <c r="F5125" s="294">
        <v>4243.3720000000003</v>
      </c>
      <c r="G5125" s="294">
        <v>5879.4369999999999</v>
      </c>
    </row>
    <row r="5126" spans="1:7">
      <c r="A5126" s="34" t="s">
        <v>1686</v>
      </c>
      <c r="B5126" s="293">
        <v>1997</v>
      </c>
      <c r="C5126" s="294">
        <v>5220.433</v>
      </c>
      <c r="D5126" s="294">
        <v>586.95100000000002</v>
      </c>
      <c r="E5126" s="295">
        <v>5394.7560000000003</v>
      </c>
      <c r="F5126" s="294">
        <v>2806.4540000000002</v>
      </c>
      <c r="G5126" s="294">
        <v>3959.0600000000004</v>
      </c>
    </row>
    <row r="5127" spans="1:7">
      <c r="A5127" s="34" t="s">
        <v>1686</v>
      </c>
      <c r="B5127" s="293">
        <v>1996</v>
      </c>
      <c r="C5127" s="294">
        <v>4996.6812</v>
      </c>
      <c r="D5127" s="294">
        <v>486.315</v>
      </c>
      <c r="E5127" s="295">
        <v>4806.1620999999996</v>
      </c>
      <c r="F5127" s="294">
        <v>2396.0248999999999</v>
      </c>
      <c r="G5127" s="294">
        <v>3605.3968999999997</v>
      </c>
    </row>
    <row r="5128" spans="1:7">
      <c r="A5128" s="34" t="s">
        <v>1686</v>
      </c>
      <c r="B5128" s="293">
        <v>1995</v>
      </c>
      <c r="C5128" s="294">
        <v>4178.0801000000001</v>
      </c>
      <c r="D5128" s="294">
        <v>387.608</v>
      </c>
      <c r="E5128" s="295">
        <v>3591.3181</v>
      </c>
      <c r="F5128" s="294">
        <v>1924.2370000000001</v>
      </c>
      <c r="G5128" s="294">
        <v>2715.982</v>
      </c>
    </row>
    <row r="5129" spans="1:7">
      <c r="A5129" s="34" t="s">
        <v>1686</v>
      </c>
      <c r="B5129" s="293">
        <v>1994</v>
      </c>
      <c r="C5129" s="294">
        <v>3461.3148999999999</v>
      </c>
      <c r="D5129" s="294">
        <v>277.78300000000002</v>
      </c>
      <c r="E5129" s="295">
        <v>2580.498</v>
      </c>
      <c r="F5129" s="294">
        <v>1541.521</v>
      </c>
      <c r="G5129" s="294">
        <v>1881.51</v>
      </c>
    </row>
    <row r="5130" spans="1:7">
      <c r="A5130" s="34" t="s">
        <v>1686</v>
      </c>
      <c r="B5130" s="293">
        <v>1993</v>
      </c>
      <c r="C5130" s="294">
        <v>3159.1808999999998</v>
      </c>
      <c r="D5130" s="294">
        <v>206.57</v>
      </c>
      <c r="E5130" s="295">
        <v>2336.8910999999998</v>
      </c>
      <c r="F5130" s="294">
        <v>1258.6690000000001</v>
      </c>
      <c r="G5130" s="294">
        <v>1741.383</v>
      </c>
    </row>
    <row r="5131" spans="1:7">
      <c r="A5131" s="34" t="s">
        <v>1686</v>
      </c>
      <c r="B5131" s="293">
        <v>1992</v>
      </c>
      <c r="C5131" s="294">
        <v>2811.645</v>
      </c>
      <c r="D5131" s="294">
        <v>192.08</v>
      </c>
      <c r="E5131" s="295">
        <v>2204.1869999999999</v>
      </c>
      <c r="F5131" s="294">
        <v>1339.673</v>
      </c>
      <c r="G5131" s="294">
        <v>1674.913</v>
      </c>
    </row>
    <row r="5132" spans="1:7">
      <c r="A5132" s="34" t="s">
        <v>1686</v>
      </c>
      <c r="B5132" s="293">
        <v>1991</v>
      </c>
      <c r="C5132" s="294">
        <v>2639.6498999999999</v>
      </c>
      <c r="D5132" s="294">
        <v>180.559</v>
      </c>
      <c r="E5132" s="295">
        <v>2257.1388999999999</v>
      </c>
      <c r="F5132" s="294">
        <v>1212.0509999999999</v>
      </c>
      <c r="G5132" s="294">
        <v>1701.2399999999998</v>
      </c>
    </row>
    <row r="5133" spans="1:7">
      <c r="A5133" s="34" t="s">
        <v>1686</v>
      </c>
      <c r="B5133" s="293">
        <v>1990</v>
      </c>
      <c r="C5133" s="294">
        <v>2544.1531</v>
      </c>
      <c r="D5133" s="294">
        <v>182.38300000000001</v>
      </c>
      <c r="E5133" s="295">
        <v>2150.3069</v>
      </c>
      <c r="F5133" s="294">
        <v>1091.8420000000001</v>
      </c>
      <c r="G5133" s="294">
        <v>1587.7940000000001</v>
      </c>
    </row>
    <row r="5134" spans="1:7">
      <c r="A5134" s="34" t="s">
        <v>1686</v>
      </c>
      <c r="B5134" s="293">
        <v>1989</v>
      </c>
      <c r="C5134" s="294">
        <v>2172.7471</v>
      </c>
      <c r="D5134" s="294">
        <v>163.822</v>
      </c>
      <c r="E5134" s="295">
        <v>1687.9849999999999</v>
      </c>
      <c r="F5134" s="294">
        <v>871.12400000000002</v>
      </c>
      <c r="G5134" s="294">
        <v>1241.6310000000001</v>
      </c>
    </row>
    <row r="5135" spans="1:7">
      <c r="A5135" s="34" t="s">
        <v>1687</v>
      </c>
      <c r="B5135" s="293">
        <v>2019</v>
      </c>
      <c r="C5135" s="294">
        <v>9165.2579999999998</v>
      </c>
      <c r="D5135" s="294">
        <v>516.32000000000005</v>
      </c>
      <c r="E5135" s="295">
        <v>5470.8540000000003</v>
      </c>
      <c r="F5135" s="294">
        <v>2267.029</v>
      </c>
      <c r="G5135" s="294">
        <v>3687.2690000000002</v>
      </c>
    </row>
    <row r="5136" spans="1:7">
      <c r="A5136" s="34" t="s">
        <v>1687</v>
      </c>
      <c r="B5136" s="293">
        <v>2018</v>
      </c>
      <c r="C5136" s="294">
        <v>8614.8739999999998</v>
      </c>
      <c r="D5136" s="294">
        <v>489.58499999999998</v>
      </c>
      <c r="E5136" s="295">
        <v>5091.6469999999999</v>
      </c>
      <c r="F5136" s="294">
        <v>2101.384</v>
      </c>
      <c r="G5136" s="294">
        <v>3250.4880000000003</v>
      </c>
    </row>
    <row r="5137" spans="1:7">
      <c r="A5137" s="34" t="s">
        <v>1687</v>
      </c>
      <c r="B5137" s="293">
        <v>2017</v>
      </c>
      <c r="C5137" s="294">
        <v>7189.5680000000002</v>
      </c>
      <c r="D5137" s="294">
        <v>686.26300000000003</v>
      </c>
      <c r="E5137" s="295">
        <v>4465.3490000000002</v>
      </c>
      <c r="F5137" s="294">
        <v>1839.325</v>
      </c>
      <c r="G5137" s="294">
        <v>2924.9740000000002</v>
      </c>
    </row>
    <row r="5138" spans="1:7">
      <c r="A5138" s="34" t="s">
        <v>1687</v>
      </c>
      <c r="B5138" s="293">
        <v>2016</v>
      </c>
      <c r="C5138" s="294">
        <v>6555.4589999999998</v>
      </c>
      <c r="D5138" s="294">
        <v>432.09</v>
      </c>
      <c r="E5138" s="295">
        <v>3950.7269999999999</v>
      </c>
      <c r="F5138" s="294">
        <v>1414.0609999999999</v>
      </c>
      <c r="G5138" s="294">
        <v>2400.3389999999999</v>
      </c>
    </row>
    <row r="5139" spans="1:7">
      <c r="A5139" s="34" t="s">
        <v>1687</v>
      </c>
      <c r="B5139" s="293">
        <v>2015</v>
      </c>
      <c r="C5139" s="294">
        <v>6187.6459999999997</v>
      </c>
      <c r="D5139" s="294">
        <v>427.23500000000001</v>
      </c>
      <c r="E5139" s="295">
        <v>3629.5439999999999</v>
      </c>
      <c r="F5139" s="294">
        <v>1300.3520000000001</v>
      </c>
      <c r="G5139" s="294">
        <v>2298.355</v>
      </c>
    </row>
    <row r="5140" spans="1:7">
      <c r="A5140" s="34" t="s">
        <v>1687</v>
      </c>
      <c r="B5140" s="293">
        <v>2014</v>
      </c>
      <c r="C5140" s="294">
        <v>6165.4409999999998</v>
      </c>
      <c r="D5140" s="294">
        <v>374.79199999999997</v>
      </c>
      <c r="E5140" s="295">
        <v>3378.4859999999999</v>
      </c>
      <c r="F5140" s="294">
        <v>1204.5229999999999</v>
      </c>
      <c r="G5140" s="294">
        <v>2138.0619999999999</v>
      </c>
    </row>
    <row r="5141" spans="1:7">
      <c r="A5141" s="34" t="s">
        <v>1687</v>
      </c>
      <c r="B5141" s="293">
        <v>2013</v>
      </c>
      <c r="C5141" s="294">
        <v>5584.5709999999999</v>
      </c>
      <c r="D5141" s="294">
        <v>342.38200000000001</v>
      </c>
      <c r="E5141" s="295">
        <v>2819.404</v>
      </c>
      <c r="F5141" s="294">
        <v>1012.452</v>
      </c>
      <c r="G5141" s="294">
        <v>1720.8689999999999</v>
      </c>
    </row>
    <row r="5142" spans="1:7">
      <c r="A5142" s="34" t="s">
        <v>1687</v>
      </c>
      <c r="B5142" s="293">
        <v>2012</v>
      </c>
      <c r="C5142" s="294">
        <v>5054.9799999999996</v>
      </c>
      <c r="D5142" s="294">
        <v>310.35399999999998</v>
      </c>
      <c r="E5142" s="295">
        <v>2464.6410000000001</v>
      </c>
      <c r="F5142" s="294">
        <v>791.86</v>
      </c>
      <c r="G5142" s="294">
        <v>1477.2069999999999</v>
      </c>
    </row>
    <row r="5143" spans="1:7">
      <c r="A5143" s="34" t="s">
        <v>1687</v>
      </c>
      <c r="B5143" s="293">
        <v>2011</v>
      </c>
      <c r="C5143" s="294">
        <v>4526.8419999999996</v>
      </c>
      <c r="D5143" s="294">
        <v>257.00599999999997</v>
      </c>
      <c r="E5143" s="295">
        <v>2267.3319999999999</v>
      </c>
      <c r="F5143" s="294">
        <v>567.54300000000001</v>
      </c>
      <c r="G5143" s="294">
        <v>1316.72</v>
      </c>
    </row>
    <row r="5144" spans="1:7">
      <c r="A5144" s="34" t="s">
        <v>1687</v>
      </c>
      <c r="B5144" s="293">
        <v>2010</v>
      </c>
      <c r="C5144" s="294">
        <v>3793.4850000000001</v>
      </c>
      <c r="D5144" s="294">
        <v>199.61699999999999</v>
      </c>
      <c r="E5144" s="295">
        <v>1961.66</v>
      </c>
      <c r="F5144" s="294">
        <v>573.02099999999996</v>
      </c>
      <c r="G5144" s="294">
        <v>1227.2280000000001</v>
      </c>
    </row>
    <row r="5145" spans="1:7">
      <c r="A5145" s="34" t="s">
        <v>1687</v>
      </c>
      <c r="B5145" s="293">
        <v>2009</v>
      </c>
      <c r="C5145" s="294">
        <v>3203.3209999999999</v>
      </c>
      <c r="D5145" s="294">
        <v>136.435</v>
      </c>
      <c r="E5145" s="295">
        <v>1856.914</v>
      </c>
      <c r="F5145" s="294">
        <v>643.85299999999995</v>
      </c>
      <c r="G5145" s="294">
        <v>1208.8530000000001</v>
      </c>
    </row>
    <row r="5146" spans="1:7">
      <c r="A5146" s="34" t="s">
        <v>1687</v>
      </c>
      <c r="B5146" s="293">
        <v>2008</v>
      </c>
      <c r="C5146" s="294">
        <v>3731.9430000000002</v>
      </c>
      <c r="D5146" s="294">
        <v>200.59299999999999</v>
      </c>
      <c r="E5146" s="295">
        <v>1793.453</v>
      </c>
      <c r="F5146" s="294">
        <v>529.01099999999997</v>
      </c>
      <c r="G5146" s="294">
        <v>1162.511</v>
      </c>
    </row>
    <row r="5147" spans="1:7">
      <c r="A5147" s="34" t="s">
        <v>1687</v>
      </c>
      <c r="B5147" s="293">
        <v>2007</v>
      </c>
      <c r="C5147" s="294">
        <v>3489.8989999999999</v>
      </c>
      <c r="D5147" s="294">
        <v>213.13399999999999</v>
      </c>
      <c r="E5147" s="295">
        <v>1862.7460000000001</v>
      </c>
      <c r="F5147" s="294">
        <v>343.197</v>
      </c>
      <c r="G5147" s="294">
        <v>1256.297</v>
      </c>
    </row>
    <row r="5148" spans="1:7">
      <c r="A5148" s="34" t="s">
        <v>1687</v>
      </c>
      <c r="B5148" s="293">
        <v>2006</v>
      </c>
      <c r="C5148" s="294">
        <v>3327.9870000000001</v>
      </c>
      <c r="D5148" s="294">
        <v>219.952</v>
      </c>
      <c r="E5148" s="295">
        <v>1770.057</v>
      </c>
      <c r="F5148" s="294">
        <v>759.73699999999997</v>
      </c>
      <c r="G5148" s="294">
        <v>1156.1369999999999</v>
      </c>
    </row>
    <row r="5149" spans="1:7">
      <c r="A5149" s="34" t="s">
        <v>1687</v>
      </c>
      <c r="B5149" s="293">
        <v>2005</v>
      </c>
      <c r="C5149" s="294">
        <v>3127.8989999999999</v>
      </c>
      <c r="D5149" s="294">
        <v>-810.995</v>
      </c>
      <c r="E5149" s="295">
        <v>1548.874</v>
      </c>
      <c r="F5149" s="294">
        <v>817.02499999999998</v>
      </c>
      <c r="G5149" s="294">
        <v>941.02499999999998</v>
      </c>
    </row>
    <row r="5150" spans="1:7">
      <c r="A5150" s="34" t="s">
        <v>1687</v>
      </c>
      <c r="B5150" s="293">
        <v>2004</v>
      </c>
      <c r="C5150" s="294">
        <v>2786.154</v>
      </c>
      <c r="D5150" s="294">
        <v>146.256</v>
      </c>
      <c r="E5150" s="295">
        <v>1491.7059999999999</v>
      </c>
      <c r="F5150" s="294">
        <v>860.95</v>
      </c>
      <c r="G5150" s="294">
        <v>860.95</v>
      </c>
    </row>
    <row r="5151" spans="1:7">
      <c r="A5151" s="34" t="s">
        <v>1687</v>
      </c>
      <c r="B5151" s="293">
        <v>2003</v>
      </c>
      <c r="C5151" s="294">
        <v>2433.4690000000001</v>
      </c>
      <c r="D5151" s="294">
        <v>95.459000000000003</v>
      </c>
      <c r="E5151" s="295">
        <v>1347.0709999999999</v>
      </c>
      <c r="F5151" s="294">
        <v>703.13599999999997</v>
      </c>
      <c r="G5151" s="294">
        <v>874.91300000000001</v>
      </c>
    </row>
    <row r="5152" spans="1:7">
      <c r="A5152" s="34" t="s">
        <v>1687</v>
      </c>
      <c r="B5152" s="293">
        <v>2002</v>
      </c>
      <c r="C5152" s="294">
        <v>2247.886</v>
      </c>
      <c r="D5152" s="294">
        <v>51.816000000000003</v>
      </c>
      <c r="E5152" s="295">
        <v>1318.7280000000001</v>
      </c>
      <c r="F5152" s="294">
        <v>590.48699999999997</v>
      </c>
      <c r="G5152" s="294">
        <v>933.60199999999998</v>
      </c>
    </row>
    <row r="5153" spans="1:7">
      <c r="A5153" s="34" t="s">
        <v>1687</v>
      </c>
      <c r="B5153" s="293">
        <v>2001</v>
      </c>
      <c r="C5153" s="294">
        <v>2100.3049999999998</v>
      </c>
      <c r="D5153" s="294">
        <v>32.945</v>
      </c>
      <c r="E5153" s="295">
        <v>1260.298</v>
      </c>
      <c r="F5153" s="294">
        <v>458.31700000000001</v>
      </c>
      <c r="G5153" s="294">
        <v>850.35</v>
      </c>
    </row>
    <row r="5154" spans="1:7">
      <c r="A5154" s="34" t="s">
        <v>1687</v>
      </c>
      <c r="B5154" s="293">
        <v>2000</v>
      </c>
      <c r="C5154" s="294">
        <v>2160.4470000000001</v>
      </c>
      <c r="D5154" s="294">
        <v>36.075000000000003</v>
      </c>
      <c r="E5154" s="295">
        <v>1231.921</v>
      </c>
      <c r="F5154" s="294">
        <v>417.82400000000001</v>
      </c>
      <c r="G5154" s="294">
        <v>819.101</v>
      </c>
    </row>
    <row r="5155" spans="1:7">
      <c r="A5155" s="34" t="s">
        <v>1687</v>
      </c>
      <c r="B5155" s="293">
        <v>1999</v>
      </c>
      <c r="C5155" s="294">
        <v>2045.0730000000001</v>
      </c>
      <c r="D5155" s="294">
        <v>31.908999999999999</v>
      </c>
      <c r="E5155" s="295">
        <v>1127.4639999999999</v>
      </c>
      <c r="F5155" s="294">
        <v>401.38600000000002</v>
      </c>
      <c r="G5155" s="294">
        <v>729.02500000000009</v>
      </c>
    </row>
    <row r="5156" spans="1:7">
      <c r="A5156" s="34" t="s">
        <v>1687</v>
      </c>
      <c r="B5156" s="293">
        <v>1998</v>
      </c>
      <c r="C5156" s="294">
        <v>1841.6280999999999</v>
      </c>
      <c r="D5156" s="294">
        <v>46.837000000000003</v>
      </c>
      <c r="E5156" s="295">
        <v>1171.479</v>
      </c>
      <c r="F5156" s="294">
        <v>375.65699999999998</v>
      </c>
      <c r="G5156" s="294">
        <v>809.05200000000002</v>
      </c>
    </row>
    <row r="5157" spans="1:7">
      <c r="A5157" s="34" t="s">
        <v>1687</v>
      </c>
      <c r="B5157" s="293">
        <v>1997</v>
      </c>
      <c r="C5157" s="294">
        <v>1554.2919999999999</v>
      </c>
      <c r="D5157" s="294">
        <v>11.366</v>
      </c>
      <c r="E5157" s="295">
        <v>1021.919</v>
      </c>
      <c r="F5157" s="294">
        <v>337.964</v>
      </c>
      <c r="G5157" s="294">
        <v>678.25400000000002</v>
      </c>
    </row>
    <row r="5158" spans="1:7">
      <c r="A5158" s="34" t="s">
        <v>1687</v>
      </c>
      <c r="B5158" s="293">
        <v>1996</v>
      </c>
      <c r="C5158" s="294">
        <v>1486.748</v>
      </c>
      <c r="D5158" s="294">
        <v>22.114999999999998</v>
      </c>
      <c r="E5158" s="295">
        <v>1043.4390000000001</v>
      </c>
      <c r="F5158" s="294">
        <v>357.255</v>
      </c>
      <c r="G5158" s="294">
        <v>739.57600000000002</v>
      </c>
    </row>
    <row r="5159" spans="1:7">
      <c r="A5159" s="34" t="s">
        <v>1687</v>
      </c>
      <c r="B5159" s="293">
        <v>1995</v>
      </c>
      <c r="C5159" s="294">
        <v>1352.2249999999999</v>
      </c>
      <c r="D5159" s="294">
        <v>-2.17</v>
      </c>
      <c r="E5159" s="295">
        <v>1016.782</v>
      </c>
      <c r="F5159" s="294">
        <v>356.93900000000002</v>
      </c>
      <c r="G5159" s="294">
        <v>726.26400000000001</v>
      </c>
    </row>
    <row r="5160" spans="1:7">
      <c r="A5160" s="34" t="s">
        <v>1687</v>
      </c>
      <c r="B5160" s="293">
        <v>1994</v>
      </c>
      <c r="C5160" s="294">
        <v>1207.6010000000001</v>
      </c>
      <c r="D5160" s="294">
        <v>40.392000000000003</v>
      </c>
      <c r="E5160" s="295">
        <v>993.69899999999996</v>
      </c>
      <c r="F5160" s="294">
        <v>377.89800000000002</v>
      </c>
      <c r="G5160" s="294">
        <v>745.21600000000001</v>
      </c>
    </row>
    <row r="5161" spans="1:7">
      <c r="A5161" s="34" t="s">
        <v>1687</v>
      </c>
      <c r="B5161" s="293">
        <v>1993</v>
      </c>
      <c r="C5161" s="294">
        <v>1020.921</v>
      </c>
      <c r="D5161" s="294">
        <v>38.220999999999997</v>
      </c>
      <c r="E5161" s="295">
        <v>862.44200000000001</v>
      </c>
      <c r="F5161" s="294">
        <v>343.964</v>
      </c>
      <c r="G5161" s="294">
        <v>647.46299999999997</v>
      </c>
    </row>
    <row r="5162" spans="1:7">
      <c r="A5162" s="34" t="s">
        <v>1687</v>
      </c>
      <c r="B5162" s="293">
        <v>1992</v>
      </c>
      <c r="C5162" s="294">
        <v>911.98199999999997</v>
      </c>
      <c r="D5162" s="294">
        <v>38.758000000000003</v>
      </c>
      <c r="E5162" s="295">
        <v>715.74099999999999</v>
      </c>
      <c r="F5162" s="294">
        <v>308.62599999999998</v>
      </c>
      <c r="G5162" s="294">
        <v>524.88</v>
      </c>
    </row>
    <row r="5163" spans="1:7">
      <c r="A5163" s="34" t="s">
        <v>1687</v>
      </c>
      <c r="B5163" s="293">
        <v>1991</v>
      </c>
      <c r="C5163" s="294">
        <v>733.28800000000001</v>
      </c>
      <c r="D5163" s="294">
        <v>27.901</v>
      </c>
      <c r="E5163" s="295">
        <v>520.13</v>
      </c>
      <c r="F5163" s="294">
        <v>215.761</v>
      </c>
      <c r="G5163" s="294">
        <v>372.69100000000003</v>
      </c>
    </row>
    <row r="5164" spans="1:7">
      <c r="A5164" s="34" t="s">
        <v>1687</v>
      </c>
      <c r="B5164" s="293">
        <v>1990</v>
      </c>
      <c r="C5164" s="294">
        <v>579.83100000000002</v>
      </c>
      <c r="D5164" s="294">
        <v>30.047999999999998</v>
      </c>
      <c r="E5164" s="295">
        <v>452.73399999999998</v>
      </c>
      <c r="F5164" s="294">
        <v>191.07400000000001</v>
      </c>
      <c r="G5164" s="294">
        <v>328.67100000000005</v>
      </c>
    </row>
    <row r="5165" spans="1:7">
      <c r="A5165" s="34" t="s">
        <v>1687</v>
      </c>
      <c r="B5165" s="293">
        <v>1989</v>
      </c>
      <c r="C5165" s="294">
        <v>509.27800000000002</v>
      </c>
      <c r="D5165" s="294">
        <v>30.614999999999998</v>
      </c>
      <c r="E5165" s="295">
        <v>384.68400000000003</v>
      </c>
      <c r="F5165" s="294">
        <v>175.518</v>
      </c>
      <c r="G5165" s="294">
        <v>280.47300000000001</v>
      </c>
    </row>
    <row r="5166" spans="1:7">
      <c r="A5166" s="34" t="s">
        <v>1688</v>
      </c>
      <c r="B5166" s="293">
        <v>2019</v>
      </c>
      <c r="C5166" s="294">
        <v>23968</v>
      </c>
      <c r="D5166" s="294">
        <v>5674</v>
      </c>
      <c r="E5166" s="295">
        <v>42287</v>
      </c>
      <c r="F5166" s="294">
        <v>20829</v>
      </c>
      <c r="G5166" s="294">
        <v>25504</v>
      </c>
    </row>
    <row r="5167" spans="1:7">
      <c r="A5167" s="34" t="s">
        <v>1688</v>
      </c>
      <c r="B5167" s="293">
        <v>2018</v>
      </c>
      <c r="C5167" s="294">
        <v>23400</v>
      </c>
      <c r="D5167" s="294">
        <v>2162</v>
      </c>
      <c r="E5167" s="295">
        <v>48797</v>
      </c>
      <c r="F5167" s="294">
        <v>22458</v>
      </c>
      <c r="G5167" s="294">
        <v>30239</v>
      </c>
    </row>
    <row r="5168" spans="1:7">
      <c r="A5168" s="34" t="s">
        <v>1688</v>
      </c>
      <c r="B5168" s="293">
        <v>2017</v>
      </c>
      <c r="C5168" s="294">
        <v>30172</v>
      </c>
      <c r="D5168" s="294">
        <v>1611</v>
      </c>
      <c r="E5168" s="295">
        <v>51884</v>
      </c>
      <c r="F5168" s="294">
        <v>21578</v>
      </c>
      <c r="G5168" s="294">
        <v>35150</v>
      </c>
    </row>
    <row r="5169" spans="1:7">
      <c r="A5169" s="34" t="s">
        <v>1688</v>
      </c>
      <c r="B5169" s="293">
        <v>2016</v>
      </c>
      <c r="C5169" s="294">
        <v>20837</v>
      </c>
      <c r="D5169" s="294">
        <v>-868</v>
      </c>
      <c r="E5169" s="295">
        <v>63179</v>
      </c>
      <c r="F5169" s="294">
        <v>25324</v>
      </c>
      <c r="G5169" s="294">
        <v>38083</v>
      </c>
    </row>
    <row r="5170" spans="1:7">
      <c r="A5170" s="34" t="s">
        <v>1688</v>
      </c>
      <c r="B5170" s="293">
        <v>2015</v>
      </c>
      <c r="C5170" s="294">
        <v>17100</v>
      </c>
      <c r="D5170" s="294">
        <v>1563</v>
      </c>
      <c r="E5170" s="295">
        <v>29622</v>
      </c>
      <c r="F5170" s="294">
        <v>10710</v>
      </c>
      <c r="G5170" s="294">
        <v>17320</v>
      </c>
    </row>
    <row r="5171" spans="1:7">
      <c r="A5171" s="34" t="s">
        <v>1688</v>
      </c>
      <c r="B5171" s="293">
        <v>2014</v>
      </c>
      <c r="C5171" s="294">
        <v>38749</v>
      </c>
      <c r="D5171" s="294">
        <v>1215</v>
      </c>
      <c r="E5171" s="295">
        <v>11809</v>
      </c>
      <c r="F5171" s="294">
        <v>4683</v>
      </c>
      <c r="G5171" s="294">
        <v>6146</v>
      </c>
    </row>
    <row r="5172" spans="1:7">
      <c r="A5172" s="34" t="s">
        <v>1688</v>
      </c>
      <c r="B5172" s="293">
        <v>2013</v>
      </c>
      <c r="C5172" s="294">
        <v>10058</v>
      </c>
      <c r="D5172" s="294">
        <v>536</v>
      </c>
      <c r="E5172" s="295">
        <v>12176</v>
      </c>
      <c r="F5172" s="294">
        <v>5133</v>
      </c>
      <c r="G5172" s="294">
        <v>6596</v>
      </c>
    </row>
    <row r="5173" spans="1:7">
      <c r="A5173" s="34" t="s">
        <v>1688</v>
      </c>
      <c r="B5173" s="293">
        <v>2012</v>
      </c>
      <c r="C5173" s="294">
        <v>10403</v>
      </c>
      <c r="D5173" s="294">
        <v>472</v>
      </c>
      <c r="E5173" s="295">
        <v>12365</v>
      </c>
      <c r="F5173" s="294">
        <v>5022</v>
      </c>
      <c r="G5173" s="294">
        <v>6513</v>
      </c>
    </row>
    <row r="5174" spans="1:7">
      <c r="A5174" s="34" t="s">
        <v>1688</v>
      </c>
      <c r="B5174" s="293">
        <v>2011</v>
      </c>
      <c r="C5174" s="294">
        <v>10557</v>
      </c>
      <c r="D5174" s="294">
        <v>1719</v>
      </c>
      <c r="E5174" s="295">
        <v>26702</v>
      </c>
      <c r="F5174" s="294">
        <v>14247</v>
      </c>
      <c r="G5174" s="294">
        <v>18353</v>
      </c>
    </row>
    <row r="5175" spans="1:7">
      <c r="A5175" s="34" t="s">
        <v>1688</v>
      </c>
      <c r="B5175" s="293">
        <v>2010</v>
      </c>
      <c r="C5175" s="294">
        <v>17016</v>
      </c>
      <c r="D5175" s="294">
        <v>1132</v>
      </c>
      <c r="E5175" s="295">
        <v>27128</v>
      </c>
      <c r="F5175" s="294">
        <v>14101</v>
      </c>
      <c r="G5175" s="294">
        <v>18289</v>
      </c>
    </row>
    <row r="5176" spans="1:7">
      <c r="A5176" s="34" t="s">
        <v>1688</v>
      </c>
      <c r="B5176" s="293">
        <v>2009</v>
      </c>
      <c r="C5176" s="294">
        <v>16882</v>
      </c>
      <c r="D5176" s="294">
        <v>-1798</v>
      </c>
      <c r="E5176" s="295">
        <v>25553</v>
      </c>
      <c r="F5176" s="294">
        <v>12954</v>
      </c>
      <c r="G5176" s="294">
        <v>17228</v>
      </c>
    </row>
    <row r="5177" spans="1:7">
      <c r="A5177" s="34" t="s">
        <v>1688</v>
      </c>
      <c r="B5177" s="293">
        <v>2008</v>
      </c>
      <c r="C5177" s="294">
        <v>20199</v>
      </c>
      <c r="D5177" s="294">
        <v>1553</v>
      </c>
      <c r="E5177" s="295">
        <v>28804</v>
      </c>
      <c r="F5177" s="294">
        <v>15508</v>
      </c>
      <c r="G5177" s="294">
        <v>19772</v>
      </c>
    </row>
    <row r="5178" spans="1:7">
      <c r="A5178" s="34" t="s">
        <v>1688</v>
      </c>
      <c r="B5178" s="293">
        <v>2007</v>
      </c>
      <c r="C5178" s="294">
        <v>18477</v>
      </c>
      <c r="D5178" s="294">
        <v>-1742</v>
      </c>
      <c r="E5178" s="295">
        <v>32815</v>
      </c>
      <c r="F5178" s="294">
        <v>15691</v>
      </c>
      <c r="G5178" s="294">
        <v>20147</v>
      </c>
    </row>
    <row r="5179" spans="1:7">
      <c r="A5179" s="34" t="s">
        <v>1688</v>
      </c>
      <c r="B5179" s="293">
        <v>2006</v>
      </c>
      <c r="C5179" s="294">
        <v>17336</v>
      </c>
      <c r="D5179" s="294">
        <v>3590</v>
      </c>
      <c r="E5179" s="295">
        <v>63011</v>
      </c>
      <c r="F5179" s="294">
        <v>35441</v>
      </c>
      <c r="G5179" s="294">
        <v>45065</v>
      </c>
    </row>
    <row r="5180" spans="1:7">
      <c r="A5180" s="34" t="s">
        <v>1688</v>
      </c>
      <c r="B5180" s="293">
        <v>2005</v>
      </c>
      <c r="C5180" s="294">
        <v>39305</v>
      </c>
      <c r="D5180" s="294">
        <v>3019</v>
      </c>
      <c r="E5180" s="295">
        <v>62686</v>
      </c>
      <c r="F5180" s="294">
        <v>32576</v>
      </c>
      <c r="G5180" s="294">
        <v>45105</v>
      </c>
    </row>
    <row r="5181" spans="1:7">
      <c r="A5181" s="34" t="s">
        <v>1688</v>
      </c>
      <c r="B5181" s="293">
        <v>2004</v>
      </c>
      <c r="C5181" s="294">
        <v>38411</v>
      </c>
      <c r="D5181" s="294">
        <v>2879</v>
      </c>
      <c r="E5181" s="295">
        <v>63667</v>
      </c>
      <c r="F5181" s="294">
        <v>30360</v>
      </c>
      <c r="G5181" s="294">
        <v>46939</v>
      </c>
    </row>
    <row r="5182" spans="1:7">
      <c r="A5182" s="34" t="s">
        <v>1688</v>
      </c>
      <c r="B5182" s="293">
        <v>2003</v>
      </c>
      <c r="C5182" s="294">
        <v>35987</v>
      </c>
      <c r="D5182" s="294">
        <v>980</v>
      </c>
      <c r="E5182" s="295">
        <v>62997</v>
      </c>
      <c r="F5182" s="294">
        <v>26482</v>
      </c>
      <c r="G5182" s="294">
        <v>47447</v>
      </c>
    </row>
    <row r="5183" spans="1:7">
      <c r="A5183" s="34" t="s">
        <v>1688</v>
      </c>
      <c r="B5183" s="293">
        <v>2002</v>
      </c>
      <c r="C5183" s="294">
        <v>35589.800000000003</v>
      </c>
      <c r="D5183" s="294">
        <v>-9179.5</v>
      </c>
      <c r="E5183" s="295">
        <v>65499.8</v>
      </c>
      <c r="F5183" s="294">
        <v>24158.2</v>
      </c>
      <c r="G5183" s="294">
        <v>48406.3</v>
      </c>
    </row>
    <row r="5184" spans="1:7">
      <c r="A5184" s="34" t="s">
        <v>1688</v>
      </c>
      <c r="B5184" s="293">
        <v>2001</v>
      </c>
      <c r="C5184" s="294">
        <v>34036.6</v>
      </c>
      <c r="D5184" s="294">
        <v>3970.6</v>
      </c>
      <c r="E5184" s="295">
        <v>71022.600000000006</v>
      </c>
      <c r="F5184" s="294">
        <v>32038.799999999999</v>
      </c>
      <c r="G5184" s="294">
        <v>53657.8</v>
      </c>
    </row>
    <row r="5185" spans="1:7">
      <c r="A5185" s="34" t="s">
        <v>1688</v>
      </c>
      <c r="B5185" s="293">
        <v>2000</v>
      </c>
      <c r="C5185" s="294">
        <v>28931.9</v>
      </c>
      <c r="D5185" s="294">
        <v>4519.8999999999996</v>
      </c>
      <c r="E5185" s="295">
        <v>40404.300000000003</v>
      </c>
      <c r="F5185" s="294">
        <v>17376.7</v>
      </c>
      <c r="G5185" s="294">
        <v>28375.7</v>
      </c>
    </row>
    <row r="5186" spans="1:7">
      <c r="A5186" s="34" t="s">
        <v>1688</v>
      </c>
      <c r="B5186" s="293">
        <v>1999</v>
      </c>
      <c r="C5186" s="294">
        <v>22496.5</v>
      </c>
      <c r="D5186" s="294">
        <v>1022</v>
      </c>
      <c r="E5186" s="295">
        <v>32344.3</v>
      </c>
      <c r="F5186" s="294">
        <v>12369.3</v>
      </c>
      <c r="G5186" s="294">
        <v>22491.5</v>
      </c>
    </row>
    <row r="5187" spans="1:7">
      <c r="A5187" s="34" t="s">
        <v>1688</v>
      </c>
      <c r="B5187" s="293">
        <v>1998</v>
      </c>
      <c r="C5187" s="294">
        <v>19061.699199999999</v>
      </c>
      <c r="D5187" s="294">
        <v>1166.2</v>
      </c>
      <c r="E5187" s="295">
        <v>23440.699199999999</v>
      </c>
      <c r="F5187" s="294">
        <v>9901.7999999999993</v>
      </c>
      <c r="G5187" s="294">
        <v>16141.500199999999</v>
      </c>
    </row>
    <row r="5188" spans="1:7">
      <c r="A5188" s="34" t="s">
        <v>1688</v>
      </c>
      <c r="B5188" s="293">
        <v>1997</v>
      </c>
      <c r="C5188" s="294">
        <v>12742.5</v>
      </c>
      <c r="D5188" s="294">
        <v>-396</v>
      </c>
      <c r="E5188" s="295">
        <v>10447</v>
      </c>
      <c r="F5188" s="294">
        <v>3429.3998000000001</v>
      </c>
      <c r="G5188" s="294">
        <v>6159.9999000000007</v>
      </c>
    </row>
    <row r="5189" spans="1:7">
      <c r="A5189" s="34" t="s">
        <v>1688</v>
      </c>
      <c r="B5189" s="293">
        <v>1996</v>
      </c>
      <c r="C5189" s="294">
        <v>8103.7002000000002</v>
      </c>
      <c r="D5189" s="294">
        <v>-305.39999999999998</v>
      </c>
      <c r="E5189" s="295">
        <v>8471.2998000000007</v>
      </c>
      <c r="F5189" s="294">
        <v>3288.6001000000001</v>
      </c>
      <c r="G5189" s="294">
        <v>5754.9001000000007</v>
      </c>
    </row>
    <row r="5190" spans="1:7">
      <c r="A5190" s="34" t="s">
        <v>1689</v>
      </c>
      <c r="B5190" s="293">
        <v>2019</v>
      </c>
      <c r="C5190" s="294">
        <v>12737.868</v>
      </c>
      <c r="D5190" s="294">
        <v>846.76900000000001</v>
      </c>
      <c r="E5190" s="295">
        <v>11462.710999999999</v>
      </c>
      <c r="F5190" s="294">
        <v>5768.6580000000004</v>
      </c>
      <c r="G5190" s="294">
        <v>7169.8040000000001</v>
      </c>
    </row>
    <row r="5191" spans="1:7">
      <c r="A5191" s="34" t="s">
        <v>1689</v>
      </c>
      <c r="B5191" s="293">
        <v>2018</v>
      </c>
      <c r="C5191" s="294">
        <v>10579.772999999999</v>
      </c>
      <c r="D5191" s="294">
        <v>162.62299999999999</v>
      </c>
      <c r="E5191" s="295">
        <v>12645.795</v>
      </c>
      <c r="F5191" s="294">
        <v>5944.3540000000003</v>
      </c>
      <c r="G5191" s="294">
        <v>8091.6930000000002</v>
      </c>
    </row>
    <row r="5192" spans="1:7">
      <c r="A5192" s="34" t="s">
        <v>1689</v>
      </c>
      <c r="B5192" s="293">
        <v>2017</v>
      </c>
      <c r="C5192" s="294">
        <v>10022.788</v>
      </c>
      <c r="D5192" s="294">
        <v>290.64999999999998</v>
      </c>
      <c r="E5192" s="295">
        <v>7380.8590000000004</v>
      </c>
      <c r="F5192" s="294">
        <v>4487.3509999999997</v>
      </c>
      <c r="G5192" s="294">
        <v>4725.4219999999996</v>
      </c>
    </row>
    <row r="5193" spans="1:7">
      <c r="A5193" s="34" t="s">
        <v>1689</v>
      </c>
      <c r="B5193" s="293">
        <v>2016</v>
      </c>
      <c r="C5193" s="294">
        <v>10964.156999999999</v>
      </c>
      <c r="D5193" s="294">
        <v>210.46299999999999</v>
      </c>
      <c r="E5193" s="295">
        <v>7360.0219999999999</v>
      </c>
      <c r="F5193" s="294">
        <v>4330.1819999999998</v>
      </c>
      <c r="G5193" s="294">
        <v>4717.933</v>
      </c>
    </row>
    <row r="5194" spans="1:7">
      <c r="A5194" s="34" t="s">
        <v>1689</v>
      </c>
      <c r="B5194" s="293">
        <v>2015</v>
      </c>
      <c r="C5194" s="294">
        <v>12114.832</v>
      </c>
      <c r="D5194" s="294">
        <v>302.971</v>
      </c>
      <c r="E5194" s="295">
        <v>7785.9260000000004</v>
      </c>
      <c r="F5194" s="294">
        <v>4356.4579999999996</v>
      </c>
      <c r="G5194" s="294">
        <v>4954.2559999999994</v>
      </c>
    </row>
    <row r="5195" spans="1:7">
      <c r="A5195" s="34" t="s">
        <v>1689</v>
      </c>
      <c r="B5195" s="293">
        <v>2014</v>
      </c>
      <c r="C5195" s="294">
        <v>12695.156999999999</v>
      </c>
      <c r="D5195" s="294">
        <v>328.108</v>
      </c>
      <c r="E5195" s="295">
        <v>8453.6589999999997</v>
      </c>
      <c r="F5195" s="294">
        <v>4505.66</v>
      </c>
      <c r="G5195" s="294">
        <v>5306.4669999999996</v>
      </c>
    </row>
    <row r="5196" spans="1:7">
      <c r="A5196" s="34" t="s">
        <v>1689</v>
      </c>
      <c r="B5196" s="293">
        <v>2013</v>
      </c>
      <c r="C5196" s="294">
        <v>11818.376</v>
      </c>
      <c r="D5196" s="294">
        <v>423.09300000000002</v>
      </c>
      <c r="E5196" s="295">
        <v>7274.1440000000002</v>
      </c>
      <c r="F5196" s="294">
        <v>4248.335</v>
      </c>
      <c r="G5196" s="294">
        <v>4686.2039999999997</v>
      </c>
    </row>
    <row r="5197" spans="1:7">
      <c r="A5197" s="34" t="s">
        <v>1689</v>
      </c>
      <c r="B5197" s="293">
        <v>2012</v>
      </c>
      <c r="C5197" s="294">
        <v>10893.778</v>
      </c>
      <c r="D5197" s="294">
        <v>378.95400000000001</v>
      </c>
      <c r="E5197" s="295">
        <v>6839.433</v>
      </c>
      <c r="F5197" s="294">
        <v>3767.7829999999999</v>
      </c>
      <c r="G5197" s="294">
        <v>4296.0429999999997</v>
      </c>
    </row>
    <row r="5198" spans="1:7">
      <c r="A5198" s="34" t="s">
        <v>1689</v>
      </c>
      <c r="B5198" s="293">
        <v>2011</v>
      </c>
      <c r="C5198" s="294">
        <v>10381.664000000001</v>
      </c>
      <c r="D5198" s="294">
        <v>331.029</v>
      </c>
      <c r="E5198" s="295">
        <v>6199.2259999999997</v>
      </c>
      <c r="F5198" s="294">
        <v>3323.3850000000002</v>
      </c>
      <c r="G5198" s="294">
        <v>3891.4580000000001</v>
      </c>
    </row>
    <row r="5199" spans="1:7">
      <c r="A5199" s="34" t="s">
        <v>1689</v>
      </c>
      <c r="B5199" s="293">
        <v>2010</v>
      </c>
      <c r="C5199" s="294">
        <v>9915.5169999999998</v>
      </c>
      <c r="D5199" s="294">
        <v>245.97399999999999</v>
      </c>
      <c r="E5199" s="295">
        <v>4683.9170000000004</v>
      </c>
      <c r="F5199" s="294">
        <v>2864.9279999999999</v>
      </c>
      <c r="G5199" s="294">
        <v>2944.8359999999998</v>
      </c>
    </row>
    <row r="5200" spans="1:7">
      <c r="A5200" s="34" t="s">
        <v>1689</v>
      </c>
      <c r="B5200" s="293">
        <v>2009</v>
      </c>
      <c r="C5200" s="294">
        <v>11467.376</v>
      </c>
      <c r="D5200" s="294">
        <v>399.85399999999998</v>
      </c>
      <c r="E5200" s="295">
        <v>4428.6139999999996</v>
      </c>
      <c r="F5200" s="294">
        <v>2631.4749999999999</v>
      </c>
      <c r="G5200" s="294">
        <v>2649.7069999999999</v>
      </c>
    </row>
    <row r="5201" spans="1:7">
      <c r="A5201" s="34" t="s">
        <v>1689</v>
      </c>
      <c r="B5201" s="293">
        <v>2008</v>
      </c>
      <c r="C5201" s="294">
        <v>11252.159</v>
      </c>
      <c r="D5201" s="294">
        <v>420.74200000000002</v>
      </c>
      <c r="E5201" s="295">
        <v>4278.2380000000003</v>
      </c>
      <c r="F5201" s="294">
        <v>2251.3249999999998</v>
      </c>
      <c r="G5201" s="294">
        <v>2307.9659999999999</v>
      </c>
    </row>
    <row r="5202" spans="1:7">
      <c r="A5202" s="34" t="s">
        <v>1689</v>
      </c>
      <c r="B5202" s="293">
        <v>2007</v>
      </c>
      <c r="C5202" s="294">
        <v>8473.9699999999993</v>
      </c>
      <c r="D5202" s="294">
        <v>287.13</v>
      </c>
      <c r="E5202" s="295">
        <v>3389.4209999999998</v>
      </c>
      <c r="F5202" s="294">
        <v>1843.713</v>
      </c>
      <c r="G5202" s="294">
        <v>1884.692</v>
      </c>
    </row>
    <row r="5203" spans="1:7">
      <c r="A5203" s="34" t="s">
        <v>1689</v>
      </c>
      <c r="B5203" s="293">
        <v>2006</v>
      </c>
      <c r="C5203" s="294">
        <v>7421.27</v>
      </c>
      <c r="D5203" s="294">
        <v>196.88300000000001</v>
      </c>
      <c r="E5203" s="295">
        <v>2853.884</v>
      </c>
      <c r="F5203" s="294">
        <v>1430.4849999999999</v>
      </c>
      <c r="G5203" s="294">
        <v>1522.6319999999998</v>
      </c>
    </row>
    <row r="5204" spans="1:7">
      <c r="A5204" s="34" t="s">
        <v>1689</v>
      </c>
      <c r="B5204" s="293">
        <v>2005</v>
      </c>
      <c r="C5204" s="294">
        <v>5635.0010000000002</v>
      </c>
      <c r="D5204" s="294">
        <v>131.608</v>
      </c>
      <c r="E5204" s="295">
        <v>2378.8589999999999</v>
      </c>
      <c r="F5204" s="294">
        <v>1172.335</v>
      </c>
      <c r="G5204" s="294">
        <v>1268.318</v>
      </c>
    </row>
    <row r="5205" spans="1:7">
      <c r="A5205" s="34" t="s">
        <v>1689</v>
      </c>
      <c r="B5205" s="293">
        <v>2004</v>
      </c>
      <c r="C5205" s="294">
        <v>4594.2349999999997</v>
      </c>
      <c r="D5205" s="294">
        <v>115.574</v>
      </c>
      <c r="E5205" s="295">
        <v>2071.0439999999999</v>
      </c>
      <c r="F5205" s="294">
        <v>1010.683</v>
      </c>
      <c r="G5205" s="294">
        <v>1090.6980000000001</v>
      </c>
    </row>
    <row r="5206" spans="1:7">
      <c r="A5206" s="34" t="s">
        <v>1689</v>
      </c>
      <c r="B5206" s="293">
        <v>2003</v>
      </c>
      <c r="C5206" s="294">
        <v>4615.6009999999997</v>
      </c>
      <c r="D5206" s="294">
        <v>128.01</v>
      </c>
      <c r="E5206" s="295">
        <v>1670.51</v>
      </c>
      <c r="F5206" s="294">
        <v>847.38</v>
      </c>
      <c r="G5206" s="294">
        <v>865.65300000000002</v>
      </c>
    </row>
    <row r="5207" spans="1:7">
      <c r="A5207" s="34" t="s">
        <v>1689</v>
      </c>
      <c r="B5207" s="293">
        <v>2002</v>
      </c>
      <c r="C5207" s="294">
        <v>4555.6610000000001</v>
      </c>
      <c r="D5207" s="294">
        <v>109.69</v>
      </c>
      <c r="E5207" s="295">
        <v>1673.9839999999999</v>
      </c>
      <c r="F5207" s="294">
        <v>695.495</v>
      </c>
      <c r="G5207" s="294">
        <v>787.18899999999996</v>
      </c>
    </row>
    <row r="5208" spans="1:7">
      <c r="A5208" s="34" t="s">
        <v>1689</v>
      </c>
      <c r="B5208" s="293">
        <v>2001</v>
      </c>
      <c r="C5208" s="294">
        <v>3956.9929999999999</v>
      </c>
      <c r="D5208" s="294">
        <v>87.76</v>
      </c>
      <c r="E5208" s="295">
        <v>1557.04</v>
      </c>
      <c r="F5208" s="294">
        <v>596.899</v>
      </c>
      <c r="G5208" s="294">
        <v>780.89499999999998</v>
      </c>
    </row>
    <row r="5209" spans="1:7">
      <c r="A5209" s="34" t="s">
        <v>1689</v>
      </c>
      <c r="B5209" s="293">
        <v>2000</v>
      </c>
      <c r="C5209" s="294">
        <v>3418.942</v>
      </c>
      <c r="D5209" s="294">
        <v>50.981000000000002</v>
      </c>
      <c r="E5209" s="295">
        <v>1384.376</v>
      </c>
      <c r="F5209" s="294">
        <v>500.74700000000001</v>
      </c>
      <c r="G5209" s="294">
        <v>666.02700000000004</v>
      </c>
    </row>
    <row r="5210" spans="1:7">
      <c r="A5210" s="34" t="s">
        <v>1689</v>
      </c>
      <c r="B5210" s="293">
        <v>1999</v>
      </c>
      <c r="C5210" s="294">
        <v>2875.0070000000001</v>
      </c>
      <c r="D5210" s="294">
        <v>65.444999999999993</v>
      </c>
      <c r="E5210" s="295">
        <v>1220.1859999999999</v>
      </c>
      <c r="F5210" s="294">
        <v>454.84500000000003</v>
      </c>
      <c r="G5210" s="294">
        <v>599.68100000000004</v>
      </c>
    </row>
    <row r="5211" spans="1:7">
      <c r="A5211" s="34" t="s">
        <v>1689</v>
      </c>
      <c r="B5211" s="293">
        <v>1998</v>
      </c>
      <c r="C5211" s="294">
        <v>2101.145</v>
      </c>
      <c r="D5211" s="294">
        <v>54.384999999999998</v>
      </c>
      <c r="E5211" s="295">
        <v>807.48900000000003</v>
      </c>
      <c r="F5211" s="294">
        <v>377.75</v>
      </c>
      <c r="G5211" s="294">
        <v>404.18799999999999</v>
      </c>
    </row>
    <row r="5212" spans="1:7">
      <c r="A5212" s="34" t="s">
        <v>1689</v>
      </c>
      <c r="B5212" s="293">
        <v>1997</v>
      </c>
      <c r="C5212" s="294">
        <v>1780.616</v>
      </c>
      <c r="D5212" s="294">
        <v>46.895000000000003</v>
      </c>
      <c r="E5212" s="295">
        <v>737.64300000000003</v>
      </c>
      <c r="F5212" s="294">
        <v>329.77</v>
      </c>
      <c r="G5212" s="294">
        <v>385.30799999999999</v>
      </c>
    </row>
    <row r="5213" spans="1:7">
      <c r="A5213" s="34" t="s">
        <v>1689</v>
      </c>
      <c r="B5213" s="293">
        <v>1996</v>
      </c>
      <c r="C5213" s="294">
        <v>1798.97</v>
      </c>
      <c r="D5213" s="294">
        <v>40.36</v>
      </c>
      <c r="E5213" s="295">
        <v>572.505</v>
      </c>
      <c r="F5213" s="294">
        <v>283.387</v>
      </c>
      <c r="G5213" s="294">
        <v>320.38099999999997</v>
      </c>
    </row>
    <row r="5214" spans="1:7">
      <c r="A5214" s="34" t="s">
        <v>1689</v>
      </c>
      <c r="B5214" s="293">
        <v>1995</v>
      </c>
      <c r="C5214" s="294">
        <v>1723.057</v>
      </c>
      <c r="D5214" s="294">
        <v>32.241999999999997</v>
      </c>
      <c r="E5214" s="295">
        <v>533.947</v>
      </c>
      <c r="F5214" s="294">
        <v>238.761</v>
      </c>
      <c r="G5214" s="294">
        <v>273.19200000000001</v>
      </c>
    </row>
    <row r="5215" spans="1:7">
      <c r="A5215" s="34" t="s">
        <v>1689</v>
      </c>
      <c r="B5215" s="293">
        <v>1994</v>
      </c>
      <c r="C5215" s="294">
        <v>1165.7539999999999</v>
      </c>
      <c r="D5215" s="294">
        <v>18.765000000000001</v>
      </c>
      <c r="E5215" s="295">
        <v>504.36399999999998</v>
      </c>
      <c r="F5215" s="294">
        <v>200.43299999999999</v>
      </c>
      <c r="G5215" s="294">
        <v>234.67099999999999</v>
      </c>
    </row>
    <row r="5216" spans="1:7">
      <c r="A5216" s="34" t="s">
        <v>1689</v>
      </c>
      <c r="B5216" s="293">
        <v>1993</v>
      </c>
      <c r="C5216" s="294">
        <v>1142.9259999999999</v>
      </c>
      <c r="D5216" s="294">
        <v>28.67</v>
      </c>
      <c r="E5216" s="295">
        <v>351.02</v>
      </c>
      <c r="F5216" s="294">
        <v>173.797</v>
      </c>
      <c r="G5216" s="294">
        <v>180.00399999999999</v>
      </c>
    </row>
    <row r="5217" spans="1:7">
      <c r="A5217" s="34" t="s">
        <v>1689</v>
      </c>
      <c r="B5217" s="293">
        <v>1992</v>
      </c>
      <c r="C5217" s="294">
        <v>1106.4269999999999</v>
      </c>
      <c r="D5217" s="294">
        <v>26.605</v>
      </c>
      <c r="E5217" s="295">
        <v>316.73110000000003</v>
      </c>
      <c r="F5217" s="294">
        <v>139.81280000000001</v>
      </c>
      <c r="G5217" s="294">
        <v>139.81280000000001</v>
      </c>
    </row>
    <row r="5218" spans="1:7">
      <c r="A5218" s="34" t="s">
        <v>1689</v>
      </c>
      <c r="B5218" s="293">
        <v>1991</v>
      </c>
      <c r="C5218" s="294">
        <v>1036.2889</v>
      </c>
      <c r="D5218" s="294">
        <v>20.385000000000002</v>
      </c>
      <c r="E5218" s="295">
        <v>260.14159999999998</v>
      </c>
      <c r="F5218" s="294">
        <v>106.9355</v>
      </c>
      <c r="G5218" s="294">
        <v>106.9355</v>
      </c>
    </row>
    <row r="5219" spans="1:7">
      <c r="A5219" s="34" t="s">
        <v>1689</v>
      </c>
      <c r="B5219" s="293">
        <v>1990</v>
      </c>
      <c r="C5219" s="294">
        <v>881.75699999999995</v>
      </c>
      <c r="D5219" s="294">
        <v>14.39</v>
      </c>
      <c r="E5219" s="295">
        <v>253.70650000000001</v>
      </c>
      <c r="F5219" s="294">
        <v>82.964200000000005</v>
      </c>
      <c r="G5219" s="294">
        <v>100.2642</v>
      </c>
    </row>
    <row r="5220" spans="1:7">
      <c r="A5220" s="34" t="s">
        <v>1689</v>
      </c>
      <c r="B5220" s="293">
        <v>1989</v>
      </c>
      <c r="C5220" s="294">
        <v>793.577</v>
      </c>
      <c r="D5220" s="294">
        <v>10.220000000000001</v>
      </c>
      <c r="E5220" s="295">
        <v>212.6797</v>
      </c>
      <c r="F5220" s="294">
        <v>58.806100000000001</v>
      </c>
      <c r="G5220" s="294">
        <v>75.290099999999995</v>
      </c>
    </row>
    <row r="5221" spans="1:7">
      <c r="A5221" s="34" t="s">
        <v>1690</v>
      </c>
      <c r="B5221" s="293">
        <v>2019</v>
      </c>
      <c r="C5221" s="294">
        <v>1552.691</v>
      </c>
      <c r="D5221" s="294">
        <v>271.88499999999999</v>
      </c>
      <c r="E5221" s="295">
        <v>2184.8290000000002</v>
      </c>
      <c r="F5221" s="294">
        <v>1429.0129999999999</v>
      </c>
      <c r="G5221" s="294">
        <v>1429.0129999999999</v>
      </c>
    </row>
    <row r="5222" spans="1:7">
      <c r="A5222" s="34" t="s">
        <v>1690</v>
      </c>
      <c r="B5222" s="293">
        <v>2018</v>
      </c>
      <c r="C5222" s="294">
        <v>1470.797</v>
      </c>
      <c r="D5222" s="294">
        <v>365.03399999999999</v>
      </c>
      <c r="E5222" s="295">
        <v>2033.058</v>
      </c>
      <c r="F5222" s="294">
        <v>1322.8440000000001</v>
      </c>
      <c r="G5222" s="294">
        <v>1322.8440000000001</v>
      </c>
    </row>
    <row r="5223" spans="1:7">
      <c r="A5223" s="34" t="s">
        <v>1690</v>
      </c>
      <c r="B5223" s="293">
        <v>2017</v>
      </c>
      <c r="C5223" s="294">
        <v>1431.117</v>
      </c>
      <c r="D5223" s="294">
        <v>245.79300000000001</v>
      </c>
      <c r="E5223" s="295">
        <v>1908.9449999999999</v>
      </c>
      <c r="F5223" s="294">
        <v>1032.0509999999999</v>
      </c>
      <c r="G5223" s="294">
        <v>1082.0509999999999</v>
      </c>
    </row>
    <row r="5224" spans="1:7">
      <c r="A5224" s="34" t="s">
        <v>1690</v>
      </c>
      <c r="B5224" s="293">
        <v>2016</v>
      </c>
      <c r="C5224" s="294">
        <v>1354.646</v>
      </c>
      <c r="D5224" s="294">
        <v>248.86699999999999</v>
      </c>
      <c r="E5224" s="295">
        <v>1815.5119999999999</v>
      </c>
      <c r="F5224" s="294">
        <v>996.21</v>
      </c>
      <c r="G5224" s="294">
        <v>996.41000000000008</v>
      </c>
    </row>
    <row r="5225" spans="1:7">
      <c r="A5225" s="34" t="s">
        <v>1690</v>
      </c>
      <c r="B5225" s="293">
        <v>2015</v>
      </c>
      <c r="C5225" s="294">
        <v>1256.19</v>
      </c>
      <c r="D5225" s="294">
        <v>211.221</v>
      </c>
      <c r="E5225" s="295">
        <v>1836.835</v>
      </c>
      <c r="F5225" s="294">
        <v>991.53399999999999</v>
      </c>
      <c r="G5225" s="294">
        <v>1044.231</v>
      </c>
    </row>
    <row r="5226" spans="1:7">
      <c r="A5226" s="34" t="s">
        <v>1690</v>
      </c>
      <c r="B5226" s="293">
        <v>2014</v>
      </c>
      <c r="C5226" s="294">
        <v>1173.173</v>
      </c>
      <c r="D5226" s="294">
        <v>186.715</v>
      </c>
      <c r="E5226" s="295">
        <v>1680.703</v>
      </c>
      <c r="F5226" s="294">
        <v>967.38699999999994</v>
      </c>
      <c r="G5226" s="294">
        <v>976.52299999999991</v>
      </c>
    </row>
    <row r="5227" spans="1:7">
      <c r="A5227" s="34" t="s">
        <v>1690</v>
      </c>
      <c r="B5227" s="293">
        <v>2013</v>
      </c>
      <c r="C5227" s="294">
        <v>1129.386</v>
      </c>
      <c r="D5227" s="294">
        <v>176.64500000000001</v>
      </c>
      <c r="E5227" s="295">
        <v>1629.155</v>
      </c>
      <c r="F5227" s="294">
        <v>1072.1690000000001</v>
      </c>
      <c r="G5227" s="294">
        <v>1087.4640000000002</v>
      </c>
    </row>
    <row r="5228" spans="1:7">
      <c r="A5228" s="34" t="s">
        <v>1690</v>
      </c>
      <c r="B5228" s="293">
        <v>2012</v>
      </c>
      <c r="C5228" s="294">
        <v>1027.1089999999999</v>
      </c>
      <c r="D5228" s="294">
        <v>154.98400000000001</v>
      </c>
      <c r="E5228" s="295">
        <v>1619.492</v>
      </c>
      <c r="F5228" s="294">
        <v>983.05600000000004</v>
      </c>
      <c r="G5228" s="294">
        <v>1114.7249999999999</v>
      </c>
    </row>
    <row r="5229" spans="1:7">
      <c r="A5229" s="34" t="s">
        <v>1690</v>
      </c>
      <c r="B5229" s="293">
        <v>2011</v>
      </c>
      <c r="C5229" s="294">
        <v>966.89700000000005</v>
      </c>
      <c r="D5229" s="294">
        <v>137.471</v>
      </c>
      <c r="E5229" s="295">
        <v>1505.797</v>
      </c>
      <c r="F5229" s="294">
        <v>879.77599999999995</v>
      </c>
      <c r="G5229" s="294">
        <v>1033.807</v>
      </c>
    </row>
    <row r="5230" spans="1:7">
      <c r="A5230" s="34" t="s">
        <v>1690</v>
      </c>
      <c r="B5230" s="293">
        <v>2010</v>
      </c>
      <c r="C5230" s="294">
        <v>836.58600000000001</v>
      </c>
      <c r="D5230" s="294">
        <v>117.87</v>
      </c>
      <c r="E5230" s="295">
        <v>1560.56</v>
      </c>
      <c r="F5230" s="294">
        <v>750.37199999999996</v>
      </c>
      <c r="G5230" s="294">
        <v>1129.067</v>
      </c>
    </row>
    <row r="5231" spans="1:7">
      <c r="A5231" s="34" t="s">
        <v>1690</v>
      </c>
      <c r="B5231" s="293">
        <v>2009</v>
      </c>
      <c r="C5231" s="294">
        <v>745.59299999999996</v>
      </c>
      <c r="D5231" s="294">
        <v>103.102</v>
      </c>
      <c r="E5231" s="295">
        <v>1050.7</v>
      </c>
      <c r="F5231" s="294">
        <v>626.50599999999997</v>
      </c>
      <c r="G5231" s="294">
        <v>689.96699999999998</v>
      </c>
    </row>
    <row r="5232" spans="1:7">
      <c r="A5232" s="34" t="s">
        <v>1690</v>
      </c>
      <c r="B5232" s="293">
        <v>2008</v>
      </c>
      <c r="C5232" s="294">
        <v>742.92600000000004</v>
      </c>
      <c r="D5232" s="294">
        <v>104.22199999999999</v>
      </c>
      <c r="E5232" s="295">
        <v>1021.044</v>
      </c>
      <c r="F5232" s="294">
        <v>601.45100000000002</v>
      </c>
      <c r="G5232" s="294">
        <v>671.62800000000004</v>
      </c>
    </row>
    <row r="5233" spans="1:7">
      <c r="A5233" s="34" t="s">
        <v>1690</v>
      </c>
      <c r="B5233" s="293">
        <v>2006</v>
      </c>
      <c r="C5233" s="294">
        <v>592.20500000000004</v>
      </c>
      <c r="D5233" s="294">
        <v>89.923000000000002</v>
      </c>
      <c r="E5233" s="295">
        <v>906.06700000000001</v>
      </c>
      <c r="F5233" s="294">
        <v>575.21199999999999</v>
      </c>
      <c r="G5233" s="294">
        <v>625.45299999999997</v>
      </c>
    </row>
    <row r="5234" spans="1:7">
      <c r="A5234" s="34" t="s">
        <v>1690</v>
      </c>
      <c r="B5234" s="293">
        <v>2005</v>
      </c>
      <c r="C5234" s="294">
        <v>535.86300000000006</v>
      </c>
      <c r="D5234" s="294">
        <v>75.501000000000005</v>
      </c>
      <c r="E5234" s="295">
        <v>814.15300000000002</v>
      </c>
      <c r="F5234" s="294">
        <v>517.154</v>
      </c>
      <c r="G5234" s="294">
        <v>562.154</v>
      </c>
    </row>
    <row r="5235" spans="1:7">
      <c r="A5235" s="34" t="s">
        <v>1690</v>
      </c>
      <c r="B5235" s="293">
        <v>2004</v>
      </c>
      <c r="C5235" s="294">
        <v>467.41500000000002</v>
      </c>
      <c r="D5235" s="294">
        <v>62.314999999999998</v>
      </c>
      <c r="E5235" s="295">
        <v>653.61400000000003</v>
      </c>
      <c r="F5235" s="294">
        <v>442.91800000000001</v>
      </c>
      <c r="G5235" s="294">
        <v>442.91800000000001</v>
      </c>
    </row>
    <row r="5236" spans="1:7">
      <c r="A5236" s="34" t="s">
        <v>1690</v>
      </c>
      <c r="B5236" s="293">
        <v>2003</v>
      </c>
      <c r="C5236" s="294">
        <v>404.62700000000001</v>
      </c>
      <c r="D5236" s="294">
        <v>49.396999999999998</v>
      </c>
      <c r="E5236" s="295">
        <v>548.57500000000005</v>
      </c>
      <c r="F5236" s="294">
        <v>365.22300000000001</v>
      </c>
      <c r="G5236" s="294">
        <v>365.22300000000001</v>
      </c>
    </row>
    <row r="5237" spans="1:7">
      <c r="A5237" s="34" t="s">
        <v>1690</v>
      </c>
      <c r="B5237" s="293">
        <v>2002</v>
      </c>
      <c r="C5237" s="294">
        <v>396.65699999999998</v>
      </c>
      <c r="D5237" s="294">
        <v>57.064999999999998</v>
      </c>
      <c r="E5237" s="295">
        <v>486.142</v>
      </c>
      <c r="F5237" s="294">
        <v>340.73899999999998</v>
      </c>
      <c r="G5237" s="294">
        <v>340.73899999999998</v>
      </c>
    </row>
    <row r="5238" spans="1:7">
      <c r="A5238" s="34" t="s">
        <v>1690</v>
      </c>
      <c r="B5238" s="293">
        <v>2001</v>
      </c>
      <c r="C5238" s="294">
        <v>366.90300000000002</v>
      </c>
      <c r="D5238" s="294">
        <v>55.631</v>
      </c>
      <c r="E5238" s="295">
        <v>433.12099999999998</v>
      </c>
      <c r="F5238" s="294">
        <v>302.50400000000002</v>
      </c>
      <c r="G5238" s="294">
        <v>302.81900000000002</v>
      </c>
    </row>
    <row r="5239" spans="1:7">
      <c r="A5239" s="34" t="s">
        <v>1690</v>
      </c>
      <c r="B5239" s="293">
        <v>2000</v>
      </c>
      <c r="C5239" s="294">
        <v>225.3</v>
      </c>
      <c r="D5239" s="294">
        <v>34.018000000000001</v>
      </c>
      <c r="E5239" s="295">
        <v>321.08199999999999</v>
      </c>
      <c r="F5239" s="294">
        <v>154.54499999999999</v>
      </c>
      <c r="G5239" s="294">
        <v>225.488</v>
      </c>
    </row>
    <row r="5240" spans="1:7">
      <c r="A5240" s="34" t="s">
        <v>1690</v>
      </c>
      <c r="B5240" s="293">
        <v>1999</v>
      </c>
      <c r="C5240" s="294">
        <v>184.49700000000001</v>
      </c>
      <c r="D5240" s="294">
        <v>31.768000000000001</v>
      </c>
      <c r="E5240" s="295">
        <v>174.721</v>
      </c>
      <c r="F5240" s="294">
        <v>114.46899999999999</v>
      </c>
      <c r="G5240" s="294">
        <v>114.46899999999999</v>
      </c>
    </row>
    <row r="5241" spans="1:7">
      <c r="A5241" s="34" t="s">
        <v>1690</v>
      </c>
      <c r="B5241" s="293">
        <v>1998</v>
      </c>
      <c r="C5241" s="294">
        <v>142.547</v>
      </c>
      <c r="D5241" s="294">
        <v>23.282</v>
      </c>
      <c r="E5241" s="295">
        <v>131.96199999999999</v>
      </c>
      <c r="F5241" s="294">
        <v>82.611999999999995</v>
      </c>
      <c r="G5241" s="294">
        <v>82.611999999999995</v>
      </c>
    </row>
    <row r="5242" spans="1:7">
      <c r="A5242" s="34" t="s">
        <v>1690</v>
      </c>
      <c r="B5242" s="293">
        <v>1997</v>
      </c>
      <c r="C5242" s="294">
        <v>82.6</v>
      </c>
      <c r="D5242" s="294">
        <v>15.305</v>
      </c>
      <c r="E5242" s="295">
        <v>82.069000000000003</v>
      </c>
      <c r="F5242" s="294">
        <v>52.781999999999996</v>
      </c>
      <c r="G5242" s="294">
        <v>52.781999999999996</v>
      </c>
    </row>
    <row r="5243" spans="1:7">
      <c r="A5243" s="34" t="s">
        <v>1690</v>
      </c>
      <c r="B5243" s="293">
        <v>1996</v>
      </c>
      <c r="C5243" s="294">
        <v>67.558000000000007</v>
      </c>
      <c r="D5243" s="294">
        <v>9.6479999999999997</v>
      </c>
      <c r="E5243" s="295">
        <v>60.401000000000003</v>
      </c>
      <c r="F5243" s="294">
        <v>37.417999999999999</v>
      </c>
      <c r="G5243" s="294">
        <v>37.417999999999999</v>
      </c>
    </row>
    <row r="5244" spans="1:7">
      <c r="A5244" s="34" t="s">
        <v>1690</v>
      </c>
      <c r="B5244" s="293">
        <v>1995</v>
      </c>
      <c r="C5244" s="294">
        <v>46.124000000000002</v>
      </c>
      <c r="D5244" s="294">
        <v>7.9779999999999998</v>
      </c>
      <c r="E5244" s="295">
        <v>58.720999999999997</v>
      </c>
      <c r="F5244" s="294">
        <v>29.484000000000002</v>
      </c>
      <c r="G5244" s="294">
        <v>29.484000000000002</v>
      </c>
    </row>
    <row r="5245" spans="1:7">
      <c r="A5245" s="34" t="s">
        <v>1690</v>
      </c>
      <c r="B5245" s="293">
        <v>1994</v>
      </c>
      <c r="C5245" s="294">
        <v>38.39</v>
      </c>
      <c r="D5245" s="294">
        <v>6.2590000000000003</v>
      </c>
      <c r="E5245" s="295">
        <v>38.347000000000001</v>
      </c>
      <c r="F5245" s="294">
        <v>23.65</v>
      </c>
      <c r="G5245" s="294">
        <v>23.65</v>
      </c>
    </row>
    <row r="5246" spans="1:7">
      <c r="A5246" s="34" t="s">
        <v>1690</v>
      </c>
      <c r="B5246" s="293">
        <v>1993</v>
      </c>
      <c r="C5246" s="294">
        <v>32.588999999999999</v>
      </c>
      <c r="D5246" s="294">
        <v>6.2590000000000003</v>
      </c>
      <c r="E5246" s="295">
        <v>29.908000000000001</v>
      </c>
      <c r="F5246" s="294">
        <v>17.638999999999999</v>
      </c>
      <c r="G5246" s="294">
        <v>17.638999999999999</v>
      </c>
    </row>
    <row r="5247" spans="1:7">
      <c r="A5247" s="34" t="s">
        <v>1690</v>
      </c>
      <c r="B5247" s="293">
        <v>1992</v>
      </c>
      <c r="C5247" s="294">
        <v>23.896000000000001</v>
      </c>
      <c r="D5247" s="294">
        <v>3.9590000000000001</v>
      </c>
      <c r="E5247" s="295">
        <v>22.077999999999999</v>
      </c>
      <c r="F5247" s="294">
        <v>12.393000000000001</v>
      </c>
      <c r="G5247" s="294">
        <v>12.393000000000001</v>
      </c>
    </row>
    <row r="5248" spans="1:7">
      <c r="A5248" s="34" t="s">
        <v>1690</v>
      </c>
      <c r="B5248" s="293">
        <v>1991</v>
      </c>
      <c r="C5248" s="294">
        <v>20.736999999999998</v>
      </c>
      <c r="D5248" s="294">
        <v>2.181</v>
      </c>
      <c r="E5248" s="295">
        <v>17.614999999999998</v>
      </c>
      <c r="F5248" s="294">
        <v>9.1639999999999997</v>
      </c>
      <c r="G5248" s="294">
        <v>9.1639999999999997</v>
      </c>
    </row>
    <row r="5249" spans="1:7">
      <c r="A5249" s="34" t="s">
        <v>1690</v>
      </c>
      <c r="B5249" s="293">
        <v>1990</v>
      </c>
      <c r="C5249" s="294">
        <v>15.161</v>
      </c>
      <c r="D5249" s="294">
        <v>-0.53600000000000003</v>
      </c>
      <c r="E5249" s="295">
        <v>14.382999999999999</v>
      </c>
      <c r="F5249" s="294">
        <v>8.5350000000000001</v>
      </c>
      <c r="G5249" s="294">
        <v>8.8309999999999995</v>
      </c>
    </row>
    <row r="5250" spans="1:7">
      <c r="A5250" s="34" t="s">
        <v>1690</v>
      </c>
      <c r="B5250" s="293">
        <v>1989</v>
      </c>
      <c r="C5250" s="294">
        <v>11.44</v>
      </c>
      <c r="D5250" s="294">
        <v>-1.272</v>
      </c>
      <c r="E5250" s="295">
        <v>12.82</v>
      </c>
      <c r="F5250" s="294">
        <v>9.2859999999999996</v>
      </c>
      <c r="G5250" s="294">
        <v>10.347</v>
      </c>
    </row>
    <row r="5251" spans="1:7">
      <c r="A5251" s="34" t="s">
        <v>1691</v>
      </c>
      <c r="B5251" s="293">
        <v>2019</v>
      </c>
      <c r="C5251" s="294">
        <v>82059</v>
      </c>
      <c r="D5251" s="294">
        <v>15119</v>
      </c>
      <c r="E5251" s="295">
        <v>157728</v>
      </c>
      <c r="F5251" s="294">
        <v>59471</v>
      </c>
      <c r="G5251" s="294">
        <v>88152</v>
      </c>
    </row>
    <row r="5252" spans="1:7">
      <c r="A5252" s="34" t="s">
        <v>1691</v>
      </c>
      <c r="B5252" s="293">
        <v>2018</v>
      </c>
      <c r="C5252" s="294">
        <v>81581</v>
      </c>
      <c r="D5252" s="294">
        <v>15297</v>
      </c>
      <c r="E5252" s="295">
        <v>152954</v>
      </c>
      <c r="F5252" s="294">
        <v>59752</v>
      </c>
      <c r="G5252" s="294">
        <v>90232</v>
      </c>
    </row>
    <row r="5253" spans="1:7">
      <c r="A5253" s="34" t="s">
        <v>1691</v>
      </c>
      <c r="B5253" s="293">
        <v>2017</v>
      </c>
      <c r="C5253" s="294">
        <v>71890</v>
      </c>
      <c r="D5253" s="294">
        <v>16540</v>
      </c>
      <c r="E5253" s="295">
        <v>141208</v>
      </c>
      <c r="F5253" s="294">
        <v>70418</v>
      </c>
      <c r="G5253" s="294">
        <v>97544</v>
      </c>
    </row>
    <row r="5254" spans="1:7">
      <c r="A5254" s="34" t="s">
        <v>1691</v>
      </c>
      <c r="B5254" s="293">
        <v>2017</v>
      </c>
      <c r="C5254" s="294">
        <v>76450</v>
      </c>
      <c r="D5254" s="294">
        <v>1300</v>
      </c>
      <c r="E5254" s="295">
        <v>157303</v>
      </c>
      <c r="F5254" s="294">
        <v>60160</v>
      </c>
      <c r="G5254" s="294">
        <v>94741</v>
      </c>
    </row>
    <row r="5255" spans="1:7">
      <c r="A5255" s="34" t="s">
        <v>1691</v>
      </c>
      <c r="B5255" s="293">
        <v>2016</v>
      </c>
      <c r="C5255" s="294">
        <v>70074</v>
      </c>
      <c r="D5255" s="294">
        <v>15409</v>
      </c>
      <c r="E5255" s="295">
        <v>133411</v>
      </c>
      <c r="F5255" s="294">
        <v>71150</v>
      </c>
      <c r="G5255" s="294">
        <v>91011</v>
      </c>
    </row>
    <row r="5256" spans="1:7">
      <c r="A5256" s="34" t="s">
        <v>1691</v>
      </c>
      <c r="B5256" s="293">
        <v>2014</v>
      </c>
      <c r="C5256" s="294">
        <v>74331</v>
      </c>
      <c r="D5256" s="294">
        <v>16323</v>
      </c>
      <c r="E5256" s="295">
        <v>130358</v>
      </c>
      <c r="F5256" s="294">
        <v>69752</v>
      </c>
      <c r="G5256" s="294">
        <v>88512</v>
      </c>
    </row>
    <row r="5257" spans="1:7">
      <c r="A5257" s="34" t="s">
        <v>1691</v>
      </c>
      <c r="B5257" s="293">
        <v>2013</v>
      </c>
      <c r="C5257" s="294">
        <v>71312</v>
      </c>
      <c r="D5257" s="294">
        <v>13831</v>
      </c>
      <c r="E5257" s="295">
        <v>132683</v>
      </c>
      <c r="F5257" s="294">
        <v>74053</v>
      </c>
      <c r="G5257" s="294">
        <v>92233</v>
      </c>
    </row>
    <row r="5258" spans="1:7">
      <c r="A5258" s="34" t="s">
        <v>1691</v>
      </c>
      <c r="B5258" s="293">
        <v>2012</v>
      </c>
      <c r="C5258" s="294">
        <v>65030</v>
      </c>
      <c r="D5258" s="294">
        <v>9672</v>
      </c>
      <c r="E5258" s="295">
        <v>113644</v>
      </c>
      <c r="F5258" s="294">
        <v>57080</v>
      </c>
      <c r="G5258" s="294">
        <v>76707</v>
      </c>
    </row>
    <row r="5259" spans="1:7">
      <c r="A5259" s="34" t="s">
        <v>1691</v>
      </c>
      <c r="B5259" s="293">
        <v>2012</v>
      </c>
      <c r="C5259" s="294">
        <v>67224</v>
      </c>
      <c r="D5259" s="294">
        <v>10853</v>
      </c>
      <c r="E5259" s="295">
        <v>121347</v>
      </c>
      <c r="F5259" s="294">
        <v>64826</v>
      </c>
      <c r="G5259" s="294">
        <v>80991</v>
      </c>
    </row>
    <row r="5260" spans="1:7">
      <c r="A5260" s="34" t="s">
        <v>1691</v>
      </c>
      <c r="B5260" s="293">
        <v>2011</v>
      </c>
      <c r="C5260" s="294">
        <v>61587</v>
      </c>
      <c r="D5260" s="294">
        <v>13334</v>
      </c>
      <c r="E5260" s="295">
        <v>102908</v>
      </c>
      <c r="F5260" s="294">
        <v>56579</v>
      </c>
      <c r="G5260" s="294">
        <v>73352</v>
      </c>
    </row>
    <row r="5261" spans="1:7">
      <c r="A5261" s="34" t="s">
        <v>1691</v>
      </c>
      <c r="B5261" s="293">
        <v>2010</v>
      </c>
      <c r="C5261" s="294">
        <v>61897</v>
      </c>
      <c r="D5261" s="294">
        <v>12266</v>
      </c>
      <c r="E5261" s="295">
        <v>94682</v>
      </c>
      <c r="F5261" s="294">
        <v>50588</v>
      </c>
      <c r="G5261" s="294">
        <v>65129</v>
      </c>
    </row>
    <row r="5262" spans="1:7">
      <c r="A5262" s="34" t="s">
        <v>1691</v>
      </c>
      <c r="B5262" s="293">
        <v>2008</v>
      </c>
      <c r="C5262" s="294">
        <v>63747</v>
      </c>
      <c r="D5262" s="294">
        <v>12949</v>
      </c>
      <c r="E5262" s="295">
        <v>84912</v>
      </c>
      <c r="F5262" s="294">
        <v>42511</v>
      </c>
      <c r="G5262" s="294">
        <v>54363</v>
      </c>
    </row>
    <row r="5263" spans="1:7">
      <c r="A5263" s="34" t="s">
        <v>1691</v>
      </c>
      <c r="B5263" s="293">
        <v>2007</v>
      </c>
      <c r="C5263" s="294">
        <v>61095</v>
      </c>
      <c r="D5263" s="294">
        <v>10576</v>
      </c>
      <c r="E5263" s="295">
        <v>80954</v>
      </c>
      <c r="F5263" s="294">
        <v>43319</v>
      </c>
      <c r="G5263" s="294">
        <v>52856</v>
      </c>
    </row>
    <row r="5264" spans="1:7">
      <c r="A5264" s="34" t="s">
        <v>1691</v>
      </c>
      <c r="B5264" s="293">
        <v>2006</v>
      </c>
      <c r="C5264" s="294">
        <v>50514</v>
      </c>
      <c r="D5264" s="294">
        <v>10060</v>
      </c>
      <c r="E5264" s="295">
        <v>58864</v>
      </c>
      <c r="F5264" s="294">
        <v>38710</v>
      </c>
      <c r="G5264" s="294">
        <v>41395</v>
      </c>
    </row>
    <row r="5265" spans="1:7">
      <c r="A5265" s="34" t="s">
        <v>1691</v>
      </c>
      <c r="B5265" s="293">
        <v>2006</v>
      </c>
      <c r="C5265" s="294">
        <v>53324</v>
      </c>
      <c r="D5265" s="294">
        <v>11053</v>
      </c>
      <c r="E5265" s="295">
        <v>70556</v>
      </c>
      <c r="F5265" s="294">
        <v>39318</v>
      </c>
      <c r="G5265" s="294">
        <v>45911</v>
      </c>
    </row>
    <row r="5266" spans="1:7">
      <c r="A5266" s="34" t="s">
        <v>1691</v>
      </c>
      <c r="B5266" s="293">
        <v>2005</v>
      </c>
      <c r="C5266" s="294">
        <v>47348</v>
      </c>
      <c r="D5266" s="294">
        <v>8509</v>
      </c>
      <c r="E5266" s="295">
        <v>53317</v>
      </c>
      <c r="F5266" s="294">
        <v>31813</v>
      </c>
      <c r="G5266" s="294">
        <v>34658</v>
      </c>
    </row>
    <row r="5267" spans="1:7">
      <c r="A5267" s="34" t="s">
        <v>1691</v>
      </c>
      <c r="B5267" s="293">
        <v>2003</v>
      </c>
      <c r="C5267" s="294">
        <v>41862</v>
      </c>
      <c r="D5267" s="294">
        <v>7197</v>
      </c>
      <c r="E5267" s="295">
        <v>48263</v>
      </c>
      <c r="F5267" s="294">
        <v>26869</v>
      </c>
      <c r="G5267" s="294">
        <v>30963</v>
      </c>
    </row>
    <row r="5268" spans="1:7">
      <c r="A5268" s="34" t="s">
        <v>1691</v>
      </c>
      <c r="B5268" s="293">
        <v>2002</v>
      </c>
      <c r="C5268" s="294">
        <v>36298</v>
      </c>
      <c r="D5268" s="294">
        <v>6597</v>
      </c>
      <c r="E5268" s="295">
        <v>40556</v>
      </c>
      <c r="F5268" s="294">
        <v>22697</v>
      </c>
      <c r="G5268" s="294">
        <v>26836</v>
      </c>
    </row>
    <row r="5269" spans="1:7">
      <c r="A5269" s="34" t="s">
        <v>1691</v>
      </c>
      <c r="B5269" s="293">
        <v>2001</v>
      </c>
      <c r="C5269" s="294">
        <v>32317</v>
      </c>
      <c r="D5269" s="294">
        <v>5668</v>
      </c>
      <c r="E5269" s="295">
        <v>38488</v>
      </c>
      <c r="F5269" s="294">
        <v>24233</v>
      </c>
      <c r="G5269" s="294">
        <v>27015</v>
      </c>
    </row>
    <row r="5270" spans="1:7">
      <c r="A5270" s="34" t="s">
        <v>1691</v>
      </c>
      <c r="B5270" s="293">
        <v>2000</v>
      </c>
      <c r="C5270" s="294">
        <v>27471</v>
      </c>
      <c r="D5270" s="294">
        <v>4167</v>
      </c>
      <c r="E5270" s="295">
        <v>29163</v>
      </c>
      <c r="F5270" s="294">
        <v>16213</v>
      </c>
      <c r="G5270" s="294">
        <v>20469</v>
      </c>
    </row>
    <row r="5271" spans="1:7">
      <c r="A5271" s="34" t="s">
        <v>1691</v>
      </c>
      <c r="B5271" s="293">
        <v>2000</v>
      </c>
      <c r="C5271" s="294">
        <v>29846</v>
      </c>
      <c r="D5271" s="294">
        <v>4953</v>
      </c>
      <c r="E5271" s="295">
        <v>34245</v>
      </c>
      <c r="F5271" s="294">
        <v>20395</v>
      </c>
      <c r="G5271" s="294">
        <v>25047</v>
      </c>
    </row>
    <row r="5272" spans="1:7">
      <c r="A5272" s="34" t="s">
        <v>1691</v>
      </c>
      <c r="B5272" s="293">
        <v>1999</v>
      </c>
      <c r="C5272" s="294">
        <v>23995</v>
      </c>
      <c r="D5272" s="294">
        <v>3003</v>
      </c>
      <c r="E5272" s="295">
        <v>27292</v>
      </c>
      <c r="F5272" s="294">
        <v>14077</v>
      </c>
      <c r="G5272" s="294">
        <v>18559</v>
      </c>
    </row>
    <row r="5273" spans="1:7">
      <c r="A5273" s="34" t="s">
        <v>1691</v>
      </c>
      <c r="B5273" s="293">
        <v>1997</v>
      </c>
      <c r="C5273" s="294">
        <v>22629</v>
      </c>
      <c r="D5273" s="294">
        <v>3303</v>
      </c>
      <c r="E5273" s="295">
        <v>21453</v>
      </c>
      <c r="F5273" s="294">
        <v>12359</v>
      </c>
      <c r="G5273" s="294">
        <v>14199</v>
      </c>
    </row>
    <row r="5274" spans="1:7">
      <c r="A5274" s="34" t="s">
        <v>1691</v>
      </c>
      <c r="B5274" s="293">
        <v>1996</v>
      </c>
      <c r="C5274" s="294">
        <v>21620</v>
      </c>
      <c r="D5274" s="294">
        <v>2887</v>
      </c>
      <c r="E5274" s="295">
        <v>20010</v>
      </c>
      <c r="F5274" s="294">
        <v>10836</v>
      </c>
      <c r="G5274" s="294">
        <v>13118</v>
      </c>
    </row>
    <row r="5275" spans="1:7">
      <c r="A5275" s="34" t="s">
        <v>1691</v>
      </c>
      <c r="B5275" s="293">
        <v>1995</v>
      </c>
      <c r="C5275" s="294">
        <v>18842</v>
      </c>
      <c r="D5275" s="294">
        <v>2403</v>
      </c>
      <c r="E5275" s="295">
        <v>17873</v>
      </c>
      <c r="F5275" s="294">
        <v>9045</v>
      </c>
      <c r="G5275" s="294">
        <v>11473</v>
      </c>
    </row>
    <row r="5276" spans="1:7">
      <c r="A5276" s="34" t="s">
        <v>1691</v>
      </c>
      <c r="B5276" s="293">
        <v>1994</v>
      </c>
      <c r="C5276" s="294">
        <v>15734</v>
      </c>
      <c r="D5276" s="294">
        <v>2006</v>
      </c>
      <c r="E5276" s="295">
        <v>15668</v>
      </c>
      <c r="F5276" s="294">
        <v>7122</v>
      </c>
      <c r="G5276" s="294">
        <v>10220</v>
      </c>
    </row>
    <row r="5277" spans="1:7">
      <c r="A5277" s="34" t="s">
        <v>1691</v>
      </c>
      <c r="B5277" s="293">
        <v>1993</v>
      </c>
      <c r="C5277" s="294">
        <v>13753</v>
      </c>
      <c r="D5277" s="294">
        <v>1030</v>
      </c>
      <c r="E5277" s="295">
        <v>11884</v>
      </c>
      <c r="F5277" s="294">
        <v>5171</v>
      </c>
      <c r="G5277" s="294">
        <v>7568</v>
      </c>
    </row>
    <row r="5278" spans="1:7">
      <c r="A5278" s="34" t="s">
        <v>1691</v>
      </c>
      <c r="B5278" s="293">
        <v>1993</v>
      </c>
      <c r="C5278" s="294">
        <v>14138</v>
      </c>
      <c r="D5278" s="294">
        <v>1787</v>
      </c>
      <c r="E5278" s="295">
        <v>12242</v>
      </c>
      <c r="F5278" s="294">
        <v>5568</v>
      </c>
      <c r="G5278" s="294">
        <v>7976</v>
      </c>
    </row>
    <row r="5279" spans="1:7">
      <c r="A5279" s="34" t="s">
        <v>1691</v>
      </c>
      <c r="B5279" s="293">
        <v>1991</v>
      </c>
      <c r="C5279" s="294">
        <v>12447</v>
      </c>
      <c r="D5279" s="294">
        <v>1461</v>
      </c>
      <c r="E5279" s="295">
        <v>10513</v>
      </c>
      <c r="F5279" s="294">
        <v>5626</v>
      </c>
      <c r="G5279" s="294">
        <v>7606</v>
      </c>
    </row>
    <row r="5280" spans="1:7">
      <c r="A5280" s="34" t="s">
        <v>1691</v>
      </c>
      <c r="B5280" s="293">
        <v>1990</v>
      </c>
      <c r="C5280" s="294">
        <v>11232</v>
      </c>
      <c r="D5280" s="294">
        <v>1143</v>
      </c>
      <c r="E5280" s="295">
        <v>9506</v>
      </c>
      <c r="F5280" s="294">
        <v>4900</v>
      </c>
      <c r="G5280" s="294">
        <v>7092</v>
      </c>
    </row>
    <row r="5281" spans="1:7">
      <c r="A5281" s="34" t="s">
        <v>1691</v>
      </c>
      <c r="B5281" s="293">
        <v>1989</v>
      </c>
      <c r="C5281" s="294">
        <v>9757</v>
      </c>
      <c r="D5281" s="294">
        <v>1082</v>
      </c>
      <c r="E5281" s="295">
        <v>7919</v>
      </c>
      <c r="F5281" s="294">
        <v>4148</v>
      </c>
      <c r="G5281" s="294">
        <v>5888</v>
      </c>
    </row>
    <row r="5282" spans="1:7">
      <c r="A5282" s="34" t="s">
        <v>1692</v>
      </c>
      <c r="B5282" s="293">
        <v>2019</v>
      </c>
      <c r="C5282" s="294">
        <v>4445.3999999999996</v>
      </c>
      <c r="D5282" s="294">
        <v>345</v>
      </c>
      <c r="E5282" s="295">
        <v>8837.7000000000007</v>
      </c>
      <c r="F5282" s="294">
        <v>4610.6000000000004</v>
      </c>
      <c r="G5282" s="294">
        <v>6494.9000000000005</v>
      </c>
    </row>
    <row r="5283" spans="1:7">
      <c r="A5283" s="34" t="s">
        <v>1692</v>
      </c>
      <c r="B5283" s="293">
        <v>2018</v>
      </c>
      <c r="C5283" s="294">
        <v>4647.5</v>
      </c>
      <c r="D5283" s="294">
        <v>566.9</v>
      </c>
      <c r="E5283" s="295">
        <v>9363.2999999999993</v>
      </c>
      <c r="F5283" s="294">
        <v>4823.2</v>
      </c>
      <c r="G5283" s="294">
        <v>6962.2</v>
      </c>
    </row>
    <row r="5284" spans="1:7">
      <c r="A5284" s="34" t="s">
        <v>1692</v>
      </c>
      <c r="B5284" s="293">
        <v>2017</v>
      </c>
      <c r="C5284" s="294">
        <v>5027.2</v>
      </c>
      <c r="D5284" s="294">
        <v>306.2</v>
      </c>
      <c r="E5284" s="295">
        <v>9833.7999999999993</v>
      </c>
      <c r="F5284" s="294">
        <v>4680.8999999999996</v>
      </c>
      <c r="G5284" s="294">
        <v>6817.2</v>
      </c>
    </row>
    <row r="5285" spans="1:7">
      <c r="A5285" s="34" t="s">
        <v>1692</v>
      </c>
      <c r="B5285" s="293">
        <v>2016</v>
      </c>
      <c r="C5285" s="294">
        <v>4990.1000000000004</v>
      </c>
      <c r="D5285" s="294">
        <v>592.70000000000005</v>
      </c>
      <c r="E5285" s="295">
        <v>9656.5</v>
      </c>
      <c r="F5285" s="294">
        <v>4962.5</v>
      </c>
      <c r="G5285" s="294">
        <v>7096.2</v>
      </c>
    </row>
    <row r="5286" spans="1:7">
      <c r="A5286" s="34" t="s">
        <v>1692</v>
      </c>
      <c r="B5286" s="293">
        <v>2015</v>
      </c>
      <c r="C5286" s="294">
        <v>4857.8</v>
      </c>
      <c r="D5286" s="294">
        <v>633.70000000000005</v>
      </c>
      <c r="E5286" s="295">
        <v>8607.9</v>
      </c>
      <c r="F5286" s="294">
        <v>4574.3999999999996</v>
      </c>
      <c r="G5286" s="294">
        <v>6511.7999999999993</v>
      </c>
    </row>
    <row r="5287" spans="1:7">
      <c r="A5287" s="34" t="s">
        <v>1692</v>
      </c>
      <c r="B5287" s="293">
        <v>2014</v>
      </c>
      <c r="C5287" s="294">
        <v>4627.1000000000004</v>
      </c>
      <c r="D5287" s="294">
        <v>-334.3</v>
      </c>
      <c r="E5287" s="295">
        <v>8281.4</v>
      </c>
      <c r="F5287" s="294">
        <v>4919.1000000000004</v>
      </c>
      <c r="G5287" s="294">
        <v>6268.1</v>
      </c>
    </row>
    <row r="5288" spans="1:7">
      <c r="A5288" s="34" t="s">
        <v>1692</v>
      </c>
      <c r="B5288" s="293">
        <v>2013</v>
      </c>
      <c r="C5288" s="294">
        <v>4669.1000000000004</v>
      </c>
      <c r="D5288" s="294">
        <v>439.8</v>
      </c>
      <c r="E5288" s="295">
        <v>10326</v>
      </c>
      <c r="F5288" s="294">
        <v>7302.2</v>
      </c>
      <c r="G5288" s="294">
        <v>8301.5</v>
      </c>
    </row>
    <row r="5289" spans="1:7">
      <c r="A5289" s="34" t="s">
        <v>1692</v>
      </c>
      <c r="B5289" s="293">
        <v>2012</v>
      </c>
      <c r="C5289" s="294">
        <v>4365.3999999999996</v>
      </c>
      <c r="D5289" s="294">
        <v>186.5</v>
      </c>
      <c r="E5289" s="295">
        <v>9832.1</v>
      </c>
      <c r="F5289" s="294">
        <v>6999.5</v>
      </c>
      <c r="G5289" s="294">
        <v>7998.7</v>
      </c>
    </row>
    <row r="5290" spans="1:7">
      <c r="A5290" s="34" t="s">
        <v>1692</v>
      </c>
      <c r="B5290" s="293">
        <v>2011</v>
      </c>
      <c r="C5290" s="294">
        <v>4448.7</v>
      </c>
      <c r="D5290" s="294">
        <v>425.1</v>
      </c>
      <c r="E5290" s="295">
        <v>9983.82</v>
      </c>
      <c r="F5290" s="294">
        <v>7089.6580000000004</v>
      </c>
      <c r="G5290" s="294">
        <v>8088.692</v>
      </c>
    </row>
    <row r="5291" spans="1:7">
      <c r="A5291" s="34" t="s">
        <v>1692</v>
      </c>
      <c r="B5291" s="293">
        <v>2010</v>
      </c>
      <c r="C5291" s="294">
        <v>4093.2660000000001</v>
      </c>
      <c r="D5291" s="294">
        <v>618.40200000000004</v>
      </c>
      <c r="E5291" s="295">
        <v>8467.8510000000006</v>
      </c>
      <c r="F5291" s="294">
        <v>6608.8</v>
      </c>
      <c r="G5291" s="294">
        <v>6608.8</v>
      </c>
    </row>
    <row r="5292" spans="1:7">
      <c r="A5292" s="34" t="s">
        <v>1692</v>
      </c>
      <c r="B5292" s="293">
        <v>2009</v>
      </c>
      <c r="C5292" s="294">
        <v>3315.9119999999998</v>
      </c>
      <c r="D5292" s="294">
        <v>116.999</v>
      </c>
      <c r="E5292" s="295">
        <v>7590.2629999999999</v>
      </c>
      <c r="F5292" s="294">
        <v>5824.7650000000003</v>
      </c>
      <c r="G5292" s="294">
        <v>5824.7650000000003</v>
      </c>
    </row>
    <row r="5293" spans="1:7">
      <c r="A5293" s="34" t="s">
        <v>1692</v>
      </c>
      <c r="B5293" s="293">
        <v>2008</v>
      </c>
      <c r="C5293" s="294">
        <v>3572.3760000000002</v>
      </c>
      <c r="D5293" s="294">
        <v>511.74900000000002</v>
      </c>
      <c r="E5293" s="295">
        <v>7187.3410000000003</v>
      </c>
      <c r="F5293" s="294">
        <v>5901.4049999999997</v>
      </c>
      <c r="G5293" s="294">
        <v>5901.4049999999997</v>
      </c>
    </row>
    <row r="5294" spans="1:7">
      <c r="A5294" s="34" t="s">
        <v>1692</v>
      </c>
      <c r="B5294" s="293">
        <v>2007</v>
      </c>
      <c r="C5294" s="294">
        <v>2836.0880000000002</v>
      </c>
      <c r="D5294" s="294">
        <v>360.83</v>
      </c>
      <c r="E5294" s="295">
        <v>6885.4059999999999</v>
      </c>
      <c r="F5294" s="294">
        <v>5353.86</v>
      </c>
      <c r="G5294" s="294">
        <v>5753.3559999999998</v>
      </c>
    </row>
    <row r="5295" spans="1:7">
      <c r="A5295" s="34" t="s">
        <v>1692</v>
      </c>
      <c r="B5295" s="293">
        <v>2006</v>
      </c>
      <c r="C5295" s="294">
        <v>2303.58</v>
      </c>
      <c r="D5295" s="294">
        <v>-1001.437</v>
      </c>
      <c r="E5295" s="295">
        <v>7368.3950000000004</v>
      </c>
      <c r="F5295" s="294">
        <v>6115.0839999999998</v>
      </c>
      <c r="G5295" s="294">
        <v>6515.0280000000002</v>
      </c>
    </row>
    <row r="5296" spans="1:7">
      <c r="A5296" s="34" t="s">
        <v>1692</v>
      </c>
      <c r="B5296" s="293">
        <v>2005</v>
      </c>
      <c r="C5296" s="294">
        <v>2063.9569999999999</v>
      </c>
      <c r="D5296" s="294">
        <v>350.70100000000002</v>
      </c>
      <c r="E5296" s="295">
        <v>8183.6109999999999</v>
      </c>
      <c r="F5296" s="294">
        <v>7088.2340000000004</v>
      </c>
      <c r="G5296" s="294">
        <v>7488.1930000000002</v>
      </c>
    </row>
    <row r="5297" spans="1:7">
      <c r="A5297" s="34" t="s">
        <v>1692</v>
      </c>
      <c r="B5297" s="293">
        <v>2004</v>
      </c>
      <c r="C5297" s="294">
        <v>1336.019</v>
      </c>
      <c r="D5297" s="294">
        <v>135.74600000000001</v>
      </c>
      <c r="E5297" s="295">
        <v>6999.7139999999999</v>
      </c>
      <c r="F5297" s="294">
        <v>5992.7370000000001</v>
      </c>
      <c r="G5297" s="294">
        <v>6392.7370000000001</v>
      </c>
    </row>
    <row r="5298" spans="1:7">
      <c r="A5298" s="34" t="s">
        <v>1692</v>
      </c>
      <c r="B5298" s="293">
        <v>2003</v>
      </c>
      <c r="C5298" s="294">
        <v>701.39300000000003</v>
      </c>
      <c r="D5298" s="294">
        <v>39.198999999999998</v>
      </c>
      <c r="E5298" s="295">
        <v>2411.0969</v>
      </c>
      <c r="F5298" s="294">
        <v>1562.443</v>
      </c>
      <c r="G5298" s="294">
        <v>2120.2840000000001</v>
      </c>
    </row>
    <row r="5299" spans="1:7">
      <c r="A5299" s="34" t="s">
        <v>1692</v>
      </c>
      <c r="B5299" s="293">
        <v>2002</v>
      </c>
      <c r="C5299" s="294">
        <v>546.54700000000003</v>
      </c>
      <c r="D5299" s="294">
        <v>-119.65</v>
      </c>
      <c r="E5299" s="295">
        <v>2614.6689000000001</v>
      </c>
      <c r="F5299" s="294">
        <v>1430.5309999999999</v>
      </c>
      <c r="G5299" s="294">
        <v>2372.645</v>
      </c>
    </row>
    <row r="5300" spans="1:7">
      <c r="A5300" s="34" t="s">
        <v>1692</v>
      </c>
      <c r="B5300" s="293">
        <v>2001</v>
      </c>
      <c r="C5300" s="294">
        <v>887.02200000000005</v>
      </c>
      <c r="D5300" s="294">
        <v>-13.417</v>
      </c>
      <c r="E5300" s="295">
        <v>2389.5879</v>
      </c>
      <c r="F5300" s="294">
        <v>997.36900000000003</v>
      </c>
      <c r="G5300" s="294">
        <v>2147.3690000000001</v>
      </c>
    </row>
    <row r="5301" spans="1:7">
      <c r="A5301" s="34" t="s">
        <v>1692</v>
      </c>
      <c r="B5301" s="293">
        <v>2000</v>
      </c>
      <c r="C5301" s="294">
        <v>673.50099999999998</v>
      </c>
      <c r="D5301" s="294">
        <v>147.916</v>
      </c>
      <c r="E5301" s="295">
        <v>2103.1289000000002</v>
      </c>
      <c r="F5301" s="294">
        <v>730.00199999999995</v>
      </c>
      <c r="G5301" s="294">
        <v>1886.721</v>
      </c>
    </row>
    <row r="5302" spans="1:7">
      <c r="A5302" s="34" t="s">
        <v>1692</v>
      </c>
      <c r="B5302" s="293">
        <v>1999</v>
      </c>
      <c r="C5302" s="294">
        <v>102.60599999999999</v>
      </c>
      <c r="D5302" s="294">
        <v>-9.0340000000000007</v>
      </c>
      <c r="E5302" s="295">
        <v>513.37800000000004</v>
      </c>
      <c r="F5302" s="294">
        <v>457.71499999999997</v>
      </c>
      <c r="G5302" s="294">
        <v>457.71499999999997</v>
      </c>
    </row>
    <row r="5303" spans="1:7">
      <c r="A5303" s="34" t="s">
        <v>1692</v>
      </c>
      <c r="B5303" s="293">
        <v>1998</v>
      </c>
      <c r="C5303" s="294">
        <v>3.8069999999999999</v>
      </c>
      <c r="D5303" s="294">
        <v>-30.971</v>
      </c>
      <c r="E5303" s="295">
        <v>36.670999999999999</v>
      </c>
      <c r="F5303" s="294">
        <v>17.065000000000001</v>
      </c>
      <c r="G5303" s="294">
        <v>24.446000000000002</v>
      </c>
    </row>
    <row r="5304" spans="1:7">
      <c r="A5304" s="34" t="s">
        <v>1692</v>
      </c>
      <c r="B5304" s="293">
        <v>1997</v>
      </c>
      <c r="C5304" s="294">
        <v>0</v>
      </c>
      <c r="D5304" s="294">
        <v>-10.363</v>
      </c>
      <c r="E5304" s="295">
        <v>50.21</v>
      </c>
      <c r="F5304" s="294">
        <v>46.048000000000002</v>
      </c>
      <c r="G5304" s="294">
        <v>48.881</v>
      </c>
    </row>
    <row r="5305" spans="1:7">
      <c r="A5305" s="34" t="s">
        <v>1693</v>
      </c>
      <c r="B5305" s="293">
        <v>2019</v>
      </c>
      <c r="C5305" s="294">
        <v>15860</v>
      </c>
      <c r="D5305" s="294">
        <v>564</v>
      </c>
      <c r="E5305" s="295">
        <v>7886</v>
      </c>
      <c r="F5305" s="294">
        <v>873</v>
      </c>
      <c r="G5305" s="294">
        <v>3558</v>
      </c>
    </row>
    <row r="5306" spans="1:7">
      <c r="A5306" s="34" t="s">
        <v>1693</v>
      </c>
      <c r="B5306" s="293">
        <v>2018</v>
      </c>
      <c r="C5306" s="294">
        <v>15478</v>
      </c>
      <c r="D5306" s="294">
        <v>437</v>
      </c>
      <c r="E5306" s="295">
        <v>8115</v>
      </c>
      <c r="F5306" s="294">
        <v>977</v>
      </c>
      <c r="G5306" s="294">
        <v>3714</v>
      </c>
    </row>
    <row r="5307" spans="1:7">
      <c r="A5307" s="34" t="s">
        <v>1693</v>
      </c>
      <c r="B5307" s="293">
        <v>2017</v>
      </c>
      <c r="C5307" s="294">
        <v>14757</v>
      </c>
      <c r="D5307" s="294">
        <v>354</v>
      </c>
      <c r="E5307" s="295">
        <v>7858</v>
      </c>
      <c r="F5307" s="294">
        <v>870</v>
      </c>
      <c r="G5307" s="294">
        <v>3644</v>
      </c>
    </row>
    <row r="5308" spans="1:7">
      <c r="A5308" s="34" t="s">
        <v>1693</v>
      </c>
      <c r="B5308" s="293">
        <v>2016</v>
      </c>
      <c r="C5308" s="294">
        <v>14437</v>
      </c>
      <c r="D5308" s="294">
        <v>600</v>
      </c>
      <c r="E5308" s="295">
        <v>7698</v>
      </c>
      <c r="F5308" s="294">
        <v>871</v>
      </c>
      <c r="G5308" s="294">
        <v>3676</v>
      </c>
    </row>
    <row r="5309" spans="1:7">
      <c r="A5309" s="34" t="s">
        <v>1693</v>
      </c>
      <c r="B5309" s="293">
        <v>2015</v>
      </c>
      <c r="C5309" s="294">
        <v>13506</v>
      </c>
      <c r="D5309" s="294">
        <v>720</v>
      </c>
      <c r="E5309" s="295">
        <v>9245</v>
      </c>
      <c r="F5309" s="294">
        <v>2440</v>
      </c>
      <c r="G5309" s="294">
        <v>5571</v>
      </c>
    </row>
    <row r="5310" spans="1:7">
      <c r="A5310" s="34" t="s">
        <v>1693</v>
      </c>
      <c r="B5310" s="293">
        <v>2014</v>
      </c>
      <c r="C5310" s="294">
        <v>12540</v>
      </c>
      <c r="D5310" s="294">
        <v>734</v>
      </c>
      <c r="E5310" s="295">
        <v>8574</v>
      </c>
      <c r="F5310" s="294">
        <v>2080</v>
      </c>
      <c r="G5310" s="294">
        <v>5193</v>
      </c>
    </row>
    <row r="5311" spans="1:7">
      <c r="A5311" s="34" t="s">
        <v>1693</v>
      </c>
      <c r="B5311" s="293">
        <v>2013</v>
      </c>
      <c r="C5311" s="294">
        <v>12134</v>
      </c>
      <c r="D5311" s="294">
        <v>735</v>
      </c>
      <c r="E5311" s="295">
        <v>8089</v>
      </c>
      <c r="F5311" s="294">
        <v>1913</v>
      </c>
      <c r="G5311" s="294">
        <v>5044</v>
      </c>
    </row>
    <row r="5312" spans="1:7">
      <c r="A5312" s="34" t="s">
        <v>1693</v>
      </c>
      <c r="B5312" s="293">
        <v>2012</v>
      </c>
      <c r="C5312" s="294">
        <v>10860</v>
      </c>
      <c r="D5312" s="294">
        <v>683</v>
      </c>
      <c r="E5312" s="295">
        <v>8491</v>
      </c>
      <c r="F5312" s="294">
        <v>1956</v>
      </c>
      <c r="G5312" s="294">
        <v>5603</v>
      </c>
    </row>
    <row r="5313" spans="1:7">
      <c r="A5313" s="34" t="s">
        <v>1693</v>
      </c>
      <c r="B5313" s="293">
        <v>2011</v>
      </c>
      <c r="C5313" s="294">
        <v>9700</v>
      </c>
      <c r="D5313" s="294">
        <v>613</v>
      </c>
      <c r="E5313" s="295">
        <v>7462</v>
      </c>
      <c r="F5313" s="294">
        <v>2021</v>
      </c>
      <c r="G5313" s="294">
        <v>4802</v>
      </c>
    </row>
    <row r="5314" spans="1:7">
      <c r="A5314" s="34" t="s">
        <v>1693</v>
      </c>
      <c r="B5314" s="293">
        <v>2010</v>
      </c>
      <c r="C5314" s="294">
        <v>8627</v>
      </c>
      <c r="D5314" s="294">
        <v>441</v>
      </c>
      <c r="E5314" s="295">
        <v>6579</v>
      </c>
      <c r="F5314" s="294">
        <v>1572</v>
      </c>
      <c r="G5314" s="294">
        <v>4185</v>
      </c>
    </row>
    <row r="5315" spans="1:7">
      <c r="A5315" s="34" t="s">
        <v>1693</v>
      </c>
      <c r="B5315" s="293">
        <v>2009</v>
      </c>
      <c r="C5315" s="294">
        <v>8573</v>
      </c>
      <c r="D5315" s="294">
        <v>401</v>
      </c>
      <c r="E5315" s="295">
        <v>5661</v>
      </c>
      <c r="F5315" s="294">
        <v>1210</v>
      </c>
      <c r="G5315" s="294">
        <v>3723</v>
      </c>
    </row>
    <row r="5316" spans="1:7">
      <c r="A5316" s="34" t="s">
        <v>1693</v>
      </c>
      <c r="B5316" s="293">
        <v>2008</v>
      </c>
      <c r="C5316" s="294">
        <v>9080</v>
      </c>
      <c r="D5316" s="294">
        <v>715</v>
      </c>
      <c r="E5316" s="295">
        <v>5600</v>
      </c>
      <c r="F5316" s="294">
        <v>1115</v>
      </c>
      <c r="G5316" s="294">
        <v>3612</v>
      </c>
    </row>
    <row r="5317" spans="1:7">
      <c r="A5317" s="34" t="s">
        <v>1693</v>
      </c>
      <c r="B5317" s="293">
        <v>2007</v>
      </c>
      <c r="C5317" s="294">
        <v>8560.6980000000003</v>
      </c>
      <c r="D5317" s="294">
        <v>677.99900000000002</v>
      </c>
      <c r="E5317" s="295">
        <v>4821.5780000000004</v>
      </c>
      <c r="F5317" s="294">
        <v>2168.5210000000002</v>
      </c>
      <c r="G5317" s="294">
        <v>2798.973</v>
      </c>
    </row>
    <row r="5318" spans="1:7">
      <c r="A5318" s="34" t="s">
        <v>1693</v>
      </c>
      <c r="B5318" s="293">
        <v>2006</v>
      </c>
      <c r="C5318" s="294">
        <v>7722.86</v>
      </c>
      <c r="D5318" s="294">
        <v>551.33900000000006</v>
      </c>
      <c r="E5318" s="295">
        <v>4921.3490000000002</v>
      </c>
      <c r="F5318" s="294">
        <v>2092.681</v>
      </c>
      <c r="G5318" s="294">
        <v>3027.0749999999998</v>
      </c>
    </row>
    <row r="5319" spans="1:7">
      <c r="A5319" s="34" t="s">
        <v>1693</v>
      </c>
      <c r="B5319" s="293">
        <v>2005</v>
      </c>
      <c r="C5319" s="294">
        <v>7131.3879999999999</v>
      </c>
      <c r="D5319" s="294">
        <v>393.45</v>
      </c>
      <c r="E5319" s="295">
        <v>4605.3900000000003</v>
      </c>
      <c r="F5319" s="294">
        <v>1788.9939999999999</v>
      </c>
      <c r="G5319" s="294">
        <v>2819.1009999999997</v>
      </c>
    </row>
    <row r="5320" spans="1:7">
      <c r="A5320" s="34" t="s">
        <v>1693</v>
      </c>
      <c r="B5320" s="293">
        <v>2004</v>
      </c>
      <c r="C5320" s="294">
        <v>6448.6782000000003</v>
      </c>
      <c r="D5320" s="294">
        <v>242.84100000000001</v>
      </c>
      <c r="E5320" s="295">
        <v>4465.6880000000001</v>
      </c>
      <c r="F5320" s="294">
        <v>1634.009</v>
      </c>
      <c r="G5320" s="294">
        <v>2868.538</v>
      </c>
    </row>
    <row r="5321" spans="1:7">
      <c r="A5321" s="34" t="s">
        <v>1693</v>
      </c>
      <c r="B5321" s="293">
        <v>2003</v>
      </c>
      <c r="C5321" s="294">
        <v>5944.6558000000005</v>
      </c>
      <c r="D5321" s="294">
        <v>90.224000000000004</v>
      </c>
      <c r="E5321" s="295">
        <v>4111.9070000000002</v>
      </c>
      <c r="F5321" s="294">
        <v>1372.864</v>
      </c>
      <c r="G5321" s="294">
        <v>2723.703</v>
      </c>
    </row>
    <row r="5322" spans="1:7">
      <c r="A5322" s="34" t="s">
        <v>1693</v>
      </c>
      <c r="B5322" s="293">
        <v>2002</v>
      </c>
      <c r="C5322" s="294">
        <v>5634.1298999999999</v>
      </c>
      <c r="D5322" s="294">
        <v>124.688</v>
      </c>
      <c r="E5322" s="295">
        <v>4051.1790000000001</v>
      </c>
      <c r="F5322" s="294">
        <v>1314.4880000000001</v>
      </c>
      <c r="G5322" s="294">
        <v>2743.9070000000002</v>
      </c>
    </row>
    <row r="5323" spans="1:7">
      <c r="A5323" s="34" t="s">
        <v>1693</v>
      </c>
      <c r="B5323" s="293">
        <v>2001</v>
      </c>
      <c r="C5323" s="294">
        <v>5528.5370000000003</v>
      </c>
      <c r="D5323" s="294">
        <v>101.91800000000001</v>
      </c>
      <c r="E5323" s="295">
        <v>3608.5030000000002</v>
      </c>
      <c r="F5323" s="294">
        <v>1229.568</v>
      </c>
      <c r="G5323" s="294">
        <v>2424.924</v>
      </c>
    </row>
    <row r="5324" spans="1:7">
      <c r="A5324" s="34" t="s">
        <v>1693</v>
      </c>
      <c r="B5324" s="293">
        <v>2000</v>
      </c>
      <c r="C5324" s="294">
        <v>5149.2659999999996</v>
      </c>
      <c r="D5324" s="294">
        <v>202.55699999999999</v>
      </c>
      <c r="E5324" s="295">
        <v>3062.0810000000001</v>
      </c>
      <c r="F5324" s="294">
        <v>1185.614</v>
      </c>
      <c r="G5324" s="294">
        <v>2061.5300000000002</v>
      </c>
    </row>
    <row r="5325" spans="1:7">
      <c r="A5325" s="34" t="s">
        <v>1693</v>
      </c>
      <c r="B5325" s="293">
        <v>1999</v>
      </c>
      <c r="C5325" s="294">
        <v>5027.8900000000003</v>
      </c>
      <c r="D5325" s="294">
        <v>206.72300000000001</v>
      </c>
      <c r="E5325" s="295">
        <v>3088.0630000000001</v>
      </c>
      <c r="F5325" s="294">
        <v>1300.5450000000001</v>
      </c>
      <c r="G5325" s="294">
        <v>2247.5619999999999</v>
      </c>
    </row>
    <row r="5326" spans="1:7">
      <c r="A5326" s="34" t="s">
        <v>1693</v>
      </c>
      <c r="B5326" s="293">
        <v>1998</v>
      </c>
      <c r="C5326" s="294">
        <v>4851.6239999999998</v>
      </c>
      <c r="D5326" s="294">
        <v>186.21299999999999</v>
      </c>
      <c r="E5326" s="295">
        <v>2865.1631000000002</v>
      </c>
      <c r="F5326" s="294">
        <v>1475.0581</v>
      </c>
      <c r="G5326" s="294">
        <v>2159.6900999999998</v>
      </c>
    </row>
    <row r="5327" spans="1:7">
      <c r="A5327" s="34" t="s">
        <v>1693</v>
      </c>
      <c r="B5327" s="293">
        <v>1997</v>
      </c>
      <c r="C5327" s="294">
        <v>4453.0630000000001</v>
      </c>
      <c r="D5327" s="294">
        <v>147.505</v>
      </c>
      <c r="E5327" s="295">
        <v>2702.5070999999998</v>
      </c>
      <c r="F5327" s="294">
        <v>1473.1919</v>
      </c>
      <c r="G5327" s="294">
        <v>2017.5939000000001</v>
      </c>
    </row>
    <row r="5328" spans="1:7">
      <c r="A5328" s="34" t="s">
        <v>1693</v>
      </c>
      <c r="B5328" s="293">
        <v>1996</v>
      </c>
      <c r="C5328" s="294">
        <v>4113.5171</v>
      </c>
      <c r="D5328" s="294">
        <v>165.11199999999999</v>
      </c>
      <c r="E5328" s="295">
        <v>2732.6188999999999</v>
      </c>
      <c r="F5328" s="294">
        <v>1422.972</v>
      </c>
      <c r="G5328" s="294">
        <v>2095.4160000000002</v>
      </c>
    </row>
    <row r="5329" spans="1:7">
      <c r="A5329" s="34" t="s">
        <v>1693</v>
      </c>
      <c r="B5329" s="293">
        <v>1995</v>
      </c>
      <c r="C5329" s="294">
        <v>3894.4780000000001</v>
      </c>
      <c r="D5329" s="294">
        <v>202.958</v>
      </c>
      <c r="E5329" s="295">
        <v>2396.7829999999999</v>
      </c>
      <c r="F5329" s="294">
        <v>1343.7999</v>
      </c>
      <c r="G5329" s="294">
        <v>1805.0979</v>
      </c>
    </row>
    <row r="5330" spans="1:7">
      <c r="A5330" s="34" t="s">
        <v>1693</v>
      </c>
      <c r="B5330" s="293">
        <v>1994</v>
      </c>
      <c r="C5330" s="294">
        <v>3589.9380000000001</v>
      </c>
      <c r="D5330" s="294">
        <v>140.41800000000001</v>
      </c>
      <c r="E5330" s="295">
        <v>2177.4810000000002</v>
      </c>
      <c r="F5330" s="294">
        <v>1166.5039999999999</v>
      </c>
      <c r="G5330" s="294">
        <v>1645.415</v>
      </c>
    </row>
    <row r="5331" spans="1:7">
      <c r="A5331" s="34" t="s">
        <v>1693</v>
      </c>
      <c r="B5331" s="293">
        <v>1993</v>
      </c>
      <c r="C5331" s="294">
        <v>3421.9789999999998</v>
      </c>
      <c r="D5331" s="294">
        <v>136.619</v>
      </c>
      <c r="E5331" s="295">
        <v>2053.1698999999999</v>
      </c>
      <c r="F5331" s="294">
        <v>1052.0309999999999</v>
      </c>
      <c r="G5331" s="294">
        <v>1572.2950000000001</v>
      </c>
    </row>
    <row r="5332" spans="1:7">
      <c r="A5332" s="34" t="s">
        <v>1693</v>
      </c>
      <c r="B5332" s="293">
        <v>1992</v>
      </c>
      <c r="C5332" s="294">
        <v>3179.8200999999999</v>
      </c>
      <c r="D5332" s="294">
        <v>135.815</v>
      </c>
      <c r="E5332" s="295">
        <v>2041.875</v>
      </c>
      <c r="F5332" s="294">
        <v>939.23099999999999</v>
      </c>
      <c r="G5332" s="294">
        <v>1584.9659999999999</v>
      </c>
    </row>
    <row r="5333" spans="1:7">
      <c r="A5333" s="34" t="s">
        <v>1693</v>
      </c>
      <c r="B5333" s="293">
        <v>1991</v>
      </c>
      <c r="C5333" s="294">
        <v>2893.9041000000002</v>
      </c>
      <c r="D5333" s="294">
        <v>115.816</v>
      </c>
      <c r="E5333" s="295">
        <v>1902.5889999999999</v>
      </c>
      <c r="F5333" s="294">
        <v>826.41</v>
      </c>
      <c r="G5333" s="294">
        <v>1465.088</v>
      </c>
    </row>
    <row r="5334" spans="1:7">
      <c r="A5334" s="34" t="s">
        <v>1693</v>
      </c>
      <c r="B5334" s="293">
        <v>1990</v>
      </c>
      <c r="C5334" s="294">
        <v>2671.114</v>
      </c>
      <c r="D5334" s="294">
        <v>114.90900000000001</v>
      </c>
      <c r="E5334" s="295">
        <v>1707.42</v>
      </c>
      <c r="F5334" s="294">
        <v>733.25</v>
      </c>
      <c r="G5334" s="294">
        <v>1304.2350000000001</v>
      </c>
    </row>
    <row r="5335" spans="1:7">
      <c r="A5335" s="34" t="s">
        <v>1693</v>
      </c>
      <c r="B5335" s="293">
        <v>1989</v>
      </c>
      <c r="C5335" s="294">
        <v>2327.9459999999999</v>
      </c>
      <c r="D5335" s="294">
        <v>123.33199999999999</v>
      </c>
      <c r="E5335" s="295">
        <v>1511.703</v>
      </c>
      <c r="F5335" s="294">
        <v>639.94100000000003</v>
      </c>
      <c r="G5335" s="294">
        <v>1125.06</v>
      </c>
    </row>
    <row r="5336" spans="1:7">
      <c r="A5336" s="34" t="s">
        <v>1694</v>
      </c>
      <c r="B5336" s="293">
        <v>2019</v>
      </c>
      <c r="C5336" s="294">
        <v>13578</v>
      </c>
      <c r="D5336" s="294">
        <v>960</v>
      </c>
      <c r="E5336" s="295">
        <v>17564</v>
      </c>
      <c r="F5336" s="294">
        <v>3314</v>
      </c>
      <c r="G5336" s="294">
        <v>11783</v>
      </c>
    </row>
    <row r="5337" spans="1:7">
      <c r="A5337" s="34" t="s">
        <v>1694</v>
      </c>
      <c r="B5337" s="293">
        <v>2018</v>
      </c>
      <c r="C5337" s="294">
        <v>13547</v>
      </c>
      <c r="D5337" s="294">
        <v>1336</v>
      </c>
      <c r="E5337" s="295">
        <v>17780</v>
      </c>
      <c r="F5337" s="294">
        <v>3159</v>
      </c>
      <c r="G5337" s="294">
        <v>12052</v>
      </c>
    </row>
    <row r="5338" spans="1:7">
      <c r="A5338" s="34" t="s">
        <v>1694</v>
      </c>
      <c r="B5338" s="293">
        <v>2017</v>
      </c>
      <c r="C5338" s="294">
        <v>12854</v>
      </c>
      <c r="D5338" s="294">
        <v>1254</v>
      </c>
      <c r="E5338" s="295">
        <v>16351</v>
      </c>
      <c r="F5338" s="294">
        <v>2194</v>
      </c>
      <c r="G5338" s="294">
        <v>10809</v>
      </c>
    </row>
    <row r="5339" spans="1:7">
      <c r="A5339" s="34" t="s">
        <v>1694</v>
      </c>
      <c r="B5339" s="293">
        <v>2016</v>
      </c>
      <c r="C5339" s="294">
        <v>13525</v>
      </c>
      <c r="D5339" s="294">
        <v>614</v>
      </c>
      <c r="E5339" s="295">
        <v>15251</v>
      </c>
      <c r="F5339" s="294">
        <v>2138</v>
      </c>
      <c r="G5339" s="294">
        <v>9883</v>
      </c>
    </row>
    <row r="5340" spans="1:7">
      <c r="A5340" s="34" t="s">
        <v>1694</v>
      </c>
      <c r="B5340" s="293">
        <v>2016</v>
      </c>
      <c r="C5340" s="294">
        <v>12965</v>
      </c>
      <c r="D5340" s="294">
        <v>699</v>
      </c>
      <c r="E5340" s="295">
        <v>15111</v>
      </c>
      <c r="F5340" s="294">
        <v>1926</v>
      </c>
      <c r="G5340" s="294">
        <v>9693</v>
      </c>
    </row>
    <row r="5341" spans="1:7">
      <c r="A5341" s="34" t="s">
        <v>1694</v>
      </c>
      <c r="B5341" s="293">
        <v>2015</v>
      </c>
      <c r="C5341" s="294">
        <v>14580</v>
      </c>
      <c r="D5341" s="294">
        <v>632</v>
      </c>
      <c r="E5341" s="295">
        <v>15153</v>
      </c>
      <c r="F5341" s="294">
        <v>2851</v>
      </c>
      <c r="G5341" s="294">
        <v>10221</v>
      </c>
    </row>
    <row r="5342" spans="1:7">
      <c r="A5342" s="34" t="s">
        <v>1694</v>
      </c>
      <c r="B5342" s="293">
        <v>2013</v>
      </c>
      <c r="C5342" s="294">
        <v>14792</v>
      </c>
      <c r="D5342" s="294">
        <v>1807</v>
      </c>
      <c r="E5342" s="295">
        <v>15474</v>
      </c>
      <c r="F5342" s="294">
        <v>3607</v>
      </c>
      <c r="G5342" s="294">
        <v>10965</v>
      </c>
    </row>
    <row r="5343" spans="1:7">
      <c r="A5343" s="34" t="s">
        <v>1694</v>
      </c>
      <c r="B5343" s="293">
        <v>2012</v>
      </c>
      <c r="C5343" s="294">
        <v>14197</v>
      </c>
      <c r="D5343" s="294">
        <v>961</v>
      </c>
      <c r="E5343" s="295">
        <v>15169</v>
      </c>
      <c r="F5343" s="294">
        <v>2465</v>
      </c>
      <c r="G5343" s="294">
        <v>10367</v>
      </c>
    </row>
    <row r="5344" spans="1:7">
      <c r="A5344" s="34" t="s">
        <v>1694</v>
      </c>
      <c r="B5344" s="293">
        <v>2011</v>
      </c>
      <c r="C5344" s="294">
        <v>12397</v>
      </c>
      <c r="D5344" s="294">
        <v>1247</v>
      </c>
      <c r="E5344" s="295">
        <v>11847</v>
      </c>
      <c r="F5344" s="294">
        <v>2154</v>
      </c>
      <c r="G5344" s="294">
        <v>8058</v>
      </c>
    </row>
    <row r="5345" spans="1:7">
      <c r="A5345" s="34" t="s">
        <v>1694</v>
      </c>
      <c r="B5345" s="293">
        <v>2011</v>
      </c>
      <c r="C5345" s="294">
        <v>13198</v>
      </c>
      <c r="D5345" s="294">
        <v>866</v>
      </c>
      <c r="E5345" s="295">
        <v>11943</v>
      </c>
      <c r="F5345" s="294">
        <v>1798</v>
      </c>
      <c r="G5345" s="294">
        <v>7830</v>
      </c>
    </row>
    <row r="5346" spans="1:7">
      <c r="A5346" s="34" t="s">
        <v>1694</v>
      </c>
      <c r="B5346" s="293">
        <v>2010</v>
      </c>
      <c r="C5346" s="294">
        <v>12575</v>
      </c>
      <c r="D5346" s="294">
        <v>1212</v>
      </c>
      <c r="E5346" s="295">
        <v>11200</v>
      </c>
      <c r="F5346" s="294">
        <v>2275</v>
      </c>
      <c r="G5346" s="294">
        <v>7155</v>
      </c>
    </row>
    <row r="5347" spans="1:7">
      <c r="A5347" s="34" t="s">
        <v>1694</v>
      </c>
      <c r="B5347" s="293">
        <v>2009</v>
      </c>
      <c r="C5347" s="294">
        <v>12822</v>
      </c>
      <c r="D5347" s="294">
        <v>1148</v>
      </c>
      <c r="E5347" s="295">
        <v>10946</v>
      </c>
      <c r="F5347" s="294">
        <v>1448</v>
      </c>
      <c r="G5347" s="294">
        <v>6904</v>
      </c>
    </row>
    <row r="5348" spans="1:7">
      <c r="A5348" s="34" t="s">
        <v>1694</v>
      </c>
      <c r="B5348" s="293">
        <v>2007</v>
      </c>
      <c r="C5348" s="294">
        <v>11776</v>
      </c>
      <c r="D5348" s="294">
        <v>1103</v>
      </c>
      <c r="E5348" s="295">
        <v>11397</v>
      </c>
      <c r="F5348" s="294">
        <v>2526</v>
      </c>
      <c r="G5348" s="294">
        <v>7751</v>
      </c>
    </row>
    <row r="5349" spans="1:7">
      <c r="A5349" s="34" t="s">
        <v>1694</v>
      </c>
      <c r="B5349" s="293">
        <v>2006</v>
      </c>
      <c r="C5349" s="294">
        <v>10906.7</v>
      </c>
      <c r="D5349" s="294">
        <v>1004.1</v>
      </c>
      <c r="E5349" s="295">
        <v>10714</v>
      </c>
      <c r="F5349" s="294">
        <v>2069</v>
      </c>
      <c r="G5349" s="294">
        <v>7113.3</v>
      </c>
    </row>
    <row r="5350" spans="1:7">
      <c r="A5350" s="34" t="s">
        <v>1694</v>
      </c>
      <c r="B5350" s="293">
        <v>2005</v>
      </c>
      <c r="C5350" s="294">
        <v>9613.9</v>
      </c>
      <c r="D5350" s="294">
        <v>890.6</v>
      </c>
      <c r="E5350" s="295">
        <v>10790.4</v>
      </c>
      <c r="F5350" s="294">
        <v>2257.1999999999998</v>
      </c>
      <c r="G5350" s="294">
        <v>7138.0999999999995</v>
      </c>
    </row>
    <row r="5351" spans="1:7">
      <c r="A5351" s="34" t="s">
        <v>1694</v>
      </c>
      <c r="B5351" s="293">
        <v>2005</v>
      </c>
      <c r="C5351" s="294">
        <v>10177.200000000001</v>
      </c>
      <c r="D5351" s="294">
        <v>980.4</v>
      </c>
      <c r="E5351" s="295">
        <v>10574.5</v>
      </c>
      <c r="F5351" s="294">
        <v>2283.6999999999998</v>
      </c>
      <c r="G5351" s="294">
        <v>7181</v>
      </c>
    </row>
    <row r="5352" spans="1:7">
      <c r="A5352" s="34" t="s">
        <v>1694</v>
      </c>
      <c r="B5352" s="293">
        <v>2003</v>
      </c>
      <c r="C5352" s="294">
        <v>8811.5</v>
      </c>
      <c r="D5352" s="294">
        <v>787.1</v>
      </c>
      <c r="E5352" s="295">
        <v>10230.799999999999</v>
      </c>
      <c r="F5352" s="294">
        <v>1443.2</v>
      </c>
      <c r="G5352" s="294">
        <v>6607.4999999999991</v>
      </c>
    </row>
    <row r="5353" spans="1:7">
      <c r="A5353" s="34" t="s">
        <v>1694</v>
      </c>
      <c r="B5353" s="293">
        <v>2002</v>
      </c>
      <c r="C5353" s="294">
        <v>8304.1</v>
      </c>
      <c r="D5353" s="294">
        <v>720.9</v>
      </c>
      <c r="E5353" s="295">
        <v>10219.299999999999</v>
      </c>
      <c r="F5353" s="294">
        <v>895.1</v>
      </c>
      <c r="G5353" s="294">
        <v>6611.8</v>
      </c>
    </row>
    <row r="5354" spans="1:7">
      <c r="A5354" s="34" t="s">
        <v>1694</v>
      </c>
      <c r="B5354" s="293">
        <v>2001</v>
      </c>
      <c r="C5354" s="294">
        <v>7548.4</v>
      </c>
      <c r="D5354" s="294">
        <v>473.6</v>
      </c>
      <c r="E5354" s="295">
        <v>10368.6</v>
      </c>
      <c r="F5354" s="294">
        <v>871.5</v>
      </c>
      <c r="G5354" s="294">
        <v>7086.1</v>
      </c>
    </row>
    <row r="5355" spans="1:7">
      <c r="A5355" s="34" t="s">
        <v>1694</v>
      </c>
      <c r="B5355" s="293">
        <v>2000</v>
      </c>
      <c r="C5355" s="294">
        <v>6954.7</v>
      </c>
      <c r="D5355" s="294">
        <v>587.70000000000005</v>
      </c>
      <c r="E5355" s="295">
        <v>4896.3</v>
      </c>
      <c r="F5355" s="294">
        <v>897.5</v>
      </c>
      <c r="G5355" s="294">
        <v>2993</v>
      </c>
    </row>
    <row r="5356" spans="1:7">
      <c r="A5356" s="34" t="s">
        <v>1694</v>
      </c>
      <c r="B5356" s="293">
        <v>1999</v>
      </c>
      <c r="C5356" s="294">
        <v>6984.2</v>
      </c>
      <c r="D5356" s="294">
        <v>338.3</v>
      </c>
      <c r="E5356" s="295">
        <v>4808.7</v>
      </c>
      <c r="F5356" s="294">
        <v>813.2</v>
      </c>
      <c r="G5356" s="294">
        <v>2947.5</v>
      </c>
    </row>
    <row r="5357" spans="1:7">
      <c r="A5357" s="34" t="s">
        <v>1694</v>
      </c>
      <c r="B5357" s="293">
        <v>1998</v>
      </c>
      <c r="C5357" s="294">
        <v>6762.1000999999997</v>
      </c>
      <c r="D5357" s="294">
        <v>502.6</v>
      </c>
      <c r="E5357" s="295">
        <v>5051.5</v>
      </c>
      <c r="F5357" s="294">
        <v>889.8</v>
      </c>
      <c r="G5357" s="294">
        <v>3125.8</v>
      </c>
    </row>
    <row r="5358" spans="1:7">
      <c r="A5358" s="34" t="s">
        <v>1694</v>
      </c>
      <c r="B5358" s="293">
        <v>1997</v>
      </c>
      <c r="C5358" s="294">
        <v>6830.1000999999997</v>
      </c>
      <c r="D5358" s="294">
        <v>546</v>
      </c>
      <c r="E5358" s="295">
        <v>4877.6000999999997</v>
      </c>
      <c r="F5358" s="294">
        <v>997.48749999999995</v>
      </c>
      <c r="G5358" s="294">
        <v>2992.6875</v>
      </c>
    </row>
    <row r="5359" spans="1:7">
      <c r="A5359" s="34" t="s">
        <v>1694</v>
      </c>
      <c r="B5359" s="293">
        <v>1996</v>
      </c>
      <c r="C5359" s="294">
        <v>6676.6000999999997</v>
      </c>
      <c r="D5359" s="294">
        <v>531</v>
      </c>
      <c r="E5359" s="295">
        <v>5050</v>
      </c>
      <c r="F5359" s="294">
        <v>1282.4000000000001</v>
      </c>
      <c r="G5359" s="294">
        <v>3162.9</v>
      </c>
    </row>
    <row r="5360" spans="1:7">
      <c r="A5360" s="34" t="s">
        <v>1694</v>
      </c>
      <c r="B5360" s="293">
        <v>1995</v>
      </c>
      <c r="C5360" s="294">
        <v>7003.7002000000002</v>
      </c>
      <c r="D5360" s="294">
        <v>490.3</v>
      </c>
      <c r="E5360" s="295">
        <v>4414.6000999999997</v>
      </c>
      <c r="F5360" s="294">
        <v>1590.9</v>
      </c>
      <c r="G5360" s="294">
        <v>2498.6</v>
      </c>
    </row>
    <row r="5361" spans="1:7">
      <c r="A5361" s="34" t="s">
        <v>1694</v>
      </c>
      <c r="B5361" s="293">
        <v>1994</v>
      </c>
      <c r="C5361" s="294">
        <v>6562</v>
      </c>
      <c r="D5361" s="294">
        <v>705.4</v>
      </c>
      <c r="E5361" s="295">
        <v>4467.2997999999998</v>
      </c>
      <c r="F5361" s="294">
        <v>1807.5</v>
      </c>
      <c r="G5361" s="294">
        <v>2802.4</v>
      </c>
    </row>
    <row r="5362" spans="1:7">
      <c r="A5362" s="34" t="s">
        <v>1694</v>
      </c>
      <c r="B5362" s="293">
        <v>1993</v>
      </c>
      <c r="C5362" s="294">
        <v>6295.3999000000003</v>
      </c>
      <c r="D5362" s="294">
        <v>680.7</v>
      </c>
      <c r="E5362" s="295">
        <v>4237.1000999999997</v>
      </c>
      <c r="F5362" s="294">
        <v>1713.4001000000001</v>
      </c>
      <c r="G5362" s="294">
        <v>2623.2001</v>
      </c>
    </row>
    <row r="5363" spans="1:7">
      <c r="A5363" s="34" t="s">
        <v>1694</v>
      </c>
      <c r="B5363" s="293">
        <v>1992</v>
      </c>
      <c r="C5363" s="294">
        <v>6190.6000999999997</v>
      </c>
      <c r="D5363" s="294">
        <v>431.2</v>
      </c>
      <c r="E5363" s="295">
        <v>4015</v>
      </c>
      <c r="F5363" s="294">
        <v>1945.2</v>
      </c>
      <c r="G5363" s="294">
        <v>2472</v>
      </c>
    </row>
    <row r="5364" spans="1:7">
      <c r="A5364" s="34" t="s">
        <v>1694</v>
      </c>
      <c r="B5364" s="293">
        <v>1991</v>
      </c>
      <c r="C5364" s="294">
        <v>5786.6000999999997</v>
      </c>
      <c r="D5364" s="294">
        <v>606</v>
      </c>
      <c r="E5364" s="295">
        <v>3925.8</v>
      </c>
      <c r="F5364" s="294">
        <v>2159.8000000000002</v>
      </c>
      <c r="G5364" s="294">
        <v>2624.1000000000004</v>
      </c>
    </row>
    <row r="5365" spans="1:7">
      <c r="A5365" s="34" t="s">
        <v>1694</v>
      </c>
      <c r="B5365" s="293">
        <v>1990</v>
      </c>
      <c r="C5365" s="294">
        <v>5181.3999000000003</v>
      </c>
      <c r="D5365" s="294">
        <v>502.8</v>
      </c>
      <c r="E5365" s="295">
        <v>3749.3998999999999</v>
      </c>
      <c r="F5365" s="294">
        <v>1901.8</v>
      </c>
      <c r="G5365" s="294">
        <v>2580</v>
      </c>
    </row>
    <row r="5366" spans="1:7">
      <c r="A5366" s="34" t="s">
        <v>1694</v>
      </c>
      <c r="B5366" s="293">
        <v>1989</v>
      </c>
      <c r="C5366" s="294">
        <v>4651.7002000000002</v>
      </c>
      <c r="D5366" s="294">
        <v>470.2</v>
      </c>
      <c r="E5366" s="295">
        <v>3390.3998999999999</v>
      </c>
      <c r="F5366" s="294">
        <v>1634.4</v>
      </c>
      <c r="G5366" s="294">
        <v>2484</v>
      </c>
    </row>
    <row r="5367" spans="1:7">
      <c r="A5367" s="34" t="s">
        <v>1695</v>
      </c>
      <c r="B5367" s="293">
        <v>2019</v>
      </c>
      <c r="C5367" s="294">
        <v>4303</v>
      </c>
      <c r="D5367" s="294">
        <v>621</v>
      </c>
      <c r="E5367" s="295">
        <v>6623</v>
      </c>
      <c r="F5367" s="294">
        <v>3004</v>
      </c>
      <c r="G5367" s="294">
        <v>4792</v>
      </c>
    </row>
    <row r="5368" spans="1:7">
      <c r="A5368" s="34" t="s">
        <v>1695</v>
      </c>
      <c r="B5368" s="293">
        <v>2018</v>
      </c>
      <c r="C5368" s="294">
        <v>3878</v>
      </c>
      <c r="D5368" s="294">
        <v>165</v>
      </c>
      <c r="E5368" s="295">
        <v>5824</v>
      </c>
      <c r="F5368" s="294">
        <v>2433</v>
      </c>
      <c r="G5368" s="294">
        <v>4223</v>
      </c>
    </row>
    <row r="5369" spans="1:7">
      <c r="A5369" s="34" t="s">
        <v>1695</v>
      </c>
      <c r="B5369" s="293">
        <v>2017</v>
      </c>
      <c r="C5369" s="294">
        <v>3189</v>
      </c>
      <c r="D5369" s="294">
        <v>102</v>
      </c>
      <c r="E5369" s="295">
        <v>5933</v>
      </c>
      <c r="F5369" s="294">
        <v>2310</v>
      </c>
      <c r="G5369" s="294">
        <v>4358</v>
      </c>
    </row>
    <row r="5370" spans="1:7">
      <c r="A5370" s="34" t="s">
        <v>1695</v>
      </c>
      <c r="B5370" s="293">
        <v>2016</v>
      </c>
      <c r="C5370" s="294">
        <v>2918</v>
      </c>
      <c r="D5370" s="294">
        <v>335</v>
      </c>
      <c r="E5370" s="295">
        <v>3796</v>
      </c>
      <c r="F5370" s="294">
        <v>1513</v>
      </c>
      <c r="G5370" s="294">
        <v>2606</v>
      </c>
    </row>
    <row r="5371" spans="1:7">
      <c r="A5371" s="34" t="s">
        <v>1695</v>
      </c>
      <c r="B5371" s="293">
        <v>2015</v>
      </c>
      <c r="C5371" s="294">
        <v>2856</v>
      </c>
      <c r="D5371" s="294">
        <v>513</v>
      </c>
      <c r="E5371" s="295">
        <v>3508</v>
      </c>
      <c r="F5371" s="294">
        <v>1302</v>
      </c>
      <c r="G5371" s="294">
        <v>2401</v>
      </c>
    </row>
    <row r="5372" spans="1:7">
      <c r="A5372" s="34" t="s">
        <v>1695</v>
      </c>
      <c r="B5372" s="293">
        <v>2014</v>
      </c>
      <c r="C5372" s="294">
        <v>2933</v>
      </c>
      <c r="D5372" s="294">
        <v>392</v>
      </c>
      <c r="E5372" s="295">
        <v>3050</v>
      </c>
      <c r="F5372" s="294">
        <v>769</v>
      </c>
      <c r="G5372" s="294">
        <v>1868</v>
      </c>
    </row>
    <row r="5373" spans="1:7">
      <c r="A5373" s="34" t="s">
        <v>1695</v>
      </c>
      <c r="B5373" s="293">
        <v>2013</v>
      </c>
      <c r="C5373" s="294">
        <v>2888</v>
      </c>
      <c r="D5373" s="294">
        <v>457</v>
      </c>
      <c r="E5373" s="295">
        <v>2028</v>
      </c>
      <c r="F5373" s="294">
        <v>1245</v>
      </c>
      <c r="G5373" s="294">
        <v>1245</v>
      </c>
    </row>
    <row r="5374" spans="1:7">
      <c r="A5374" s="34" t="s">
        <v>1695</v>
      </c>
      <c r="B5374" s="293">
        <v>2012</v>
      </c>
      <c r="C5374" s="294">
        <v>3315</v>
      </c>
      <c r="D5374" s="294">
        <v>841</v>
      </c>
      <c r="E5374" s="295">
        <v>2133</v>
      </c>
      <c r="F5374" s="294">
        <v>1305</v>
      </c>
      <c r="G5374" s="294">
        <v>1305</v>
      </c>
    </row>
    <row r="5375" spans="1:7">
      <c r="A5375" s="34" t="s">
        <v>1696</v>
      </c>
      <c r="B5375" s="293">
        <v>2019</v>
      </c>
      <c r="C5375" s="294">
        <v>24977</v>
      </c>
      <c r="D5375" s="294">
        <v>1935</v>
      </c>
      <c r="E5375" s="295">
        <v>101450</v>
      </c>
      <c r="F5375" s="294">
        <v>51749</v>
      </c>
      <c r="G5375" s="294">
        <v>81594</v>
      </c>
    </row>
    <row r="5376" spans="1:7">
      <c r="A5376" s="34" t="s">
        <v>1696</v>
      </c>
      <c r="B5376" s="293">
        <v>2018</v>
      </c>
      <c r="C5376" s="294">
        <v>26268</v>
      </c>
      <c r="D5376" s="294">
        <v>-10192</v>
      </c>
      <c r="E5376" s="295">
        <v>103461</v>
      </c>
      <c r="F5376" s="294">
        <v>51778</v>
      </c>
      <c r="G5376" s="294">
        <v>82946</v>
      </c>
    </row>
    <row r="5377" spans="1:7">
      <c r="A5377" s="34" t="s">
        <v>1696</v>
      </c>
      <c r="B5377" s="293">
        <v>2017</v>
      </c>
      <c r="C5377" s="294">
        <v>26076</v>
      </c>
      <c r="D5377" s="294">
        <v>10941</v>
      </c>
      <c r="E5377" s="295">
        <v>120092</v>
      </c>
      <c r="F5377" s="294">
        <v>66076</v>
      </c>
      <c r="G5377" s="294">
        <v>97579</v>
      </c>
    </row>
    <row r="5378" spans="1:7">
      <c r="A5378" s="34" t="s">
        <v>1696</v>
      </c>
      <c r="B5378" s="293">
        <v>2016</v>
      </c>
      <c r="C5378" s="294">
        <v>27447</v>
      </c>
      <c r="D5378" s="294">
        <v>861</v>
      </c>
      <c r="E5378" s="295">
        <v>122973</v>
      </c>
      <c r="F5378" s="294">
        <v>66236</v>
      </c>
      <c r="G5378" s="294">
        <v>91466</v>
      </c>
    </row>
    <row r="5379" spans="1:7">
      <c r="A5379" s="34" t="s">
        <v>1696</v>
      </c>
      <c r="B5379" s="293">
        <v>2016</v>
      </c>
      <c r="C5379" s="294">
        <v>26300</v>
      </c>
      <c r="D5379" s="294">
        <v>3416</v>
      </c>
      <c r="E5379" s="295">
        <v>120480</v>
      </c>
      <c r="F5379" s="294">
        <v>57574</v>
      </c>
      <c r="G5379" s="294">
        <v>89978</v>
      </c>
    </row>
    <row r="5380" spans="1:7">
      <c r="A5380" s="34" t="s">
        <v>1696</v>
      </c>
      <c r="B5380" s="293">
        <v>2014</v>
      </c>
      <c r="C5380" s="294">
        <v>29122</v>
      </c>
      <c r="D5380" s="294">
        <v>1598</v>
      </c>
      <c r="E5380" s="295">
        <v>36535</v>
      </c>
      <c r="F5380" s="294">
        <v>15685</v>
      </c>
      <c r="G5380" s="294">
        <v>29043</v>
      </c>
    </row>
    <row r="5381" spans="1:7">
      <c r="A5381" s="34" t="s">
        <v>1697</v>
      </c>
      <c r="B5381" s="293">
        <v>2019</v>
      </c>
      <c r="C5381" s="294">
        <v>4568.9040000000005</v>
      </c>
      <c r="D5381" s="294">
        <v>1175.617</v>
      </c>
      <c r="E5381" s="295">
        <v>9008.5159999999996</v>
      </c>
      <c r="F5381" s="294">
        <v>2677.6930000000002</v>
      </c>
      <c r="G5381" s="294">
        <v>6101.0749999999998</v>
      </c>
    </row>
    <row r="5382" spans="1:7">
      <c r="A5382" s="34" t="s">
        <v>1697</v>
      </c>
      <c r="B5382" s="293">
        <v>2018</v>
      </c>
      <c r="C5382" s="294">
        <v>4036.701</v>
      </c>
      <c r="D5382" s="294">
        <v>802.26499999999999</v>
      </c>
      <c r="E5382" s="295">
        <v>5638.6189999999997</v>
      </c>
      <c r="F5382" s="294">
        <v>1620.511</v>
      </c>
      <c r="G5382" s="294">
        <v>3857.913</v>
      </c>
    </row>
    <row r="5383" spans="1:7">
      <c r="A5383" s="34" t="s">
        <v>1697</v>
      </c>
      <c r="B5383" s="293">
        <v>2017</v>
      </c>
      <c r="C5383" s="294">
        <v>3480.0140000000001</v>
      </c>
      <c r="D5383" s="294">
        <v>926.07600000000002</v>
      </c>
      <c r="E5383" s="295">
        <v>5532.1729999999998</v>
      </c>
      <c r="F5383" s="294">
        <v>1326.4169999999999</v>
      </c>
      <c r="G5383" s="294">
        <v>4256.8739999999998</v>
      </c>
    </row>
    <row r="5384" spans="1:7">
      <c r="A5384" s="34" t="s">
        <v>1697</v>
      </c>
      <c r="B5384" s="293">
        <v>2016</v>
      </c>
      <c r="C5384" s="294">
        <v>2984.4929999999999</v>
      </c>
      <c r="D5384" s="294">
        <v>704.42200000000003</v>
      </c>
      <c r="E5384" s="295">
        <v>4962.4319999999998</v>
      </c>
      <c r="F5384" s="294">
        <v>689.11400000000003</v>
      </c>
      <c r="G5384" s="294">
        <v>3747.05</v>
      </c>
    </row>
    <row r="5385" spans="1:7">
      <c r="A5385" s="34" t="s">
        <v>1697</v>
      </c>
      <c r="B5385" s="293">
        <v>2015</v>
      </c>
      <c r="C5385" s="294">
        <v>2814.049</v>
      </c>
      <c r="D5385" s="294">
        <v>366.15800000000002</v>
      </c>
      <c r="E5385" s="295">
        <v>4826.0119999999997</v>
      </c>
      <c r="F5385" s="294">
        <v>421.43900000000002</v>
      </c>
      <c r="G5385" s="294">
        <v>3611.855</v>
      </c>
    </row>
    <row r="5386" spans="1:7">
      <c r="A5386" s="34" t="s">
        <v>1697</v>
      </c>
      <c r="B5386" s="293">
        <v>2014</v>
      </c>
      <c r="C5386" s="294">
        <v>2929.4079999999999</v>
      </c>
      <c r="D5386" s="294">
        <v>582.755</v>
      </c>
      <c r="E5386" s="295">
        <v>5538.6639999999998</v>
      </c>
      <c r="F5386" s="294">
        <v>3669.346</v>
      </c>
      <c r="G5386" s="294">
        <v>4417.2650000000003</v>
      </c>
    </row>
    <row r="5387" spans="1:7">
      <c r="A5387" s="34" t="s">
        <v>1697</v>
      </c>
      <c r="B5387" s="293">
        <v>2013</v>
      </c>
      <c r="C5387" s="294">
        <v>2842.7809999999999</v>
      </c>
      <c r="D5387" s="294">
        <v>543.149</v>
      </c>
      <c r="E5387" s="295">
        <v>5287.357</v>
      </c>
      <c r="F5387" s="294">
        <v>3482.152</v>
      </c>
      <c r="G5387" s="294">
        <v>4229.5280000000002</v>
      </c>
    </row>
    <row r="5388" spans="1:7">
      <c r="A5388" s="34" t="s">
        <v>1697</v>
      </c>
      <c r="B5388" s="293">
        <v>2012</v>
      </c>
      <c r="C5388" s="294">
        <v>3171.944</v>
      </c>
      <c r="D5388" s="294">
        <v>756.01499999999999</v>
      </c>
      <c r="E5388" s="295">
        <v>5100.308</v>
      </c>
      <c r="F5388" s="294">
        <v>3315.5949999999998</v>
      </c>
      <c r="G5388" s="294">
        <v>4062.4279999999999</v>
      </c>
    </row>
    <row r="5389" spans="1:7">
      <c r="A5389" s="34" t="s">
        <v>1697</v>
      </c>
      <c r="B5389" s="293">
        <v>2011</v>
      </c>
      <c r="C5389" s="294">
        <v>3175.1669999999999</v>
      </c>
      <c r="D5389" s="294">
        <v>794.48800000000006</v>
      </c>
      <c r="E5389" s="295">
        <v>4675.5209999999997</v>
      </c>
      <c r="F5389" s="294">
        <v>2860.893</v>
      </c>
      <c r="G5389" s="294">
        <v>3607.183</v>
      </c>
    </row>
    <row r="5390" spans="1:7">
      <c r="A5390" s="34" t="s">
        <v>1697</v>
      </c>
      <c r="B5390" s="293">
        <v>2010</v>
      </c>
      <c r="C5390" s="294">
        <v>1820.76</v>
      </c>
      <c r="D5390" s="294">
        <v>212.3</v>
      </c>
      <c r="E5390" s="295">
        <v>3907.056</v>
      </c>
      <c r="F5390" s="294">
        <v>2246.6109999999999</v>
      </c>
      <c r="G5390" s="294">
        <v>2992.3579999999997</v>
      </c>
    </row>
    <row r="5391" spans="1:7">
      <c r="A5391" s="34" t="s">
        <v>1697</v>
      </c>
      <c r="B5391" s="293">
        <v>2009</v>
      </c>
      <c r="C5391" s="294">
        <v>1520.2159999999999</v>
      </c>
      <c r="D5391" s="294">
        <v>-523.36800000000005</v>
      </c>
      <c r="E5391" s="295">
        <v>3609.538</v>
      </c>
      <c r="F5391" s="294">
        <v>2184.3919999999998</v>
      </c>
      <c r="G5391" s="294">
        <v>2929.5959999999995</v>
      </c>
    </row>
    <row r="5392" spans="1:7">
      <c r="A5392" s="34" t="s">
        <v>1697</v>
      </c>
      <c r="B5392" s="293">
        <v>2008</v>
      </c>
      <c r="C5392" s="294">
        <v>2521.7159999999999</v>
      </c>
      <c r="D5392" s="294">
        <v>359.08300000000003</v>
      </c>
      <c r="E5392" s="295">
        <v>4848.3900000000003</v>
      </c>
      <c r="F5392" s="294">
        <v>2981.73</v>
      </c>
      <c r="G5392" s="294">
        <v>3726.3910000000001</v>
      </c>
    </row>
    <row r="5393" spans="1:7">
      <c r="A5393" s="34" t="s">
        <v>1697</v>
      </c>
      <c r="B5393" s="293">
        <v>2007</v>
      </c>
      <c r="C5393" s="294">
        <v>2731.2289999999998</v>
      </c>
      <c r="D5393" s="294">
        <v>528.09799999999996</v>
      </c>
      <c r="E5393" s="295">
        <v>4623.2489999999998</v>
      </c>
      <c r="F5393" s="294">
        <v>3550.0419999999999</v>
      </c>
      <c r="G5393" s="294">
        <v>3550.0419999999999</v>
      </c>
    </row>
    <row r="5394" spans="1:7">
      <c r="A5394" s="34" t="s">
        <v>1697</v>
      </c>
      <c r="B5394" s="293">
        <v>2006</v>
      </c>
      <c r="C5394" s="294">
        <v>2070.627</v>
      </c>
      <c r="D5394" s="294">
        <v>380.452</v>
      </c>
      <c r="E5394" s="295">
        <v>4575.9110000000001</v>
      </c>
      <c r="F5394" s="294">
        <v>3573.43</v>
      </c>
      <c r="G5394" s="294">
        <v>3573.43</v>
      </c>
    </row>
    <row r="5395" spans="1:7">
      <c r="A5395" s="34" t="s">
        <v>1697</v>
      </c>
      <c r="B5395" s="293">
        <v>2005</v>
      </c>
      <c r="C5395" s="294">
        <v>2081.8780000000002</v>
      </c>
      <c r="D5395" s="294">
        <v>445.04899999999998</v>
      </c>
      <c r="E5395" s="295">
        <v>4040.6030000000001</v>
      </c>
      <c r="F5395" s="294">
        <v>3103.9140000000002</v>
      </c>
      <c r="G5395" s="294">
        <v>3103.9140000000002</v>
      </c>
    </row>
    <row r="5396" spans="1:7">
      <c r="A5396" s="34" t="s">
        <v>1697</v>
      </c>
      <c r="B5396" s="293">
        <v>2004</v>
      </c>
      <c r="C5396" s="294">
        <v>1496.7180000000001</v>
      </c>
      <c r="D5396" s="294">
        <v>243.70099999999999</v>
      </c>
      <c r="E5396" s="295">
        <v>3539.1790000000001</v>
      </c>
      <c r="F5396" s="294">
        <v>2627.55</v>
      </c>
      <c r="G5396" s="294">
        <v>2627.55</v>
      </c>
    </row>
    <row r="5397" spans="1:7">
      <c r="A5397" s="34" t="s">
        <v>1697</v>
      </c>
      <c r="B5397" s="293">
        <v>2003</v>
      </c>
      <c r="C5397" s="294">
        <v>1323.049</v>
      </c>
      <c r="D5397" s="294">
        <v>137.191</v>
      </c>
      <c r="E5397" s="295">
        <v>2866.5969</v>
      </c>
      <c r="F5397" s="294">
        <v>2215.5410000000002</v>
      </c>
      <c r="G5397" s="294">
        <v>2215.5410000000002</v>
      </c>
    </row>
    <row r="5398" spans="1:7">
      <c r="A5398" s="34" t="s">
        <v>1697</v>
      </c>
      <c r="B5398" s="293">
        <v>2002</v>
      </c>
      <c r="C5398" s="294">
        <v>1637.2819999999999</v>
      </c>
      <c r="D5398" s="294">
        <v>216.166</v>
      </c>
      <c r="E5398" s="295">
        <v>2717.7179999999998</v>
      </c>
      <c r="F5398" s="294">
        <v>2030.2280000000001</v>
      </c>
      <c r="G5398" s="294">
        <v>2030.2280000000001</v>
      </c>
    </row>
    <row r="5399" spans="1:7">
      <c r="A5399" s="34" t="s">
        <v>1697</v>
      </c>
      <c r="B5399" s="293">
        <v>2001</v>
      </c>
      <c r="C5399" s="294">
        <v>2103.7570999999998</v>
      </c>
      <c r="D5399" s="294">
        <v>66.683000000000007</v>
      </c>
      <c r="E5399" s="295">
        <v>2744.5509999999999</v>
      </c>
      <c r="F5399" s="294">
        <v>1760.4661000000001</v>
      </c>
      <c r="G5399" s="294">
        <v>1760.4661000000001</v>
      </c>
    </row>
    <row r="5400" spans="1:7">
      <c r="A5400" s="34" t="s">
        <v>1697</v>
      </c>
      <c r="B5400" s="293">
        <v>2000</v>
      </c>
      <c r="C5400" s="294">
        <v>1498.8119999999999</v>
      </c>
      <c r="D5400" s="294">
        <v>253.798</v>
      </c>
      <c r="E5400" s="295">
        <v>2203.5029</v>
      </c>
      <c r="F5400" s="294">
        <v>1708.6759999999999</v>
      </c>
      <c r="G5400" s="294">
        <v>1708.6759999999999</v>
      </c>
    </row>
    <row r="5401" spans="1:7">
      <c r="A5401" s="34" t="s">
        <v>1697</v>
      </c>
      <c r="B5401" s="293">
        <v>1999</v>
      </c>
      <c r="C5401" s="294">
        <v>843.18100000000004</v>
      </c>
      <c r="D5401" s="294">
        <v>39.212000000000003</v>
      </c>
      <c r="E5401" s="295">
        <v>1584.9</v>
      </c>
      <c r="F5401" s="294">
        <v>1232.5830000000001</v>
      </c>
      <c r="G5401" s="294">
        <v>1247.1500000000001</v>
      </c>
    </row>
    <row r="5402" spans="1:7">
      <c r="A5402" s="34" t="s">
        <v>1697</v>
      </c>
      <c r="B5402" s="293">
        <v>1998</v>
      </c>
      <c r="C5402" s="294">
        <v>1166.325</v>
      </c>
      <c r="D5402" s="294">
        <v>134.096</v>
      </c>
      <c r="E5402" s="295">
        <v>1548.3969999999999</v>
      </c>
      <c r="F5402" s="294">
        <v>1197.7080000000001</v>
      </c>
      <c r="G5402" s="294">
        <v>1219.19</v>
      </c>
    </row>
    <row r="5403" spans="1:7">
      <c r="A5403" s="34" t="s">
        <v>1697</v>
      </c>
      <c r="B5403" s="293">
        <v>1997</v>
      </c>
      <c r="C5403" s="294">
        <v>1031.8240000000001</v>
      </c>
      <c r="D5403" s="294">
        <v>105.396</v>
      </c>
      <c r="E5403" s="295">
        <v>1343.307</v>
      </c>
      <c r="F5403" s="294">
        <v>1014.6130000000001</v>
      </c>
      <c r="G5403" s="294">
        <v>1039.7260000000001</v>
      </c>
    </row>
    <row r="5404" spans="1:7">
      <c r="A5404" s="34" t="s">
        <v>1697</v>
      </c>
      <c r="B5404" s="293">
        <v>1996</v>
      </c>
      <c r="C5404" s="294">
        <v>1094.4919</v>
      </c>
      <c r="D5404" s="294">
        <v>196.63399999999999</v>
      </c>
      <c r="E5404" s="295">
        <v>1157.9188999999999</v>
      </c>
      <c r="F5404" s="294">
        <v>870.99900000000002</v>
      </c>
      <c r="G5404" s="294">
        <v>906.82400000000007</v>
      </c>
    </row>
    <row r="5405" spans="1:7">
      <c r="A5405" s="34" t="s">
        <v>1697</v>
      </c>
      <c r="B5405" s="293">
        <v>1995</v>
      </c>
      <c r="C5405" s="294">
        <v>442.416</v>
      </c>
      <c r="D5405" s="294">
        <v>58.618000000000002</v>
      </c>
      <c r="E5405" s="295">
        <v>546.29600000000005</v>
      </c>
      <c r="F5405" s="294">
        <v>403.96899999999999</v>
      </c>
      <c r="G5405" s="294">
        <v>428.42700000000002</v>
      </c>
    </row>
    <row r="5406" spans="1:7">
      <c r="A5406" s="34" t="s">
        <v>1697</v>
      </c>
      <c r="B5406" s="293">
        <v>1994</v>
      </c>
      <c r="C5406" s="294">
        <v>243.73699999999999</v>
      </c>
      <c r="D5406" s="294">
        <v>30.187999999999999</v>
      </c>
      <c r="E5406" s="295">
        <v>321.57</v>
      </c>
      <c r="F5406" s="294">
        <v>227.38200000000001</v>
      </c>
      <c r="G5406" s="294">
        <v>252.05500000000001</v>
      </c>
    </row>
    <row r="5407" spans="1:7">
      <c r="A5407" s="34" t="s">
        <v>1697</v>
      </c>
      <c r="B5407" s="293">
        <v>1993</v>
      </c>
      <c r="C5407" s="294">
        <v>167.23599999999999</v>
      </c>
      <c r="D5407" s="294">
        <v>6.9610000000000003</v>
      </c>
      <c r="E5407" s="295">
        <v>199.089</v>
      </c>
      <c r="F5407" s="294">
        <v>114.05</v>
      </c>
      <c r="G5407" s="294">
        <v>140.58199999999999</v>
      </c>
    </row>
    <row r="5408" spans="1:7">
      <c r="A5408" s="34" t="s">
        <v>1697</v>
      </c>
      <c r="B5408" s="293">
        <v>1992</v>
      </c>
      <c r="C5408" s="294">
        <v>155.96299999999999</v>
      </c>
      <c r="D5408" s="294">
        <v>-13.81</v>
      </c>
      <c r="E5408" s="295">
        <v>188.45699999999999</v>
      </c>
      <c r="F5408" s="294">
        <v>103.032</v>
      </c>
      <c r="G5408" s="294">
        <v>131.989</v>
      </c>
    </row>
    <row r="5409" spans="1:7">
      <c r="A5409" s="34" t="s">
        <v>1697</v>
      </c>
      <c r="B5409" s="293">
        <v>1991</v>
      </c>
      <c r="C5409" s="294">
        <v>148.43199999999999</v>
      </c>
      <c r="D5409" s="294">
        <v>-10.585000000000001</v>
      </c>
      <c r="E5409" s="295">
        <v>198.023</v>
      </c>
      <c r="F5409" s="294">
        <v>113.161</v>
      </c>
      <c r="G5409" s="294">
        <v>141.52100000000002</v>
      </c>
    </row>
    <row r="5410" spans="1:7">
      <c r="A5410" s="34" t="s">
        <v>1697</v>
      </c>
      <c r="B5410" s="293">
        <v>1990</v>
      </c>
      <c r="C5410" s="294">
        <v>161.642</v>
      </c>
      <c r="D5410" s="294">
        <v>9.3800000000000008</v>
      </c>
      <c r="E5410" s="295">
        <v>179.27600000000001</v>
      </c>
      <c r="F5410" s="294">
        <v>122.136</v>
      </c>
      <c r="G5410" s="294">
        <v>125.71599999999999</v>
      </c>
    </row>
    <row r="5411" spans="1:7">
      <c r="A5411" s="34" t="s">
        <v>1697</v>
      </c>
      <c r="B5411" s="293">
        <v>1989</v>
      </c>
      <c r="C5411" s="294">
        <v>165.459</v>
      </c>
      <c r="D5411" s="294">
        <v>11.678000000000001</v>
      </c>
      <c r="E5411" s="295">
        <v>160.75399999999999</v>
      </c>
      <c r="F5411" s="294">
        <v>111.017</v>
      </c>
      <c r="G5411" s="294">
        <v>117.75699999999999</v>
      </c>
    </row>
    <row r="5412" spans="1:7">
      <c r="A5412" s="34" t="s">
        <v>142</v>
      </c>
      <c r="B5412" s="293">
        <v>2019</v>
      </c>
      <c r="C5412" s="294">
        <v>18450</v>
      </c>
      <c r="D5412" s="294">
        <v>2157</v>
      </c>
      <c r="E5412" s="295">
        <v>15283</v>
      </c>
      <c r="F5412" s="294">
        <v>223</v>
      </c>
      <c r="G5412" s="294">
        <v>8374</v>
      </c>
    </row>
    <row r="5413" spans="1:7">
      <c r="A5413" s="34" t="s">
        <v>142</v>
      </c>
      <c r="B5413" s="293">
        <v>2018</v>
      </c>
      <c r="C5413" s="294">
        <v>18486</v>
      </c>
      <c r="D5413" s="294">
        <v>1410</v>
      </c>
      <c r="E5413" s="295">
        <v>14518</v>
      </c>
      <c r="F5413" s="294">
        <v>18</v>
      </c>
      <c r="G5413" s="294">
        <v>7473</v>
      </c>
    </row>
    <row r="5414" spans="1:7">
      <c r="A5414" s="34" t="s">
        <v>142</v>
      </c>
      <c r="B5414" s="293">
        <v>2017</v>
      </c>
      <c r="C5414" s="294">
        <v>18348</v>
      </c>
      <c r="D5414" s="294">
        <v>2278</v>
      </c>
      <c r="E5414" s="295">
        <v>15151</v>
      </c>
      <c r="F5414" s="294">
        <v>943</v>
      </c>
      <c r="G5414" s="294">
        <v>8368</v>
      </c>
    </row>
    <row r="5415" spans="1:7">
      <c r="A5415" s="34" t="s">
        <v>142</v>
      </c>
      <c r="B5415" s="293">
        <v>2016</v>
      </c>
      <c r="C5415" s="294">
        <v>18287</v>
      </c>
      <c r="D5415" s="294">
        <v>2166</v>
      </c>
      <c r="E5415" s="295">
        <v>14602</v>
      </c>
      <c r="F5415" s="294">
        <v>175</v>
      </c>
      <c r="G5415" s="294">
        <v>7747</v>
      </c>
    </row>
    <row r="5416" spans="1:7">
      <c r="A5416" s="34" t="s">
        <v>142</v>
      </c>
      <c r="B5416" s="293">
        <v>2015</v>
      </c>
      <c r="C5416" s="294">
        <v>18591</v>
      </c>
      <c r="D5416" s="294">
        <v>1013</v>
      </c>
      <c r="E5416" s="295">
        <v>14842</v>
      </c>
      <c r="F5416" s="294">
        <v>104</v>
      </c>
      <c r="G5416" s="294">
        <v>7879</v>
      </c>
    </row>
    <row r="5417" spans="1:7">
      <c r="A5417" s="34" t="s">
        <v>142</v>
      </c>
      <c r="B5417" s="293">
        <v>2014</v>
      </c>
      <c r="C5417" s="294">
        <v>19724</v>
      </c>
      <c r="D5417" s="294">
        <v>1526</v>
      </c>
      <c r="E5417" s="295">
        <v>15526</v>
      </c>
      <c r="F5417" s="294">
        <v>1071</v>
      </c>
      <c r="G5417" s="294">
        <v>8027</v>
      </c>
    </row>
    <row r="5418" spans="1:7">
      <c r="A5418" s="34" t="s">
        <v>142</v>
      </c>
      <c r="B5418" s="293">
        <v>2013</v>
      </c>
      <c r="C5418" s="294">
        <v>19561</v>
      </c>
      <c r="D5418" s="294">
        <v>2142</v>
      </c>
      <c r="E5418" s="295">
        <v>18919</v>
      </c>
      <c r="F5418" s="294">
        <v>5212</v>
      </c>
      <c r="G5418" s="294">
        <v>11479</v>
      </c>
    </row>
    <row r="5419" spans="1:7">
      <c r="A5419" s="34" t="s">
        <v>142</v>
      </c>
      <c r="B5419" s="293">
        <v>2012</v>
      </c>
      <c r="C5419" s="294">
        <v>19467</v>
      </c>
      <c r="D5419" s="294">
        <v>1750</v>
      </c>
      <c r="E5419" s="295">
        <v>19873</v>
      </c>
      <c r="F5419" s="294">
        <v>5836</v>
      </c>
      <c r="G5419" s="294">
        <v>12021</v>
      </c>
    </row>
    <row r="5420" spans="1:7">
      <c r="A5420" s="34" t="s">
        <v>142</v>
      </c>
      <c r="B5420" s="293">
        <v>2011</v>
      </c>
      <c r="C5420" s="294">
        <v>20846</v>
      </c>
      <c r="D5420" s="294">
        <v>1591</v>
      </c>
      <c r="E5420" s="295">
        <v>19373</v>
      </c>
      <c r="F5420" s="294">
        <v>6076</v>
      </c>
      <c r="G5420" s="294">
        <v>12208</v>
      </c>
    </row>
    <row r="5421" spans="1:7">
      <c r="A5421" s="34" t="s">
        <v>142</v>
      </c>
      <c r="B5421" s="293">
        <v>2010</v>
      </c>
      <c r="C5421" s="294">
        <v>19746</v>
      </c>
      <c r="D5421" s="294">
        <v>1843</v>
      </c>
      <c r="E5421" s="295">
        <v>19864</v>
      </c>
      <c r="F5421" s="294">
        <v>6743</v>
      </c>
      <c r="G5421" s="294">
        <v>12713</v>
      </c>
    </row>
    <row r="5422" spans="1:7">
      <c r="A5422" s="34" t="s">
        <v>142</v>
      </c>
      <c r="B5422" s="293">
        <v>2009</v>
      </c>
      <c r="C5422" s="294">
        <v>19115</v>
      </c>
      <c r="D5422" s="294">
        <v>1884</v>
      </c>
      <c r="E5422" s="295">
        <v>19209</v>
      </c>
      <c r="F5422" s="294">
        <v>6742</v>
      </c>
      <c r="G5422" s="294">
        <v>12144</v>
      </c>
    </row>
    <row r="5423" spans="1:7">
      <c r="A5423" s="34" t="s">
        <v>142</v>
      </c>
      <c r="B5423" s="293">
        <v>2008</v>
      </c>
      <c r="C5423" s="294">
        <v>19415</v>
      </c>
      <c r="D5423" s="294">
        <v>1690</v>
      </c>
      <c r="E5423" s="295">
        <v>18089</v>
      </c>
      <c r="F5423" s="294">
        <v>5293</v>
      </c>
      <c r="G5423" s="294">
        <v>11258</v>
      </c>
    </row>
    <row r="5424" spans="1:7">
      <c r="A5424" s="34" t="s">
        <v>142</v>
      </c>
      <c r="B5424" s="293">
        <v>2007</v>
      </c>
      <c r="C5424" s="294">
        <v>18266</v>
      </c>
      <c r="D5424" s="294">
        <v>1822.9</v>
      </c>
      <c r="E5424" s="295">
        <v>18439.7</v>
      </c>
      <c r="F5424" s="294">
        <v>6712.4</v>
      </c>
      <c r="G5424" s="294">
        <v>12204.199999999999</v>
      </c>
    </row>
    <row r="5425" spans="1:7">
      <c r="A5425" s="34" t="s">
        <v>142</v>
      </c>
      <c r="B5425" s="293">
        <v>2006</v>
      </c>
      <c r="C5425" s="294">
        <v>16746.900000000001</v>
      </c>
      <c r="D5425" s="294">
        <v>1499.5</v>
      </c>
      <c r="E5425" s="295">
        <v>17067</v>
      </c>
      <c r="F5425" s="294">
        <v>7313.4</v>
      </c>
      <c r="G5425" s="294">
        <v>10915.8</v>
      </c>
    </row>
    <row r="5426" spans="1:7">
      <c r="A5426" s="34" t="s">
        <v>142</v>
      </c>
      <c r="B5426" s="293">
        <v>2005</v>
      </c>
      <c r="C5426" s="294">
        <v>15902.6</v>
      </c>
      <c r="D5426" s="294">
        <v>1568.3</v>
      </c>
      <c r="E5426" s="295">
        <v>16303.2</v>
      </c>
      <c r="F5426" s="294">
        <v>6710.1</v>
      </c>
      <c r="G5426" s="294">
        <v>10527.3</v>
      </c>
    </row>
    <row r="5427" spans="1:7">
      <c r="A5427" s="34" t="s">
        <v>142</v>
      </c>
      <c r="B5427" s="293">
        <v>2004</v>
      </c>
      <c r="C5427" s="294">
        <v>15083.2</v>
      </c>
      <c r="D5427" s="294">
        <v>1800.2</v>
      </c>
      <c r="E5427" s="295">
        <v>17018</v>
      </c>
      <c r="F5427" s="294">
        <v>7720.8</v>
      </c>
      <c r="G5427" s="294">
        <v>11233.5</v>
      </c>
    </row>
    <row r="5428" spans="1:7">
      <c r="A5428" s="34" t="s">
        <v>142</v>
      </c>
      <c r="B5428" s="293">
        <v>2003</v>
      </c>
      <c r="C5428" s="294">
        <v>14348</v>
      </c>
      <c r="D5428" s="294">
        <v>1694.2</v>
      </c>
      <c r="E5428" s="295">
        <v>16779.900000000001</v>
      </c>
      <c r="F5428" s="294">
        <v>7632.5</v>
      </c>
      <c r="G5428" s="294">
        <v>11230.5</v>
      </c>
    </row>
    <row r="5429" spans="1:7">
      <c r="A5429" s="34" t="s">
        <v>142</v>
      </c>
      <c r="B5429" s="293">
        <v>2002</v>
      </c>
      <c r="C5429" s="294">
        <v>13566.3</v>
      </c>
      <c r="D5429" s="294">
        <v>1674.6</v>
      </c>
      <c r="E5429" s="295">
        <v>15585.8</v>
      </c>
      <c r="F5429" s="294">
        <v>6459.3</v>
      </c>
      <c r="G5429" s="294">
        <v>10389.9</v>
      </c>
    </row>
    <row r="5430" spans="1:7">
      <c r="A5430" s="34" t="s">
        <v>142</v>
      </c>
      <c r="B5430" s="293">
        <v>2001</v>
      </c>
      <c r="C5430" s="294">
        <v>14524.4</v>
      </c>
      <c r="D5430" s="294">
        <v>1609.9</v>
      </c>
      <c r="E5430" s="295">
        <v>15007.6</v>
      </c>
      <c r="F5430" s="294">
        <v>5956.3</v>
      </c>
      <c r="G5430" s="294">
        <v>9616.4</v>
      </c>
    </row>
    <row r="5431" spans="1:7">
      <c r="A5431" s="34" t="s">
        <v>142</v>
      </c>
      <c r="B5431" s="293">
        <v>2000</v>
      </c>
      <c r="C5431" s="294">
        <v>13982</v>
      </c>
      <c r="D5431" s="294">
        <v>1800.6</v>
      </c>
      <c r="E5431" s="295">
        <v>14479.8</v>
      </c>
      <c r="F5431" s="294">
        <v>6048.6</v>
      </c>
      <c r="G5431" s="294">
        <v>9539.7000000000007</v>
      </c>
    </row>
    <row r="5432" spans="1:7">
      <c r="A5432" s="34" t="s">
        <v>142</v>
      </c>
      <c r="B5432" s="293">
        <v>1999</v>
      </c>
      <c r="C5432" s="294">
        <v>13006.8</v>
      </c>
      <c r="D5432" s="294">
        <v>1668.1</v>
      </c>
      <c r="E5432" s="295">
        <v>12815.5</v>
      </c>
      <c r="F5432" s="294">
        <v>5337.7</v>
      </c>
      <c r="G5432" s="294">
        <v>8046.7</v>
      </c>
    </row>
    <row r="5433" spans="1:7">
      <c r="A5433" s="34" t="s">
        <v>142</v>
      </c>
      <c r="B5433" s="293">
        <v>1998</v>
      </c>
      <c r="C5433" s="294">
        <v>12297.799800000001</v>
      </c>
      <c r="D5433" s="294">
        <v>1103.0999999999999</v>
      </c>
      <c r="E5433" s="295">
        <v>11687.799800000001</v>
      </c>
      <c r="F5433" s="294">
        <v>4233.9750000000004</v>
      </c>
      <c r="G5433" s="294">
        <v>6937.5750000000007</v>
      </c>
    </row>
    <row r="5434" spans="1:7">
      <c r="A5434" s="34" t="s">
        <v>142</v>
      </c>
      <c r="B5434" s="293">
        <v>1997</v>
      </c>
      <c r="C5434" s="294">
        <v>12546.5996</v>
      </c>
      <c r="D5434" s="294">
        <v>901.5</v>
      </c>
      <c r="E5434" s="295">
        <v>11266</v>
      </c>
      <c r="F5434" s="294">
        <v>4287.8999000000003</v>
      </c>
      <c r="G5434" s="294">
        <v>6754.8999000000003</v>
      </c>
    </row>
    <row r="5435" spans="1:7">
      <c r="A5435" s="34" t="s">
        <v>142</v>
      </c>
      <c r="B5435" s="293">
        <v>1996</v>
      </c>
      <c r="C5435" s="294">
        <v>13149.0996</v>
      </c>
      <c r="D5435" s="294">
        <v>1403.8</v>
      </c>
      <c r="E5435" s="295">
        <v>11845.700199999999</v>
      </c>
      <c r="F5435" s="294">
        <v>4731.8001000000004</v>
      </c>
      <c r="G5435" s="294">
        <v>7046.9001000000007</v>
      </c>
    </row>
    <row r="5436" spans="1:7">
      <c r="A5436" s="34" t="s">
        <v>142</v>
      </c>
      <c r="B5436" s="293">
        <v>1995</v>
      </c>
      <c r="C5436" s="294">
        <v>13373</v>
      </c>
      <c r="D5436" s="294">
        <v>33.200000000000003</v>
      </c>
      <c r="E5436" s="295">
        <v>11439.200199999999</v>
      </c>
      <c r="F5436" s="294">
        <v>3886.9</v>
      </c>
      <c r="G5436" s="294">
        <v>6689.4</v>
      </c>
    </row>
    <row r="5437" spans="1:7">
      <c r="A5437" s="34" t="s">
        <v>142</v>
      </c>
      <c r="B5437" s="293">
        <v>1994</v>
      </c>
      <c r="C5437" s="294">
        <v>11979.200199999999</v>
      </c>
      <c r="D5437" s="294">
        <v>753.8</v>
      </c>
      <c r="E5437" s="295">
        <v>12555.700199999999</v>
      </c>
      <c r="F5437" s="294">
        <v>4303.3999999999996</v>
      </c>
      <c r="G5437" s="294">
        <v>7956.2999</v>
      </c>
    </row>
    <row r="5438" spans="1:7">
      <c r="A5438" s="34" t="s">
        <v>142</v>
      </c>
      <c r="B5438" s="293">
        <v>1993</v>
      </c>
      <c r="C5438" s="294">
        <v>6972.8999000000003</v>
      </c>
      <c r="D5438" s="294">
        <v>510.9</v>
      </c>
      <c r="E5438" s="295">
        <v>6380.7002000000002</v>
      </c>
      <c r="F5438" s="294">
        <v>2524.1</v>
      </c>
      <c r="G5438" s="294">
        <v>4142</v>
      </c>
    </row>
    <row r="5439" spans="1:7">
      <c r="A5439" s="34" t="s">
        <v>142</v>
      </c>
      <c r="B5439" s="293">
        <v>1992</v>
      </c>
      <c r="C5439" s="294">
        <v>7091.1000999999997</v>
      </c>
      <c r="D5439" s="294">
        <v>135</v>
      </c>
      <c r="E5439" s="295">
        <v>6029.1000999999997</v>
      </c>
      <c r="F5439" s="294">
        <v>2247.8000000000002</v>
      </c>
      <c r="G5439" s="294">
        <v>3687.7000000000003</v>
      </c>
    </row>
    <row r="5440" spans="1:7">
      <c r="A5440" s="34" t="s">
        <v>142</v>
      </c>
      <c r="B5440" s="293">
        <v>1991</v>
      </c>
      <c r="C5440" s="294">
        <v>6776.8999000000003</v>
      </c>
      <c r="D5440" s="294">
        <v>508.3</v>
      </c>
      <c r="E5440" s="295">
        <v>5704.7997999999998</v>
      </c>
      <c r="F5440" s="294">
        <v>2570.1999999999998</v>
      </c>
      <c r="G5440" s="294">
        <v>3751.5</v>
      </c>
    </row>
    <row r="5441" spans="1:7">
      <c r="A5441" s="34" t="s">
        <v>142</v>
      </c>
      <c r="B5441" s="293">
        <v>1990</v>
      </c>
      <c r="C5441" s="294">
        <v>6407.2997999999998</v>
      </c>
      <c r="D5441" s="294">
        <v>432.1</v>
      </c>
      <c r="E5441" s="295">
        <v>5283.8999000000003</v>
      </c>
      <c r="F5441" s="294">
        <v>2304.6999999999998</v>
      </c>
      <c r="G5441" s="294">
        <v>3443.1</v>
      </c>
    </row>
    <row r="5442" spans="1:7">
      <c r="A5442" s="34" t="s">
        <v>142</v>
      </c>
      <c r="B5442" s="293">
        <v>1989</v>
      </c>
      <c r="C5442" s="294">
        <v>5733.6000999999997</v>
      </c>
      <c r="D5442" s="294">
        <v>423.8</v>
      </c>
      <c r="E5442" s="295">
        <v>4923</v>
      </c>
      <c r="F5442" s="294">
        <v>2191.3000000000002</v>
      </c>
      <c r="G5442" s="294">
        <v>3229.7000000000003</v>
      </c>
    </row>
    <row r="5443" spans="1:7">
      <c r="A5443" s="34" t="s">
        <v>1698</v>
      </c>
      <c r="B5443" s="293">
        <v>2019</v>
      </c>
      <c r="C5443" s="294">
        <v>13209</v>
      </c>
      <c r="D5443" s="294">
        <v>2178</v>
      </c>
      <c r="E5443" s="295">
        <v>74157</v>
      </c>
      <c r="F5443" s="294">
        <v>34889</v>
      </c>
      <c r="G5443" s="294">
        <v>68578</v>
      </c>
    </row>
    <row r="5444" spans="1:7">
      <c r="A5444" s="34" t="s">
        <v>1698</v>
      </c>
      <c r="B5444" s="293">
        <v>2018</v>
      </c>
      <c r="C5444" s="294">
        <v>14144</v>
      </c>
      <c r="D5444" s="294">
        <v>1473</v>
      </c>
      <c r="E5444" s="295">
        <v>78866</v>
      </c>
      <c r="F5444" s="294">
        <v>35197</v>
      </c>
      <c r="G5444" s="294">
        <v>71790</v>
      </c>
    </row>
    <row r="5445" spans="1:7">
      <c r="A5445" s="34" t="s">
        <v>1698</v>
      </c>
      <c r="B5445" s="293">
        <v>2017</v>
      </c>
      <c r="C5445" s="294">
        <v>13705</v>
      </c>
      <c r="D5445" s="294">
        <v>22</v>
      </c>
      <c r="E5445" s="295">
        <v>79055</v>
      </c>
      <c r="F5445" s="294">
        <v>35124</v>
      </c>
      <c r="G5445" s="294">
        <v>72040</v>
      </c>
    </row>
    <row r="5446" spans="1:7">
      <c r="A5446" s="34" t="s">
        <v>1698</v>
      </c>
      <c r="B5446" s="293">
        <v>2016</v>
      </c>
      <c r="C5446" s="294">
        <v>13058</v>
      </c>
      <c r="D5446" s="294">
        <v>548</v>
      </c>
      <c r="E5446" s="295">
        <v>80305</v>
      </c>
      <c r="F5446" s="294">
        <v>34802</v>
      </c>
      <c r="G5446" s="294">
        <v>73703</v>
      </c>
    </row>
    <row r="5447" spans="1:7">
      <c r="A5447" s="34" t="s">
        <v>1698</v>
      </c>
      <c r="B5447" s="293">
        <v>2015</v>
      </c>
      <c r="C5447" s="294">
        <v>14403</v>
      </c>
      <c r="D5447" s="294">
        <v>214</v>
      </c>
      <c r="E5447" s="295">
        <v>84104</v>
      </c>
      <c r="F5447" s="294">
        <v>35403</v>
      </c>
      <c r="G5447" s="294">
        <v>76956</v>
      </c>
    </row>
    <row r="5448" spans="1:7">
      <c r="A5448" s="34" t="s">
        <v>1698</v>
      </c>
      <c r="B5448" s="293">
        <v>2014</v>
      </c>
      <c r="C5448" s="294">
        <v>16226</v>
      </c>
      <c r="D5448" s="294">
        <v>1015</v>
      </c>
      <c r="E5448" s="295">
        <v>83049</v>
      </c>
      <c r="F5448" s="294">
        <v>34426</v>
      </c>
      <c r="G5448" s="294">
        <v>75455</v>
      </c>
    </row>
    <row r="5449" spans="1:7">
      <c r="A5449" s="34" t="s">
        <v>1698</v>
      </c>
      <c r="B5449" s="293">
        <v>2013</v>
      </c>
      <c r="C5449" s="294">
        <v>14070</v>
      </c>
      <c r="D5449" s="294">
        <v>1193</v>
      </c>
      <c r="E5449" s="295">
        <v>75185</v>
      </c>
      <c r="F5449" s="294">
        <v>28285</v>
      </c>
      <c r="G5449" s="294">
        <v>64478</v>
      </c>
    </row>
    <row r="5450" spans="1:7">
      <c r="A5450" s="34" t="s">
        <v>1698</v>
      </c>
      <c r="B5450" s="293">
        <v>2012</v>
      </c>
      <c r="C5450" s="294">
        <v>9973</v>
      </c>
      <c r="D5450" s="294">
        <v>315</v>
      </c>
      <c r="E5450" s="295">
        <v>68245</v>
      </c>
      <c r="F5450" s="294">
        <v>24100</v>
      </c>
      <c r="G5450" s="294">
        <v>55910</v>
      </c>
    </row>
    <row r="5451" spans="1:7">
      <c r="A5451" s="34" t="s">
        <v>1698</v>
      </c>
      <c r="B5451" s="293">
        <v>2011</v>
      </c>
      <c r="C5451" s="294">
        <v>8264.9</v>
      </c>
      <c r="D5451" s="294">
        <v>594.4</v>
      </c>
      <c r="E5451" s="295">
        <v>30717</v>
      </c>
      <c r="F5451" s="294">
        <v>8567.6</v>
      </c>
      <c r="G5451" s="294">
        <v>25845.300000000003</v>
      </c>
    </row>
    <row r="5452" spans="1:7">
      <c r="A5452" s="34" t="s">
        <v>1698</v>
      </c>
      <c r="B5452" s="293">
        <v>2010</v>
      </c>
      <c r="C5452" s="294">
        <v>7852</v>
      </c>
      <c r="D5452" s="294">
        <v>-41</v>
      </c>
      <c r="E5452" s="295">
        <v>28908.1</v>
      </c>
      <c r="F5452" s="294">
        <v>8539</v>
      </c>
      <c r="G5452" s="294">
        <v>23743.200000000001</v>
      </c>
    </row>
    <row r="5453" spans="1:7">
      <c r="A5453" s="34" t="s">
        <v>1698</v>
      </c>
      <c r="B5453" s="293">
        <v>2009</v>
      </c>
      <c r="C5453" s="294">
        <v>7185.2</v>
      </c>
      <c r="D5453" s="294">
        <v>495</v>
      </c>
      <c r="E5453" s="295">
        <v>27581</v>
      </c>
      <c r="F5453" s="294">
        <v>8845.1</v>
      </c>
      <c r="G5453" s="294">
        <v>22530.1</v>
      </c>
    </row>
    <row r="5454" spans="1:7">
      <c r="A5454" s="34" t="s">
        <v>1698</v>
      </c>
      <c r="B5454" s="293">
        <v>2008</v>
      </c>
      <c r="C5454" s="294">
        <v>12094.8</v>
      </c>
      <c r="D5454" s="294">
        <v>-3599.3</v>
      </c>
      <c r="E5454" s="295">
        <v>25444.9</v>
      </c>
      <c r="F5454" s="294">
        <v>8476.9</v>
      </c>
      <c r="G5454" s="294">
        <v>20951.400000000001</v>
      </c>
    </row>
    <row r="5455" spans="1:7">
      <c r="A5455" s="34" t="s">
        <v>1699</v>
      </c>
      <c r="B5455" s="293">
        <v>2019</v>
      </c>
      <c r="C5455" s="294">
        <v>18173.099999999999</v>
      </c>
      <c r="D5455" s="294">
        <v>842.41300000000001</v>
      </c>
      <c r="E5455" s="295">
        <v>18717.866999999998</v>
      </c>
      <c r="F5455" s="294">
        <v>3357.0279999999998</v>
      </c>
      <c r="G5455" s="294">
        <v>17561.691999999999</v>
      </c>
    </row>
    <row r="5456" spans="1:7">
      <c r="A5456" s="34" t="s">
        <v>1699</v>
      </c>
      <c r="B5456" s="293">
        <v>2018</v>
      </c>
      <c r="C5456" s="294">
        <v>17120.208999999999</v>
      </c>
      <c r="D5456" s="294">
        <v>664.11199999999997</v>
      </c>
      <c r="E5456" s="295">
        <v>17486.272000000001</v>
      </c>
      <c r="F5456" s="294">
        <v>3316.8490000000002</v>
      </c>
      <c r="G5456" s="294">
        <v>16435.215</v>
      </c>
    </row>
    <row r="5457" spans="1:7">
      <c r="A5457" s="34" t="s">
        <v>1699</v>
      </c>
      <c r="B5457" s="293">
        <v>2017</v>
      </c>
      <c r="C5457" s="294">
        <v>15875.118</v>
      </c>
      <c r="D5457" s="294">
        <v>626.97</v>
      </c>
      <c r="E5457" s="295">
        <v>16279.356</v>
      </c>
      <c r="F5457" s="294">
        <v>3108.58</v>
      </c>
      <c r="G5457" s="294">
        <v>15278.284</v>
      </c>
    </row>
    <row r="5458" spans="1:7">
      <c r="A5458" s="34" t="s">
        <v>1699</v>
      </c>
      <c r="B5458" s="293">
        <v>2016</v>
      </c>
      <c r="C5458" s="294">
        <v>15149.674999999999</v>
      </c>
      <c r="D5458" s="294">
        <v>623.428</v>
      </c>
      <c r="E5458" s="295">
        <v>14459.911</v>
      </c>
      <c r="F5458" s="294">
        <v>2904.7860000000001</v>
      </c>
      <c r="G5458" s="294">
        <v>13540.953</v>
      </c>
    </row>
    <row r="5459" spans="1:7">
      <c r="A5459" s="34" t="s">
        <v>1699</v>
      </c>
      <c r="B5459" s="293">
        <v>2015</v>
      </c>
      <c r="C5459" s="294">
        <v>14268.716</v>
      </c>
      <c r="D5459" s="294">
        <v>597.35799999999995</v>
      </c>
      <c r="E5459" s="295">
        <v>13198.200999999999</v>
      </c>
      <c r="F5459" s="294">
        <v>3156.7849999999999</v>
      </c>
      <c r="G5459" s="294">
        <v>12266.037</v>
      </c>
    </row>
    <row r="5460" spans="1:7">
      <c r="A5460" s="34" t="s">
        <v>1699</v>
      </c>
      <c r="B5460" s="293">
        <v>2014</v>
      </c>
      <c r="C5460" s="294">
        <v>12574.299000000001</v>
      </c>
      <c r="D5460" s="294">
        <v>492.58600000000001</v>
      </c>
      <c r="E5460" s="295">
        <v>11707.156999999999</v>
      </c>
      <c r="F5460" s="294">
        <v>3316.9969999999998</v>
      </c>
      <c r="G5460" s="294">
        <v>10900.406999999999</v>
      </c>
    </row>
    <row r="5461" spans="1:7">
      <c r="A5461" s="34" t="s">
        <v>1699</v>
      </c>
      <c r="B5461" s="293">
        <v>2013</v>
      </c>
      <c r="C5461" s="294">
        <v>10962.817999999999</v>
      </c>
      <c r="D5461" s="294">
        <v>434.28399999999999</v>
      </c>
      <c r="E5461" s="295">
        <v>9888.6020000000008</v>
      </c>
      <c r="F5461" s="294">
        <v>3019.1669999999999</v>
      </c>
      <c r="G5461" s="294">
        <v>8890.7510000000002</v>
      </c>
    </row>
    <row r="5462" spans="1:7">
      <c r="A5462" s="34" t="s">
        <v>1699</v>
      </c>
      <c r="B5462" s="293">
        <v>2012</v>
      </c>
      <c r="C5462" s="294">
        <v>10003.599</v>
      </c>
      <c r="D5462" s="294">
        <v>413.79500000000002</v>
      </c>
      <c r="E5462" s="295">
        <v>8331.5429999999997</v>
      </c>
      <c r="F5462" s="294">
        <v>2673.1120000000001</v>
      </c>
      <c r="G5462" s="294">
        <v>7725.8180000000002</v>
      </c>
    </row>
    <row r="5463" spans="1:7">
      <c r="A5463" s="34" t="s">
        <v>1699</v>
      </c>
      <c r="B5463" s="293">
        <v>2011</v>
      </c>
      <c r="C5463" s="294">
        <v>8975.5540000000001</v>
      </c>
      <c r="D5463" s="294">
        <v>377.495</v>
      </c>
      <c r="E5463" s="295">
        <v>7125.549</v>
      </c>
      <c r="F5463" s="294">
        <v>2239.2489999999998</v>
      </c>
      <c r="G5463" s="294">
        <v>6634.1459999999997</v>
      </c>
    </row>
    <row r="5464" spans="1:7">
      <c r="A5464" s="34" t="s">
        <v>1699</v>
      </c>
      <c r="B5464" s="293">
        <v>2010</v>
      </c>
      <c r="C5464" s="294">
        <v>7470.1930000000002</v>
      </c>
      <c r="D5464" s="294">
        <v>281.66800000000001</v>
      </c>
      <c r="E5464" s="295">
        <v>2556.1909999999998</v>
      </c>
      <c r="F5464" s="294">
        <v>1933.5820000000001</v>
      </c>
      <c r="G5464" s="294">
        <v>2084.1530000000002</v>
      </c>
    </row>
    <row r="5465" spans="1:7">
      <c r="A5465" s="34" t="s">
        <v>1699</v>
      </c>
      <c r="B5465" s="293">
        <v>2009</v>
      </c>
      <c r="C5465" s="294">
        <v>6973.9660000000003</v>
      </c>
      <c r="D5465" s="294">
        <v>59.213000000000001</v>
      </c>
      <c r="E5465" s="295">
        <v>2379.1869999999999</v>
      </c>
      <c r="F5465" s="294">
        <v>1593.067</v>
      </c>
      <c r="G5465" s="294">
        <v>1930.114</v>
      </c>
    </row>
    <row r="5466" spans="1:7">
      <c r="A5466" s="34" t="s">
        <v>1699</v>
      </c>
      <c r="B5466" s="293">
        <v>2008</v>
      </c>
      <c r="C5466" s="294">
        <v>8199.5709999999999</v>
      </c>
      <c r="D5466" s="294">
        <v>182.02500000000001</v>
      </c>
      <c r="E5466" s="295">
        <v>2333.1610000000001</v>
      </c>
      <c r="F5466" s="294">
        <v>1488.9259999999999</v>
      </c>
      <c r="G5466" s="294">
        <v>1816.7570000000001</v>
      </c>
    </row>
    <row r="5467" spans="1:7">
      <c r="A5467" s="34" t="s">
        <v>1699</v>
      </c>
      <c r="B5467" s="293">
        <v>2007</v>
      </c>
      <c r="C5467" s="294">
        <v>7465.6559999999999</v>
      </c>
      <c r="D5467" s="294">
        <v>198.59700000000001</v>
      </c>
      <c r="E5467" s="295">
        <v>1885.5730000000001</v>
      </c>
      <c r="F5467" s="294">
        <v>1247.375</v>
      </c>
      <c r="G5467" s="294">
        <v>1432.8520000000001</v>
      </c>
    </row>
    <row r="5468" spans="1:7">
      <c r="A5468" s="34" t="s">
        <v>1699</v>
      </c>
      <c r="B5468" s="293">
        <v>2006</v>
      </c>
      <c r="C5468" s="294">
        <v>6259.9669999999996</v>
      </c>
      <c r="D5468" s="294">
        <v>134.22</v>
      </c>
      <c r="E5468" s="295">
        <v>1509.6120000000001</v>
      </c>
      <c r="F5468" s="294">
        <v>980.10299999999995</v>
      </c>
      <c r="G5468" s="294">
        <v>1175.115</v>
      </c>
    </row>
    <row r="5469" spans="1:7">
      <c r="A5469" s="34" t="s">
        <v>1699</v>
      </c>
      <c r="B5469" s="293">
        <v>2005</v>
      </c>
      <c r="C5469" s="294">
        <v>5260.2619999999997</v>
      </c>
      <c r="D5469" s="294">
        <v>112.928</v>
      </c>
      <c r="E5469" s="295">
        <v>1293.0129999999999</v>
      </c>
      <c r="F5469" s="294">
        <v>800.976</v>
      </c>
      <c r="G5469" s="294">
        <v>994.92200000000003</v>
      </c>
    </row>
    <row r="5470" spans="1:7">
      <c r="A5470" s="34" t="s">
        <v>1699</v>
      </c>
      <c r="B5470" s="293">
        <v>2004</v>
      </c>
      <c r="C5470" s="294">
        <v>4597.6908999999996</v>
      </c>
      <c r="D5470" s="294">
        <v>116.45</v>
      </c>
      <c r="E5470" s="295">
        <v>1047.8869999999999</v>
      </c>
      <c r="F5470" s="294">
        <v>680.75300000000004</v>
      </c>
      <c r="G5470" s="294">
        <v>785.19900000000007</v>
      </c>
    </row>
    <row r="5471" spans="1:7">
      <c r="A5471" s="34" t="s">
        <v>1699</v>
      </c>
      <c r="B5471" s="293">
        <v>2003</v>
      </c>
      <c r="C5471" s="294">
        <v>3969.9441000000002</v>
      </c>
      <c r="D5471" s="294">
        <v>94.802000000000007</v>
      </c>
      <c r="E5471" s="295">
        <v>917.61699999999996</v>
      </c>
      <c r="F5471" s="294">
        <v>554.56899999999996</v>
      </c>
      <c r="G5471" s="294">
        <v>710.61999999999989</v>
      </c>
    </row>
    <row r="5472" spans="1:7">
      <c r="A5472" s="34" t="s">
        <v>1699</v>
      </c>
      <c r="B5472" s="293">
        <v>2002</v>
      </c>
      <c r="C5472" s="294">
        <v>3533.759</v>
      </c>
      <c r="D5472" s="294">
        <v>90.802000000000007</v>
      </c>
      <c r="E5472" s="295">
        <v>720.22199999999998</v>
      </c>
      <c r="F5472" s="294">
        <v>485.47899999999998</v>
      </c>
      <c r="G5472" s="294">
        <v>573.92700000000002</v>
      </c>
    </row>
    <row r="5473" spans="1:7">
      <c r="A5473" s="34" t="s">
        <v>1699</v>
      </c>
      <c r="B5473" s="293">
        <v>2001</v>
      </c>
      <c r="C5473" s="294">
        <v>2758.5120000000002</v>
      </c>
      <c r="D5473" s="294">
        <v>45.564</v>
      </c>
      <c r="E5473" s="295">
        <v>710.95299999999997</v>
      </c>
      <c r="F5473" s="294">
        <v>391.50299999999999</v>
      </c>
      <c r="G5473" s="294">
        <v>583.69799999999998</v>
      </c>
    </row>
    <row r="5474" spans="1:7">
      <c r="A5474" s="34" t="s">
        <v>1699</v>
      </c>
      <c r="B5474" s="293">
        <v>2000</v>
      </c>
      <c r="C5474" s="294">
        <v>2014.9839999999999</v>
      </c>
      <c r="D5474" s="294">
        <v>1.1179999999999999</v>
      </c>
      <c r="E5474" s="295">
        <v>675.495</v>
      </c>
      <c r="F5474" s="294">
        <v>344.98899999999998</v>
      </c>
      <c r="G5474" s="294">
        <v>559.40699999999993</v>
      </c>
    </row>
    <row r="5475" spans="1:7">
      <c r="A5475" s="34" t="s">
        <v>1699</v>
      </c>
      <c r="B5475" s="293">
        <v>1999</v>
      </c>
      <c r="C5475" s="294">
        <v>1466.298</v>
      </c>
      <c r="D5475" s="294">
        <v>-23.513999999999999</v>
      </c>
      <c r="E5475" s="295">
        <v>571.19799999999998</v>
      </c>
      <c r="F5475" s="294">
        <v>340.41500000000002</v>
      </c>
      <c r="G5475" s="294">
        <v>485.99</v>
      </c>
    </row>
    <row r="5476" spans="1:7">
      <c r="A5476" s="34" t="s">
        <v>1699</v>
      </c>
      <c r="B5476" s="293">
        <v>1998</v>
      </c>
      <c r="C5476" s="294">
        <v>874.20600000000002</v>
      </c>
      <c r="D5476" s="294">
        <v>-34.222999999999999</v>
      </c>
      <c r="E5476" s="295">
        <v>448.322</v>
      </c>
      <c r="F5476" s="294">
        <v>359.94600000000003</v>
      </c>
      <c r="G5476" s="294">
        <v>387.71700000000004</v>
      </c>
    </row>
    <row r="5477" spans="1:7">
      <c r="A5477" s="34" t="s">
        <v>1699</v>
      </c>
      <c r="B5477" s="293">
        <v>1997</v>
      </c>
      <c r="C5477" s="294">
        <v>510.24900000000002</v>
      </c>
      <c r="D5477" s="294">
        <v>-9.3179999999999996</v>
      </c>
      <c r="E5477" s="295">
        <v>427.18700000000001</v>
      </c>
      <c r="F5477" s="294">
        <v>391.81599999999997</v>
      </c>
      <c r="G5477" s="294">
        <v>391.81599999999997</v>
      </c>
    </row>
    <row r="5478" spans="1:7">
      <c r="A5478" s="34" t="s">
        <v>1700</v>
      </c>
      <c r="B5478" s="293">
        <v>2019</v>
      </c>
      <c r="C5478" s="294">
        <v>37266</v>
      </c>
      <c r="D5478" s="294">
        <v>8920</v>
      </c>
      <c r="E5478" s="295">
        <v>86381</v>
      </c>
      <c r="F5478" s="294">
        <v>21098</v>
      </c>
      <c r="G5478" s="294">
        <v>65253</v>
      </c>
    </row>
    <row r="5479" spans="1:7">
      <c r="A5479" s="34" t="s">
        <v>1700</v>
      </c>
      <c r="B5479" s="293">
        <v>2018</v>
      </c>
      <c r="C5479" s="294">
        <v>34300</v>
      </c>
      <c r="D5479" s="294">
        <v>6434</v>
      </c>
      <c r="E5479" s="295">
        <v>83216</v>
      </c>
      <c r="F5479" s="294">
        <v>19058</v>
      </c>
      <c r="G5479" s="294">
        <v>63272</v>
      </c>
    </row>
    <row r="5480" spans="1:7">
      <c r="A5480" s="34" t="s">
        <v>1700</v>
      </c>
      <c r="B5480" s="293">
        <v>2017</v>
      </c>
      <c r="C5480" s="294">
        <v>36212</v>
      </c>
      <c r="D5480" s="294">
        <v>1248</v>
      </c>
      <c r="E5480" s="295">
        <v>87896</v>
      </c>
      <c r="F5480" s="294">
        <v>18977</v>
      </c>
      <c r="G5480" s="294">
        <v>67092</v>
      </c>
    </row>
    <row r="5481" spans="1:7">
      <c r="A5481" s="34" t="s">
        <v>1700</v>
      </c>
      <c r="B5481" s="293">
        <v>2016</v>
      </c>
      <c r="C5481" s="294">
        <v>41863</v>
      </c>
      <c r="D5481" s="294">
        <v>6527</v>
      </c>
      <c r="E5481" s="295">
        <v>87270</v>
      </c>
      <c r="F5481" s="294">
        <v>23220</v>
      </c>
      <c r="G5481" s="294">
        <v>68929</v>
      </c>
    </row>
    <row r="5482" spans="1:7">
      <c r="A5482" s="34" t="s">
        <v>1700</v>
      </c>
      <c r="B5482" s="293">
        <v>2015</v>
      </c>
      <c r="C5482" s="294">
        <v>44294</v>
      </c>
      <c r="D5482" s="294">
        <v>7351</v>
      </c>
      <c r="E5482" s="295">
        <v>89996</v>
      </c>
      <c r="F5482" s="294">
        <v>25764</v>
      </c>
      <c r="G5482" s="294">
        <v>69880</v>
      </c>
    </row>
    <row r="5483" spans="1:7">
      <c r="A5483" s="34" t="s">
        <v>1700</v>
      </c>
      <c r="B5483" s="293">
        <v>2014</v>
      </c>
      <c r="C5483" s="294">
        <v>45998</v>
      </c>
      <c r="D5483" s="294">
        <v>7098</v>
      </c>
      <c r="E5483" s="295">
        <v>92023</v>
      </c>
      <c r="F5483" s="294">
        <v>30561</v>
      </c>
      <c r="G5483" s="294">
        <v>72306</v>
      </c>
    </row>
    <row r="5484" spans="1:7">
      <c r="A5484" s="34" t="s">
        <v>1700</v>
      </c>
      <c r="B5484" s="293">
        <v>2013</v>
      </c>
      <c r="C5484" s="294">
        <v>46854</v>
      </c>
      <c r="D5484" s="294">
        <v>8584</v>
      </c>
      <c r="E5484" s="295">
        <v>90055</v>
      </c>
      <c r="F5484" s="294">
        <v>33440</v>
      </c>
      <c r="G5484" s="294">
        <v>70519</v>
      </c>
    </row>
    <row r="5485" spans="1:7">
      <c r="A5485" s="34" t="s">
        <v>1700</v>
      </c>
      <c r="B5485" s="293">
        <v>2012</v>
      </c>
      <c r="C5485" s="294">
        <v>48017</v>
      </c>
      <c r="D5485" s="294">
        <v>9019</v>
      </c>
      <c r="E5485" s="295">
        <v>86174</v>
      </c>
      <c r="F5485" s="294">
        <v>33168</v>
      </c>
      <c r="G5485" s="294">
        <v>65778</v>
      </c>
    </row>
    <row r="5486" spans="1:7">
      <c r="A5486" s="34" t="s">
        <v>1700</v>
      </c>
      <c r="B5486" s="293">
        <v>2011</v>
      </c>
      <c r="C5486" s="294">
        <v>46542</v>
      </c>
      <c r="D5486" s="294">
        <v>8584</v>
      </c>
      <c r="E5486" s="295">
        <v>79974</v>
      </c>
      <c r="F5486" s="294">
        <v>31921</v>
      </c>
      <c r="G5486" s="294">
        <v>60489</v>
      </c>
    </row>
    <row r="5487" spans="1:7">
      <c r="A5487" s="34" t="s">
        <v>1700</v>
      </c>
      <c r="B5487" s="293">
        <v>2010</v>
      </c>
      <c r="C5487" s="294">
        <v>35119</v>
      </c>
      <c r="D5487" s="294">
        <v>11787</v>
      </c>
      <c r="E5487" s="295">
        <v>72921</v>
      </c>
      <c r="F5487" s="294">
        <v>31317</v>
      </c>
      <c r="G5487" s="294">
        <v>54734</v>
      </c>
    </row>
    <row r="5488" spans="1:7">
      <c r="A5488" s="34" t="s">
        <v>1700</v>
      </c>
      <c r="B5488" s="293">
        <v>2009</v>
      </c>
      <c r="C5488" s="294">
        <v>30990</v>
      </c>
      <c r="D5488" s="294">
        <v>6824</v>
      </c>
      <c r="E5488" s="295">
        <v>48671</v>
      </c>
      <c r="F5488" s="294">
        <v>25346</v>
      </c>
      <c r="G5488" s="294">
        <v>37205</v>
      </c>
    </row>
    <row r="5489" spans="1:7">
      <c r="A5489" s="34" t="s">
        <v>1700</v>
      </c>
      <c r="B5489" s="293">
        <v>2008</v>
      </c>
      <c r="C5489" s="294">
        <v>31944</v>
      </c>
      <c r="D5489" s="294">
        <v>5807</v>
      </c>
      <c r="E5489" s="295">
        <v>40519</v>
      </c>
      <c r="F5489" s="294">
        <v>12009</v>
      </c>
      <c r="G5489" s="294">
        <v>21321</v>
      </c>
    </row>
    <row r="5490" spans="1:7">
      <c r="A5490" s="34" t="s">
        <v>1700</v>
      </c>
      <c r="B5490" s="293">
        <v>2007</v>
      </c>
      <c r="C5490" s="294">
        <v>28857</v>
      </c>
      <c r="D5490" s="294">
        <v>5981</v>
      </c>
      <c r="E5490" s="295">
        <v>43269</v>
      </c>
      <c r="F5490" s="294">
        <v>14133</v>
      </c>
      <c r="G5490" s="294">
        <v>23462</v>
      </c>
    </row>
    <row r="5491" spans="1:7">
      <c r="A5491" s="34" t="s">
        <v>1700</v>
      </c>
      <c r="B5491" s="293">
        <v>2006</v>
      </c>
      <c r="C5491" s="294">
        <v>24088</v>
      </c>
      <c r="D5491" s="294">
        <v>5080</v>
      </c>
      <c r="E5491" s="295">
        <v>29963</v>
      </c>
      <c r="F5491" s="294">
        <v>10417</v>
      </c>
      <c r="G5491" s="294">
        <v>14999</v>
      </c>
    </row>
    <row r="5492" spans="1:7">
      <c r="A5492" s="34" t="s">
        <v>1700</v>
      </c>
      <c r="B5492" s="293">
        <v>2005</v>
      </c>
      <c r="C5492" s="294">
        <v>23104</v>
      </c>
      <c r="D5492" s="294">
        <v>4872</v>
      </c>
      <c r="E5492" s="295">
        <v>29427</v>
      </c>
      <c r="F5492" s="294">
        <v>16506</v>
      </c>
      <c r="G5492" s="294">
        <v>22206</v>
      </c>
    </row>
    <row r="5493" spans="1:7">
      <c r="A5493" s="34" t="s">
        <v>1700</v>
      </c>
      <c r="B5493" s="293">
        <v>2004</v>
      </c>
      <c r="C5493" s="294">
        <v>21742</v>
      </c>
      <c r="D5493" s="294">
        <v>4847</v>
      </c>
      <c r="E5493" s="295">
        <v>31441</v>
      </c>
      <c r="F5493" s="294">
        <v>15935</v>
      </c>
      <c r="G5493" s="294">
        <v>23113</v>
      </c>
    </row>
    <row r="5494" spans="1:7">
      <c r="A5494" s="34" t="s">
        <v>1700</v>
      </c>
      <c r="B5494" s="293">
        <v>2003</v>
      </c>
      <c r="C5494" s="294">
        <v>21044</v>
      </c>
      <c r="D5494" s="294">
        <v>4347</v>
      </c>
      <c r="E5494" s="295">
        <v>27342</v>
      </c>
      <c r="F5494" s="294">
        <v>14090</v>
      </c>
      <c r="G5494" s="294">
        <v>19513</v>
      </c>
    </row>
    <row r="5495" spans="1:7">
      <c r="A5495" s="34" t="s">
        <v>1700</v>
      </c>
      <c r="B5495" s="293">
        <v>2002</v>
      </c>
      <c r="C5495" s="294">
        <v>19564</v>
      </c>
      <c r="D5495" s="294">
        <v>3050</v>
      </c>
      <c r="E5495" s="295">
        <v>24501</v>
      </c>
      <c r="F5495" s="294">
        <v>11800</v>
      </c>
      <c r="G5495" s="294">
        <v>17156</v>
      </c>
    </row>
    <row r="5496" spans="1:7">
      <c r="A5496" s="34" t="s">
        <v>1700</v>
      </c>
      <c r="B5496" s="293">
        <v>2001</v>
      </c>
      <c r="C5496" s="294">
        <v>17545</v>
      </c>
      <c r="D5496" s="294">
        <v>3969</v>
      </c>
      <c r="E5496" s="295">
        <v>22417</v>
      </c>
      <c r="F5496" s="294">
        <v>11366</v>
      </c>
      <c r="G5496" s="294">
        <v>16484</v>
      </c>
    </row>
    <row r="5497" spans="1:7">
      <c r="A5497" s="34" t="s">
        <v>1700</v>
      </c>
      <c r="B5497" s="293">
        <v>2000</v>
      </c>
      <c r="C5497" s="294">
        <v>20458</v>
      </c>
      <c r="D5497" s="294">
        <v>2177</v>
      </c>
      <c r="E5497" s="295">
        <v>20834</v>
      </c>
      <c r="F5497" s="294">
        <v>9316</v>
      </c>
      <c r="G5497" s="294">
        <v>14967</v>
      </c>
    </row>
    <row r="5498" spans="1:7">
      <c r="A5498" s="34" t="s">
        <v>1700</v>
      </c>
      <c r="B5498" s="293">
        <v>1999</v>
      </c>
      <c r="C5498" s="294">
        <v>19805</v>
      </c>
      <c r="D5498" s="294">
        <v>2431</v>
      </c>
      <c r="E5498" s="295">
        <v>21623</v>
      </c>
      <c r="F5498" s="294">
        <v>9513</v>
      </c>
      <c r="G5498" s="294">
        <v>15740</v>
      </c>
    </row>
    <row r="5499" spans="1:7">
      <c r="A5499" s="34" t="s">
        <v>1700</v>
      </c>
      <c r="B5499" s="293">
        <v>1998</v>
      </c>
      <c r="C5499" s="294">
        <v>18813</v>
      </c>
      <c r="D5499" s="294">
        <v>3533</v>
      </c>
      <c r="E5499" s="295">
        <v>19145</v>
      </c>
      <c r="F5499" s="294">
        <v>8403</v>
      </c>
      <c r="G5499" s="294">
        <v>13552</v>
      </c>
    </row>
    <row r="5500" spans="1:7">
      <c r="A5500" s="34" t="s">
        <v>1700</v>
      </c>
      <c r="B5500" s="293">
        <v>1997</v>
      </c>
      <c r="C5500" s="294">
        <v>18868</v>
      </c>
      <c r="D5500" s="294">
        <v>4129</v>
      </c>
      <c r="E5500" s="295">
        <v>16940</v>
      </c>
      <c r="F5500" s="294">
        <v>7274</v>
      </c>
      <c r="G5500" s="294">
        <v>11149</v>
      </c>
    </row>
    <row r="5501" spans="1:7">
      <c r="A5501" s="34" t="s">
        <v>1700</v>
      </c>
      <c r="B5501" s="293">
        <v>1996</v>
      </c>
      <c r="C5501" s="294">
        <v>18673</v>
      </c>
      <c r="D5501" s="294">
        <v>3492</v>
      </c>
      <c r="E5501" s="295">
        <v>16161</v>
      </c>
      <c r="F5501" s="294">
        <v>6156</v>
      </c>
      <c r="G5501" s="294">
        <v>10669</v>
      </c>
    </row>
    <row r="5502" spans="1:7">
      <c r="A5502" s="34" t="s">
        <v>1700</v>
      </c>
      <c r="B5502" s="293">
        <v>1995</v>
      </c>
      <c r="C5502" s="294">
        <v>18018</v>
      </c>
      <c r="D5502" s="294">
        <v>2986</v>
      </c>
      <c r="E5502" s="295">
        <v>15041</v>
      </c>
      <c r="F5502" s="294">
        <v>5392</v>
      </c>
      <c r="G5502" s="294">
        <v>9456</v>
      </c>
    </row>
    <row r="5503" spans="1:7">
      <c r="A5503" s="34" t="s">
        <v>1700</v>
      </c>
      <c r="B5503" s="293">
        <v>1994</v>
      </c>
      <c r="C5503" s="294">
        <v>16181</v>
      </c>
      <c r="D5503" s="294">
        <v>2554</v>
      </c>
      <c r="E5503" s="295">
        <v>13873</v>
      </c>
      <c r="F5503" s="294">
        <v>5235</v>
      </c>
      <c r="G5503" s="294">
        <v>8453</v>
      </c>
    </row>
    <row r="5504" spans="1:7">
      <c r="A5504" s="34" t="s">
        <v>1700</v>
      </c>
      <c r="B5504" s="293">
        <v>1993</v>
      </c>
      <c r="C5504" s="294">
        <v>13957</v>
      </c>
      <c r="D5504" s="294">
        <v>2176</v>
      </c>
      <c r="E5504" s="295">
        <v>12021</v>
      </c>
      <c r="F5504" s="294">
        <v>4584</v>
      </c>
      <c r="G5504" s="294">
        <v>7440</v>
      </c>
    </row>
    <row r="5505" spans="1:7">
      <c r="A5505" s="34" t="s">
        <v>1700</v>
      </c>
      <c r="B5505" s="293">
        <v>1992</v>
      </c>
      <c r="C5505" s="294">
        <v>13073.8604</v>
      </c>
      <c r="D5505" s="294">
        <v>1664.3820000000001</v>
      </c>
      <c r="E5505" s="295">
        <v>11051.9336</v>
      </c>
      <c r="F5505" s="294">
        <v>3888.3881000000001</v>
      </c>
      <c r="G5505" s="294">
        <v>7095.7359999999999</v>
      </c>
    </row>
    <row r="5506" spans="1:7">
      <c r="A5506" s="34" t="s">
        <v>1700</v>
      </c>
      <c r="B5506" s="293">
        <v>1991</v>
      </c>
      <c r="C5506" s="294">
        <v>11571.6104</v>
      </c>
      <c r="D5506" s="294">
        <v>1617.481</v>
      </c>
      <c r="E5506" s="295">
        <v>10189.2148</v>
      </c>
      <c r="F5506" s="294">
        <v>4238.9468999999999</v>
      </c>
      <c r="G5506" s="294">
        <v>6526.5019000000002</v>
      </c>
    </row>
    <row r="5507" spans="1:7">
      <c r="A5507" s="34" t="s">
        <v>1700</v>
      </c>
      <c r="B5507" s="293">
        <v>1990</v>
      </c>
      <c r="C5507" s="294">
        <v>10236.3496</v>
      </c>
      <c r="D5507" s="294">
        <v>1363.7461000000001</v>
      </c>
      <c r="E5507" s="295">
        <v>9278.1864999999998</v>
      </c>
      <c r="F5507" s="294">
        <v>3849.1641</v>
      </c>
      <c r="G5507" s="294">
        <v>6385.9081999999999</v>
      </c>
    </row>
    <row r="5508" spans="1:7">
      <c r="A5508" s="34" t="s">
        <v>1700</v>
      </c>
      <c r="B5508" s="293">
        <v>1989</v>
      </c>
      <c r="C5508" s="294">
        <v>8622.2870999999996</v>
      </c>
      <c r="D5508" s="294">
        <v>1702.433</v>
      </c>
      <c r="E5508" s="295">
        <v>8282.5360999999994</v>
      </c>
      <c r="F5508" s="294">
        <v>3485.4850000000001</v>
      </c>
      <c r="G5508" s="294">
        <v>4047.0509999999999</v>
      </c>
    </row>
    <row r="5509" spans="1:7">
      <c r="A5509" s="34" t="s">
        <v>119</v>
      </c>
      <c r="B5509" s="293">
        <v>2019</v>
      </c>
      <c r="C5509" s="294">
        <v>121852</v>
      </c>
      <c r="D5509" s="294">
        <v>3110</v>
      </c>
      <c r="E5509" s="295">
        <v>38118</v>
      </c>
      <c r="F5509" s="294">
        <v>7835</v>
      </c>
      <c r="G5509" s="294">
        <v>23064</v>
      </c>
    </row>
    <row r="5510" spans="1:7">
      <c r="A5510" s="34" t="s">
        <v>119</v>
      </c>
      <c r="B5510" s="293">
        <v>2018</v>
      </c>
      <c r="C5510" s="294">
        <v>122662</v>
      </c>
      <c r="D5510" s="294">
        <v>1890</v>
      </c>
      <c r="E5510" s="295">
        <v>37197</v>
      </c>
      <c r="F5510" s="294">
        <v>6905</v>
      </c>
      <c r="G5510" s="294">
        <v>22494</v>
      </c>
    </row>
    <row r="5511" spans="1:7">
      <c r="A5511" s="34" t="s">
        <v>119</v>
      </c>
      <c r="B5511" s="293">
        <v>2017</v>
      </c>
      <c r="C5511" s="294">
        <v>115337</v>
      </c>
      <c r="D5511" s="294">
        <v>1959</v>
      </c>
      <c r="E5511" s="295">
        <v>36505</v>
      </c>
      <c r="F5511" s="294">
        <v>6710</v>
      </c>
      <c r="G5511" s="294">
        <v>20787</v>
      </c>
    </row>
    <row r="5512" spans="1:7">
      <c r="A5512" s="34" t="s">
        <v>119</v>
      </c>
      <c r="B5512" s="293">
        <v>2016</v>
      </c>
      <c r="C5512" s="294">
        <v>109830</v>
      </c>
      <c r="D5512" s="294">
        <v>2021</v>
      </c>
      <c r="E5512" s="295">
        <v>33897</v>
      </c>
      <c r="F5512" s="294">
        <v>6798</v>
      </c>
      <c r="G5512" s="294">
        <v>18877</v>
      </c>
    </row>
    <row r="5513" spans="1:7">
      <c r="A5513" s="34" t="s">
        <v>119</v>
      </c>
      <c r="B5513" s="293">
        <v>2015</v>
      </c>
      <c r="C5513" s="294">
        <v>108465</v>
      </c>
      <c r="D5513" s="294">
        <v>1711</v>
      </c>
      <c r="E5513" s="295">
        <v>30497</v>
      </c>
      <c r="F5513" s="294">
        <v>5442</v>
      </c>
      <c r="G5513" s="294">
        <v>17039</v>
      </c>
    </row>
    <row r="5514" spans="1:7">
      <c r="A5514" s="34" t="s">
        <v>119</v>
      </c>
      <c r="B5514" s="293">
        <v>2014</v>
      </c>
      <c r="C5514" s="294">
        <v>98375</v>
      </c>
      <c r="D5514" s="294">
        <v>1507</v>
      </c>
      <c r="E5514" s="295">
        <v>29281</v>
      </c>
      <c r="F5514" s="294">
        <v>5395</v>
      </c>
      <c r="G5514" s="294">
        <v>16705</v>
      </c>
    </row>
    <row r="5515" spans="1:7">
      <c r="A5515" s="34" t="s">
        <v>119</v>
      </c>
      <c r="B5515" s="293">
        <v>2013</v>
      </c>
      <c r="C5515" s="294">
        <v>96619</v>
      </c>
      <c r="D5515" s="294">
        <v>1485</v>
      </c>
      <c r="E5515" s="295">
        <v>24634</v>
      </c>
      <c r="F5515" s="294">
        <v>4214</v>
      </c>
      <c r="G5515" s="294">
        <v>13093</v>
      </c>
    </row>
    <row r="5516" spans="1:7">
      <c r="A5516" s="34" t="s">
        <v>119</v>
      </c>
      <c r="B5516" s="293">
        <v>2012</v>
      </c>
      <c r="C5516" s="294">
        <v>90374</v>
      </c>
      <c r="D5516" s="294">
        <v>602</v>
      </c>
      <c r="E5516" s="295">
        <v>23476</v>
      </c>
      <c r="F5516" s="294">
        <v>3966</v>
      </c>
      <c r="G5516" s="294">
        <v>12131</v>
      </c>
    </row>
    <row r="5517" spans="1:7">
      <c r="A5517" s="34" t="s">
        <v>119</v>
      </c>
      <c r="B5517" s="293">
        <v>2011</v>
      </c>
      <c r="C5517" s="294">
        <v>82049</v>
      </c>
      <c r="D5517" s="294">
        <v>1116</v>
      </c>
      <c r="E5517" s="295">
        <v>23505</v>
      </c>
      <c r="F5517" s="294">
        <v>5298</v>
      </c>
      <c r="G5517" s="294">
        <v>13190</v>
      </c>
    </row>
    <row r="5518" spans="1:7">
      <c r="A5518" s="34" t="s">
        <v>119</v>
      </c>
      <c r="B5518" s="293">
        <v>2010</v>
      </c>
      <c r="C5518" s="294">
        <v>76733</v>
      </c>
      <c r="D5518" s="294">
        <v>70</v>
      </c>
      <c r="E5518" s="295">
        <v>23126</v>
      </c>
      <c r="F5518" s="294">
        <v>4926</v>
      </c>
      <c r="G5518" s="294">
        <v>12982</v>
      </c>
    </row>
    <row r="5519" spans="1:7">
      <c r="A5519" s="34" t="s">
        <v>119</v>
      </c>
      <c r="B5519" s="293">
        <v>2009</v>
      </c>
      <c r="C5519" s="294">
        <v>76148</v>
      </c>
      <c r="D5519" s="294">
        <v>1249</v>
      </c>
      <c r="E5519" s="295">
        <v>23257</v>
      </c>
      <c r="F5519" s="294">
        <v>5300</v>
      </c>
      <c r="G5519" s="294">
        <v>13363</v>
      </c>
    </row>
    <row r="5520" spans="1:7">
      <c r="A5520" s="34" t="s">
        <v>119</v>
      </c>
      <c r="B5520" s="293">
        <v>2008</v>
      </c>
      <c r="C5520" s="294">
        <v>70235</v>
      </c>
      <c r="D5520" s="294">
        <v>1181</v>
      </c>
      <c r="E5520" s="295">
        <v>22293</v>
      </c>
      <c r="F5520" s="294">
        <v>4914</v>
      </c>
      <c r="G5520" s="294">
        <v>13035</v>
      </c>
    </row>
    <row r="5521" spans="1:7">
      <c r="A5521" s="34" t="s">
        <v>119</v>
      </c>
      <c r="B5521" s="293">
        <v>2007</v>
      </c>
      <c r="C5521" s="294">
        <v>66111</v>
      </c>
      <c r="D5521" s="294">
        <v>1115</v>
      </c>
      <c r="E5521" s="295">
        <v>21215</v>
      </c>
      <c r="F5521" s="294">
        <v>4923</v>
      </c>
      <c r="G5521" s="294">
        <v>11983</v>
      </c>
    </row>
    <row r="5522" spans="1:7">
      <c r="A5522" s="34" t="s">
        <v>119</v>
      </c>
      <c r="B5522" s="293">
        <v>2006</v>
      </c>
      <c r="C5522" s="294">
        <v>60553</v>
      </c>
      <c r="D5522" s="294">
        <v>958</v>
      </c>
      <c r="E5522" s="295">
        <v>20482</v>
      </c>
      <c r="F5522" s="294">
        <v>4390</v>
      </c>
      <c r="G5522" s="294">
        <v>11622</v>
      </c>
    </row>
    <row r="5523" spans="1:7">
      <c r="A5523" s="34" t="s">
        <v>119</v>
      </c>
      <c r="B5523" s="293">
        <v>2005</v>
      </c>
      <c r="C5523" s="294">
        <v>56434</v>
      </c>
      <c r="D5523" s="294">
        <v>-104</v>
      </c>
      <c r="E5523" s="295">
        <v>20491</v>
      </c>
      <c r="F5523" s="294">
        <v>3619</v>
      </c>
      <c r="G5523" s="294">
        <v>11590</v>
      </c>
    </row>
    <row r="5524" spans="1:7">
      <c r="A5524" s="34" t="s">
        <v>119</v>
      </c>
      <c r="B5524" s="293">
        <v>2004</v>
      </c>
      <c r="C5524" s="294">
        <v>53791</v>
      </c>
      <c r="D5524" s="294">
        <v>315</v>
      </c>
      <c r="E5524" s="295">
        <v>20763</v>
      </c>
      <c r="F5524" s="294">
        <v>3985</v>
      </c>
      <c r="G5524" s="294">
        <v>12349</v>
      </c>
    </row>
    <row r="5525" spans="1:7">
      <c r="A5525" s="34" t="s">
        <v>119</v>
      </c>
      <c r="B5525" s="293">
        <v>2003</v>
      </c>
      <c r="C5525" s="294">
        <v>51760</v>
      </c>
      <c r="D5525" s="294">
        <v>1205</v>
      </c>
      <c r="E5525" s="295">
        <v>20102</v>
      </c>
      <c r="F5525" s="294">
        <v>3850</v>
      </c>
      <c r="G5525" s="294">
        <v>12424</v>
      </c>
    </row>
    <row r="5526" spans="1:7">
      <c r="A5526" s="34" t="s">
        <v>119</v>
      </c>
      <c r="B5526" s="293">
        <v>2002</v>
      </c>
      <c r="C5526" s="294">
        <v>50098</v>
      </c>
      <c r="D5526" s="294">
        <v>1043</v>
      </c>
      <c r="E5526" s="295">
        <v>19069</v>
      </c>
      <c r="F5526" s="294">
        <v>3502</v>
      </c>
      <c r="G5526" s="294">
        <v>12332</v>
      </c>
    </row>
    <row r="5527" spans="1:7">
      <c r="A5527" s="34" t="s">
        <v>119</v>
      </c>
      <c r="B5527" s="293">
        <v>2001</v>
      </c>
      <c r="C5527" s="294">
        <v>49000</v>
      </c>
      <c r="D5527" s="294">
        <v>877</v>
      </c>
      <c r="E5527" s="295">
        <v>18179</v>
      </c>
      <c r="F5527" s="294">
        <v>3089</v>
      </c>
      <c r="G5527" s="294">
        <v>11635</v>
      </c>
    </row>
    <row r="5528" spans="1:7">
      <c r="A5528" s="34" t="s">
        <v>119</v>
      </c>
      <c r="B5528" s="293">
        <v>2000</v>
      </c>
      <c r="C5528" s="294">
        <v>45352</v>
      </c>
      <c r="D5528" s="294">
        <v>628</v>
      </c>
      <c r="E5528" s="295">
        <v>17932</v>
      </c>
      <c r="F5528" s="294">
        <v>2678</v>
      </c>
      <c r="G5528" s="294">
        <v>11691</v>
      </c>
    </row>
    <row r="5529" spans="1:7">
      <c r="A5529" s="34" t="s">
        <v>119</v>
      </c>
      <c r="B5529" s="293">
        <v>1997</v>
      </c>
      <c r="C5529" s="294">
        <v>33927</v>
      </c>
      <c r="D5529" s="294">
        <v>465</v>
      </c>
      <c r="E5529" s="295">
        <v>6301.3407999999999</v>
      </c>
      <c r="F5529" s="294">
        <v>-784.84799999999996</v>
      </c>
      <c r="G5529" s="294">
        <v>2732.5819999999999</v>
      </c>
    </row>
    <row r="5530" spans="1:7">
      <c r="A5530" s="34" t="s">
        <v>119</v>
      </c>
      <c r="B5530" s="293">
        <v>1996</v>
      </c>
      <c r="C5530" s="294">
        <v>25170.910199999998</v>
      </c>
      <c r="D5530" s="294">
        <v>349.87299999999999</v>
      </c>
      <c r="E5530" s="295">
        <v>5892.4647999999997</v>
      </c>
      <c r="F5530" s="294">
        <v>-1181.7061000000001</v>
      </c>
      <c r="G5530" s="294">
        <v>2498.9278999999997</v>
      </c>
    </row>
    <row r="5531" spans="1:7">
      <c r="A5531" s="34" t="s">
        <v>119</v>
      </c>
      <c r="B5531" s="293">
        <v>1995</v>
      </c>
      <c r="C5531" s="294">
        <v>23937.794900000001</v>
      </c>
      <c r="D5531" s="294">
        <v>302.81299999999999</v>
      </c>
      <c r="E5531" s="295">
        <v>5044.7168000000001</v>
      </c>
      <c r="F5531" s="294">
        <v>-1603.0128999999999</v>
      </c>
      <c r="G5531" s="294">
        <v>1920.6291000000003</v>
      </c>
    </row>
    <row r="5532" spans="1:7">
      <c r="A5532" s="34" t="s">
        <v>119</v>
      </c>
      <c r="B5532" s="293">
        <v>1994</v>
      </c>
      <c r="C5532" s="294">
        <v>22384.300800000001</v>
      </c>
      <c r="D5532" s="294">
        <v>-12.22</v>
      </c>
      <c r="E5532" s="295">
        <v>4480.4638999999997</v>
      </c>
      <c r="F5532" s="294">
        <v>-2459.6419999999998</v>
      </c>
      <c r="G5532" s="294">
        <v>1746.3862000000008</v>
      </c>
    </row>
    <row r="5533" spans="1:7">
      <c r="A5533" s="34" t="s">
        <v>119</v>
      </c>
      <c r="B5533" s="293">
        <v>1994</v>
      </c>
      <c r="C5533" s="294">
        <v>22959.1211</v>
      </c>
      <c r="D5533" s="294">
        <v>242.196</v>
      </c>
      <c r="E5533" s="295">
        <v>4707.6737999999996</v>
      </c>
      <c r="F5533" s="294">
        <v>-2153.6840000000002</v>
      </c>
      <c r="G5533" s="294">
        <v>1751.9031</v>
      </c>
    </row>
    <row r="5534" spans="1:7">
      <c r="A5534" s="34" t="s">
        <v>119</v>
      </c>
      <c r="B5534" s="293">
        <v>1993</v>
      </c>
      <c r="C5534" s="294">
        <v>22144.589800000002</v>
      </c>
      <c r="D5534" s="294">
        <v>-5.9429999999999996</v>
      </c>
      <c r="E5534" s="295">
        <v>4303.0839999999998</v>
      </c>
      <c r="F5534" s="294">
        <v>-2700.0441000000001</v>
      </c>
      <c r="G5534" s="294">
        <v>1704.4630999999999</v>
      </c>
    </row>
    <row r="5535" spans="1:7">
      <c r="A5535" s="34" t="s">
        <v>119</v>
      </c>
      <c r="B5535" s="293">
        <v>1991</v>
      </c>
      <c r="C5535" s="294">
        <v>21350.529299999998</v>
      </c>
      <c r="D5535" s="294">
        <v>79.855000000000004</v>
      </c>
      <c r="E5535" s="295">
        <v>4114.3510999999999</v>
      </c>
      <c r="F5535" s="294">
        <v>-2749.1831000000002</v>
      </c>
      <c r="G5535" s="294">
        <v>1738.8650999999991</v>
      </c>
    </row>
    <row r="5536" spans="1:7">
      <c r="A5536" s="34" t="s">
        <v>119</v>
      </c>
      <c r="B5536" s="293">
        <v>1990</v>
      </c>
      <c r="C5536" s="294">
        <v>20260.970700000002</v>
      </c>
      <c r="D5536" s="294">
        <v>82.38</v>
      </c>
      <c r="E5536" s="295">
        <v>4118.5420000000004</v>
      </c>
      <c r="F5536" s="294">
        <v>-2860.4609999999998</v>
      </c>
      <c r="G5536" s="294">
        <v>1793.8659000000002</v>
      </c>
    </row>
    <row r="5537" spans="1:7">
      <c r="A5537" s="34" t="s">
        <v>119</v>
      </c>
      <c r="B5537" s="293">
        <v>1989</v>
      </c>
      <c r="C5537" s="294">
        <v>19103.669900000001</v>
      </c>
      <c r="D5537" s="294">
        <v>-72.721999999999994</v>
      </c>
      <c r="E5537" s="295">
        <v>4241.9867999999997</v>
      </c>
      <c r="F5537" s="294">
        <v>-2965.5428999999999</v>
      </c>
      <c r="G5537" s="294">
        <v>1943.1711</v>
      </c>
    </row>
    <row r="5538" spans="1:7">
      <c r="A5538" s="34" t="s">
        <v>1701</v>
      </c>
      <c r="B5538" s="293">
        <v>2019</v>
      </c>
      <c r="C5538" s="294">
        <v>20229</v>
      </c>
      <c r="D5538" s="294">
        <v>801</v>
      </c>
      <c r="E5538" s="295">
        <v>12469</v>
      </c>
      <c r="F5538" s="294">
        <v>5527</v>
      </c>
      <c r="G5538" s="294">
        <v>9026</v>
      </c>
    </row>
    <row r="5539" spans="1:7">
      <c r="A5539" s="34" t="s">
        <v>1701</v>
      </c>
      <c r="B5539" s="293">
        <v>2018</v>
      </c>
      <c r="C5539" s="294">
        <v>20084</v>
      </c>
      <c r="D5539" s="294">
        <v>859</v>
      </c>
      <c r="E5539" s="295">
        <v>13389</v>
      </c>
      <c r="F5539" s="294">
        <v>5419</v>
      </c>
      <c r="G5539" s="294">
        <v>9933</v>
      </c>
    </row>
    <row r="5540" spans="1:7">
      <c r="A5540" s="34" t="s">
        <v>1701</v>
      </c>
      <c r="B5540" s="293">
        <v>2017</v>
      </c>
      <c r="C5540" s="294">
        <v>19681</v>
      </c>
      <c r="D5540" s="294">
        <v>556</v>
      </c>
      <c r="E5540" s="295">
        <v>13574</v>
      </c>
      <c r="F5540" s="294">
        <v>5177</v>
      </c>
      <c r="G5540" s="294">
        <v>9788</v>
      </c>
    </row>
    <row r="5541" spans="1:7">
      <c r="A5541" s="34" t="s">
        <v>1701</v>
      </c>
      <c r="B5541" s="293">
        <v>2016</v>
      </c>
      <c r="C5541" s="294">
        <v>19204</v>
      </c>
      <c r="D5541" s="294">
        <v>673</v>
      </c>
      <c r="E5541" s="295">
        <v>13606</v>
      </c>
      <c r="F5541" s="294">
        <v>5491</v>
      </c>
      <c r="G5541" s="294">
        <v>10199</v>
      </c>
    </row>
    <row r="5542" spans="1:7">
      <c r="A5542" s="34" t="s">
        <v>1701</v>
      </c>
      <c r="B5542" s="293">
        <v>2015</v>
      </c>
      <c r="C5542" s="294">
        <v>19023</v>
      </c>
      <c r="D5542" s="294">
        <v>867</v>
      </c>
      <c r="E5542" s="295">
        <v>14333</v>
      </c>
      <c r="F5542" s="294">
        <v>5991</v>
      </c>
      <c r="G5542" s="294">
        <v>10739</v>
      </c>
    </row>
    <row r="5543" spans="1:7">
      <c r="A5543" s="34" t="s">
        <v>1701</v>
      </c>
      <c r="B5543" s="293">
        <v>2014</v>
      </c>
      <c r="C5543" s="294">
        <v>19031</v>
      </c>
      <c r="D5543" s="294">
        <v>889</v>
      </c>
      <c r="E5543" s="295">
        <v>14357</v>
      </c>
      <c r="F5543" s="294">
        <v>5978</v>
      </c>
      <c r="G5543" s="294">
        <v>10839</v>
      </c>
    </row>
    <row r="5544" spans="1:7">
      <c r="A5544" s="34" t="s">
        <v>1701</v>
      </c>
      <c r="B5544" s="293">
        <v>2013</v>
      </c>
      <c r="C5544" s="294">
        <v>19279</v>
      </c>
      <c r="D5544" s="294">
        <v>986</v>
      </c>
      <c r="E5544" s="295">
        <v>13905</v>
      </c>
      <c r="F5544" s="294">
        <v>6048</v>
      </c>
      <c r="G5544" s="294">
        <v>10601</v>
      </c>
    </row>
    <row r="5545" spans="1:7">
      <c r="A5545" s="34" t="s">
        <v>1701</v>
      </c>
      <c r="B5545" s="293">
        <v>2012</v>
      </c>
      <c r="C5545" s="294">
        <v>18804</v>
      </c>
      <c r="D5545" s="294">
        <v>1167</v>
      </c>
      <c r="E5545" s="295">
        <v>14148</v>
      </c>
      <c r="F5545" s="294">
        <v>6508</v>
      </c>
      <c r="G5545" s="294">
        <v>10752</v>
      </c>
    </row>
    <row r="5546" spans="1:7">
      <c r="A5546" s="34" t="s">
        <v>1701</v>
      </c>
      <c r="B5546" s="293">
        <v>2011</v>
      </c>
      <c r="C5546" s="294">
        <v>18391</v>
      </c>
      <c r="D5546" s="294">
        <v>1120</v>
      </c>
      <c r="E5546" s="295">
        <v>14849</v>
      </c>
      <c r="F5546" s="294">
        <v>7850</v>
      </c>
      <c r="G5546" s="294">
        <v>11848</v>
      </c>
    </row>
    <row r="5547" spans="1:7">
      <c r="A5547" s="34" t="s">
        <v>1701</v>
      </c>
      <c r="B5547" s="293">
        <v>2010</v>
      </c>
      <c r="C5547" s="294">
        <v>17178</v>
      </c>
      <c r="D5547" s="294">
        <v>973</v>
      </c>
      <c r="E5547" s="295">
        <v>14465</v>
      </c>
      <c r="F5547" s="294">
        <v>7595</v>
      </c>
      <c r="G5547" s="294">
        <v>11535</v>
      </c>
    </row>
    <row r="5548" spans="1:7">
      <c r="A5548" s="34" t="s">
        <v>1701</v>
      </c>
      <c r="B5548" s="293">
        <v>2009</v>
      </c>
      <c r="C5548" s="294">
        <v>16389</v>
      </c>
      <c r="D5548" s="294">
        <v>885</v>
      </c>
      <c r="E5548" s="295">
        <v>11334</v>
      </c>
      <c r="F5548" s="294">
        <v>6739</v>
      </c>
      <c r="G5548" s="294">
        <v>8809</v>
      </c>
    </row>
    <row r="5549" spans="1:7">
      <c r="A5549" s="34" t="s">
        <v>1701</v>
      </c>
      <c r="B5549" s="293">
        <v>2008</v>
      </c>
      <c r="C5549" s="294">
        <v>16473.734</v>
      </c>
      <c r="D5549" s="294">
        <v>1083.8510000000001</v>
      </c>
      <c r="E5549" s="295">
        <v>10560.082</v>
      </c>
      <c r="F5549" s="294">
        <v>6101.6030000000001</v>
      </c>
      <c r="G5549" s="294">
        <v>8166.1790000000001</v>
      </c>
    </row>
    <row r="5550" spans="1:7">
      <c r="A5550" s="34" t="s">
        <v>1701</v>
      </c>
      <c r="B5550" s="293">
        <v>2007</v>
      </c>
      <c r="C5550" s="294">
        <v>15596.91</v>
      </c>
      <c r="D5550" s="294">
        <v>1108.681</v>
      </c>
      <c r="E5550" s="295">
        <v>9034.0239999999994</v>
      </c>
      <c r="F5550" s="294">
        <v>5603.3950000000004</v>
      </c>
      <c r="G5550" s="294">
        <v>6662.2930000000006</v>
      </c>
    </row>
    <row r="5551" spans="1:7">
      <c r="A5551" s="34" t="s">
        <v>1701</v>
      </c>
      <c r="B5551" s="293">
        <v>2006</v>
      </c>
      <c r="C5551" s="294">
        <v>13402.217000000001</v>
      </c>
      <c r="D5551" s="294">
        <v>841.96</v>
      </c>
      <c r="E5551" s="295">
        <v>9153.0380000000005</v>
      </c>
      <c r="F5551" s="294">
        <v>5957.3379999999997</v>
      </c>
      <c r="G5551" s="294">
        <v>7111.3829999999998</v>
      </c>
    </row>
    <row r="5552" spans="1:7">
      <c r="A5552" s="34" t="s">
        <v>1701</v>
      </c>
      <c r="B5552" s="293">
        <v>2005</v>
      </c>
      <c r="C5552" s="294">
        <v>11700.619000000001</v>
      </c>
      <c r="D5552" s="294">
        <v>703.40099999999995</v>
      </c>
      <c r="E5552" s="295">
        <v>7979.299</v>
      </c>
      <c r="F5552" s="294">
        <v>5033.8980000000001</v>
      </c>
      <c r="G5552" s="294">
        <v>6140.8029999999999</v>
      </c>
    </row>
    <row r="5553" spans="1:7">
      <c r="A5553" s="34" t="s">
        <v>1701</v>
      </c>
      <c r="B5553" s="293">
        <v>2004</v>
      </c>
      <c r="C5553" s="294">
        <v>10282.0898</v>
      </c>
      <c r="D5553" s="294">
        <v>580.89700000000005</v>
      </c>
      <c r="E5553" s="295">
        <v>6690.75</v>
      </c>
      <c r="F5553" s="294">
        <v>4148.5092000000004</v>
      </c>
      <c r="G5553" s="294">
        <v>5237.0112000000008</v>
      </c>
    </row>
    <row r="5554" spans="1:7">
      <c r="A5554" s="34" t="s">
        <v>1701</v>
      </c>
      <c r="B5554" s="293">
        <v>2003</v>
      </c>
      <c r="C5554" s="294">
        <v>9120.2870999999996</v>
      </c>
      <c r="D5554" s="294">
        <v>635.47</v>
      </c>
      <c r="E5554" s="295">
        <v>6315.6981999999998</v>
      </c>
      <c r="F5554" s="294">
        <v>3511.9171000000001</v>
      </c>
      <c r="G5554" s="294">
        <v>4926.1652000000004</v>
      </c>
    </row>
    <row r="5555" spans="1:7">
      <c r="A5555" s="34" t="s">
        <v>1701</v>
      </c>
      <c r="B5555" s="293">
        <v>2002</v>
      </c>
      <c r="C5555" s="294">
        <v>7488.6540000000005</v>
      </c>
      <c r="D5555" s="294">
        <v>495.67599999999999</v>
      </c>
      <c r="E5555" s="295">
        <v>4929.5860000000002</v>
      </c>
      <c r="F5555" s="294">
        <v>2791.4059999999999</v>
      </c>
      <c r="G5555" s="294">
        <v>3903.2439999999997</v>
      </c>
    </row>
    <row r="5556" spans="1:7">
      <c r="A5556" s="34" t="s">
        <v>1701</v>
      </c>
      <c r="B5556" s="293">
        <v>2001</v>
      </c>
      <c r="C5556" s="294">
        <v>6151.9961000000003</v>
      </c>
      <c r="D5556" s="294">
        <v>372.14800000000002</v>
      </c>
      <c r="E5556" s="295">
        <v>3855.1541000000002</v>
      </c>
      <c r="F5556" s="294">
        <v>2202.6390000000001</v>
      </c>
      <c r="G5556" s="294">
        <v>3027.288</v>
      </c>
    </row>
    <row r="5557" spans="1:7">
      <c r="A5557" s="34" t="s">
        <v>1701</v>
      </c>
      <c r="B5557" s="293">
        <v>2000</v>
      </c>
      <c r="C5557" s="294">
        <v>4557.1117999999997</v>
      </c>
      <c r="D5557" s="294">
        <v>258.142</v>
      </c>
      <c r="E5557" s="295">
        <v>2914.6621</v>
      </c>
      <c r="F5557" s="294">
        <v>1685.5029999999999</v>
      </c>
      <c r="G5557" s="294">
        <v>2277.085</v>
      </c>
    </row>
    <row r="5558" spans="1:7">
      <c r="A5558" s="34" t="s">
        <v>1701</v>
      </c>
      <c r="B5558" s="293">
        <v>1999</v>
      </c>
      <c r="C5558" s="294">
        <v>3681.7629000000002</v>
      </c>
      <c r="D5558" s="294">
        <v>192.26599999999999</v>
      </c>
      <c r="E5558" s="295">
        <v>1936.095</v>
      </c>
      <c r="F5558" s="294">
        <v>1162.779</v>
      </c>
      <c r="G5558" s="294">
        <v>1475.2239999999999</v>
      </c>
    </row>
    <row r="5559" spans="1:7">
      <c r="A5559" s="34" t="s">
        <v>1701</v>
      </c>
      <c r="B5559" s="293">
        <v>1998</v>
      </c>
      <c r="C5559" s="294">
        <v>3060.0648999999999</v>
      </c>
      <c r="D5559" s="294">
        <v>141.273</v>
      </c>
      <c r="E5559" s="295">
        <v>1619.7209</v>
      </c>
      <c r="F5559" s="294">
        <v>954.78200000000004</v>
      </c>
      <c r="G5559" s="294">
        <v>1266.9929999999999</v>
      </c>
    </row>
    <row r="5560" spans="1:7">
      <c r="A5560" s="34" t="s">
        <v>1701</v>
      </c>
      <c r="B5560" s="293">
        <v>1997</v>
      </c>
      <c r="C5560" s="294">
        <v>2388.2208999999998</v>
      </c>
      <c r="D5560" s="294">
        <v>102.47799999999999</v>
      </c>
      <c r="E5560" s="295">
        <v>1122.4139</v>
      </c>
      <c r="F5560" s="294">
        <v>517.471</v>
      </c>
      <c r="G5560" s="294">
        <v>831.16499999999996</v>
      </c>
    </row>
    <row r="5561" spans="1:7">
      <c r="A5561" s="34" t="s">
        <v>1701</v>
      </c>
      <c r="B5561" s="293">
        <v>1996</v>
      </c>
      <c r="C5561" s="294">
        <v>1925.6688999999999</v>
      </c>
      <c r="D5561" s="294">
        <v>72.652000000000001</v>
      </c>
      <c r="E5561" s="295">
        <v>804.92499999999995</v>
      </c>
      <c r="F5561" s="294">
        <v>410.63799999999998</v>
      </c>
      <c r="G5561" s="294">
        <v>599.76199999999994</v>
      </c>
    </row>
    <row r="5562" spans="1:7">
      <c r="A5562" s="34" t="s">
        <v>1701</v>
      </c>
      <c r="B5562" s="293">
        <v>1995</v>
      </c>
      <c r="C5562" s="294">
        <v>1554.1</v>
      </c>
      <c r="D5562" s="294">
        <v>68.512</v>
      </c>
      <c r="E5562" s="295">
        <v>658.71699999999998</v>
      </c>
      <c r="F5562" s="294">
        <v>334.24900000000002</v>
      </c>
      <c r="G5562" s="294">
        <v>444.28800000000001</v>
      </c>
    </row>
    <row r="5563" spans="1:7">
      <c r="A5563" s="34" t="s">
        <v>1701</v>
      </c>
      <c r="B5563" s="293">
        <v>1994</v>
      </c>
      <c r="C5563" s="294">
        <v>1305.7460000000001</v>
      </c>
      <c r="D5563" s="294">
        <v>53.893000000000001</v>
      </c>
      <c r="E5563" s="295">
        <v>469.28899999999999</v>
      </c>
      <c r="F5563" s="294">
        <v>262.50200000000001</v>
      </c>
      <c r="G5563" s="294">
        <v>315.255</v>
      </c>
    </row>
    <row r="5564" spans="1:7">
      <c r="A5564" s="34" t="s">
        <v>1701</v>
      </c>
      <c r="B5564" s="293">
        <v>1993</v>
      </c>
      <c r="C5564" s="294">
        <v>1096.856</v>
      </c>
      <c r="D5564" s="294">
        <v>26.571000000000002</v>
      </c>
      <c r="E5564" s="295">
        <v>444.79700000000003</v>
      </c>
      <c r="F5564" s="294">
        <v>207.4</v>
      </c>
      <c r="G5564" s="294">
        <v>303.56299999999999</v>
      </c>
    </row>
    <row r="5565" spans="1:7">
      <c r="A5565" s="34" t="s">
        <v>1701</v>
      </c>
      <c r="B5565" s="293">
        <v>1992</v>
      </c>
      <c r="C5565" s="294">
        <v>930.53700000000003</v>
      </c>
      <c r="D5565" s="294">
        <v>20.204999999999998</v>
      </c>
      <c r="E5565" s="295">
        <v>349.07900000000001</v>
      </c>
      <c r="F5565" s="294">
        <v>24.274999999999999</v>
      </c>
      <c r="G5565" s="294">
        <v>236.40100000000001</v>
      </c>
    </row>
    <row r="5566" spans="1:7">
      <c r="A5566" s="34" t="s">
        <v>1701</v>
      </c>
      <c r="B5566" s="293">
        <v>1991</v>
      </c>
      <c r="C5566" s="294">
        <v>862.94600000000003</v>
      </c>
      <c r="D5566" s="294">
        <v>14.997999999999999</v>
      </c>
      <c r="E5566" s="295">
        <v>362.47699999999998</v>
      </c>
      <c r="F5566" s="294">
        <v>6.5979999999999999</v>
      </c>
      <c r="G5566" s="294">
        <v>224.892</v>
      </c>
    </row>
    <row r="5567" spans="1:7">
      <c r="A5567" s="34" t="s">
        <v>1702</v>
      </c>
      <c r="B5567" s="293">
        <v>2019</v>
      </c>
      <c r="C5567" s="294">
        <v>2866</v>
      </c>
      <c r="D5567" s="294">
        <v>538.70000000000005</v>
      </c>
      <c r="E5567" s="295">
        <v>9786.7999999999993</v>
      </c>
      <c r="F5567" s="294">
        <v>4745.8999999999996</v>
      </c>
      <c r="G5567" s="294">
        <v>8123</v>
      </c>
    </row>
    <row r="5568" spans="1:7">
      <c r="A5568" s="34" t="s">
        <v>1702</v>
      </c>
      <c r="B5568" s="293">
        <v>2018</v>
      </c>
      <c r="C5568" s="294">
        <v>2714</v>
      </c>
      <c r="D5568" s="294">
        <v>627.20000000000005</v>
      </c>
      <c r="E5568" s="295">
        <v>9469.7999999999993</v>
      </c>
      <c r="F5568" s="294">
        <v>5132.7</v>
      </c>
      <c r="G5568" s="294">
        <v>7824.8</v>
      </c>
    </row>
    <row r="5569" spans="1:7">
      <c r="A5569" s="34" t="s">
        <v>1702</v>
      </c>
      <c r="B5569" s="293">
        <v>2017</v>
      </c>
      <c r="C5569" s="294">
        <v>2582.9</v>
      </c>
      <c r="D5569" s="294">
        <v>961.8</v>
      </c>
      <c r="E5569" s="295">
        <v>9198.7000000000007</v>
      </c>
      <c r="F5569" s="294">
        <v>4865.3999999999996</v>
      </c>
      <c r="G5569" s="294">
        <v>7484.7999999999993</v>
      </c>
    </row>
    <row r="5570" spans="1:7">
      <c r="A5570" s="34" t="s">
        <v>1702</v>
      </c>
      <c r="B5570" s="293">
        <v>2016</v>
      </c>
      <c r="C5570" s="294">
        <v>2334.1999999999998</v>
      </c>
      <c r="D5570" s="294">
        <v>477.9</v>
      </c>
      <c r="E5570" s="295">
        <v>8817.5</v>
      </c>
      <c r="F5570" s="294">
        <v>4404.5</v>
      </c>
      <c r="G5570" s="294">
        <v>6882.7</v>
      </c>
    </row>
    <row r="5571" spans="1:7">
      <c r="A5571" s="34" t="s">
        <v>1702</v>
      </c>
      <c r="B5571" s="293">
        <v>2015</v>
      </c>
      <c r="C5571" s="294">
        <v>2418.8000000000002</v>
      </c>
      <c r="D5571" s="294">
        <v>483.3</v>
      </c>
      <c r="E5571" s="295">
        <v>8341</v>
      </c>
      <c r="F5571" s="294">
        <v>4224.7</v>
      </c>
      <c r="G5571" s="294">
        <v>6625.7999999999993</v>
      </c>
    </row>
    <row r="5572" spans="1:7">
      <c r="A5572" s="34" t="s">
        <v>1702</v>
      </c>
      <c r="B5572" s="293">
        <v>2014</v>
      </c>
      <c r="C5572" s="294">
        <v>2577.1</v>
      </c>
      <c r="D5572" s="294">
        <v>502.4</v>
      </c>
      <c r="E5572" s="295">
        <v>7976.4</v>
      </c>
      <c r="F5572" s="294">
        <v>4064.1</v>
      </c>
      <c r="G5572" s="294">
        <v>6365.5</v>
      </c>
    </row>
    <row r="5573" spans="1:7">
      <c r="A5573" s="34" t="s">
        <v>1702</v>
      </c>
      <c r="B5573" s="293">
        <v>2013</v>
      </c>
      <c r="C5573" s="294">
        <v>2369.3000000000002</v>
      </c>
      <c r="D5573" s="294">
        <v>351.2</v>
      </c>
      <c r="E5573" s="295">
        <v>7435.4</v>
      </c>
      <c r="F5573" s="294">
        <v>3676.6</v>
      </c>
      <c r="G5573" s="294">
        <v>5865.5</v>
      </c>
    </row>
    <row r="5574" spans="1:7">
      <c r="A5574" s="34" t="s">
        <v>1702</v>
      </c>
      <c r="B5574" s="293">
        <v>2012</v>
      </c>
      <c r="C5574" s="294">
        <v>2238.6</v>
      </c>
      <c r="D5574" s="294">
        <v>377.1</v>
      </c>
      <c r="E5574" s="295">
        <v>6395.9</v>
      </c>
      <c r="F5574" s="294">
        <v>3400.7</v>
      </c>
      <c r="G5574" s="294">
        <v>5008.5</v>
      </c>
    </row>
    <row r="5575" spans="1:7">
      <c r="A5575" s="34" t="s">
        <v>1702</v>
      </c>
      <c r="B5575" s="293">
        <v>2011</v>
      </c>
      <c r="C5575" s="294">
        <v>2098.3000000000002</v>
      </c>
      <c r="D5575" s="294">
        <v>328.7</v>
      </c>
      <c r="E5575" s="295">
        <v>6145.1</v>
      </c>
      <c r="F5575" s="294">
        <v>3058.7</v>
      </c>
      <c r="G5575" s="294">
        <v>4697.7999999999993</v>
      </c>
    </row>
    <row r="5576" spans="1:7">
      <c r="A5576" s="34" t="s">
        <v>1702</v>
      </c>
      <c r="B5576" s="293">
        <v>2010</v>
      </c>
      <c r="C5576" s="294">
        <v>1814.8</v>
      </c>
      <c r="D5576" s="294">
        <v>169.2</v>
      </c>
      <c r="E5576" s="295">
        <v>5640.9</v>
      </c>
      <c r="F5576" s="294">
        <v>2713.7</v>
      </c>
      <c r="G5576" s="294">
        <v>4353.3999999999996</v>
      </c>
    </row>
    <row r="5577" spans="1:7">
      <c r="A5577" s="34" t="s">
        <v>1702</v>
      </c>
      <c r="B5577" s="293">
        <v>2009</v>
      </c>
      <c r="C5577" s="294">
        <v>1480.2</v>
      </c>
      <c r="D5577" s="294">
        <v>56.1</v>
      </c>
      <c r="E5577" s="295">
        <v>5454.3</v>
      </c>
      <c r="F5577" s="294">
        <v>2325.8000000000002</v>
      </c>
      <c r="G5577" s="294">
        <v>4305.8</v>
      </c>
    </row>
    <row r="5578" spans="1:7">
      <c r="A5578" s="34" t="s">
        <v>1702</v>
      </c>
      <c r="B5578" s="293">
        <v>2008</v>
      </c>
      <c r="C5578" s="294">
        <v>1852.1</v>
      </c>
      <c r="D5578" s="294">
        <v>168.7</v>
      </c>
      <c r="E5578" s="295">
        <v>5439.2</v>
      </c>
      <c r="F5578" s="294">
        <v>2185.1999999999998</v>
      </c>
      <c r="G5578" s="294">
        <v>4271.2999999999993</v>
      </c>
    </row>
    <row r="5579" spans="1:7">
      <c r="A5579" s="34" t="s">
        <v>1702</v>
      </c>
      <c r="B5579" s="293">
        <v>2007</v>
      </c>
      <c r="C5579" s="294">
        <v>1742.8</v>
      </c>
      <c r="D5579" s="294">
        <v>134</v>
      </c>
      <c r="E5579" s="295">
        <v>4928.2</v>
      </c>
      <c r="F5579" s="294">
        <v>1969.3</v>
      </c>
      <c r="G5579" s="294">
        <v>3725.2</v>
      </c>
    </row>
    <row r="5580" spans="1:7">
      <c r="A5580" s="34" t="s">
        <v>1702</v>
      </c>
      <c r="B5580" s="293">
        <v>2006</v>
      </c>
      <c r="C5580" s="294">
        <v>1659.7</v>
      </c>
      <c r="D5580" s="294">
        <v>89.4</v>
      </c>
      <c r="E5580" s="295">
        <v>4637.3</v>
      </c>
      <c r="F5580" s="294">
        <v>1682.7</v>
      </c>
      <c r="G5580" s="294">
        <v>3356.4</v>
      </c>
    </row>
    <row r="5581" spans="1:7">
      <c r="A5581" s="34" t="s">
        <v>1702</v>
      </c>
      <c r="B5581" s="293">
        <v>2005</v>
      </c>
      <c r="C5581" s="294">
        <v>1352</v>
      </c>
      <c r="D5581" s="294">
        <v>91.4</v>
      </c>
      <c r="E5581" s="295">
        <v>4423.6000000000004</v>
      </c>
      <c r="F5581" s="294">
        <v>1426.2</v>
      </c>
      <c r="G5581" s="294">
        <v>3128.1000000000004</v>
      </c>
    </row>
    <row r="5582" spans="1:7">
      <c r="A5582" s="34" t="s">
        <v>1702</v>
      </c>
      <c r="B5582" s="293">
        <v>2004</v>
      </c>
      <c r="C5582" s="294">
        <v>639.5</v>
      </c>
      <c r="D5582" s="294">
        <v>15.7</v>
      </c>
      <c r="E5582" s="295">
        <v>2440.6</v>
      </c>
      <c r="F5582" s="294">
        <v>1016.5</v>
      </c>
      <c r="G5582" s="294">
        <v>1682.1999999999998</v>
      </c>
    </row>
    <row r="5583" spans="1:7">
      <c r="A5583" s="34" t="s">
        <v>1702</v>
      </c>
      <c r="B5583" s="293">
        <v>2003</v>
      </c>
      <c r="C5583" s="294">
        <v>581.29999999999995</v>
      </c>
      <c r="D5583" s="294">
        <v>6.3</v>
      </c>
      <c r="E5583" s="295">
        <v>2152.9</v>
      </c>
      <c r="F5583" s="294">
        <v>963.7</v>
      </c>
      <c r="G5583" s="294">
        <v>1487.1</v>
      </c>
    </row>
    <row r="5584" spans="1:7">
      <c r="A5584" s="34" t="s">
        <v>1702</v>
      </c>
      <c r="B5584" s="293">
        <v>2002</v>
      </c>
      <c r="C5584" s="294">
        <v>566.20000000000005</v>
      </c>
      <c r="D5584" s="294">
        <v>56.2</v>
      </c>
      <c r="E5584" s="295">
        <v>2008.8</v>
      </c>
      <c r="F5584" s="294">
        <v>752.9</v>
      </c>
      <c r="G5584" s="294">
        <v>1335.5</v>
      </c>
    </row>
    <row r="5585" spans="1:7">
      <c r="A5585" s="34" t="s">
        <v>1702</v>
      </c>
      <c r="B5585" s="293">
        <v>2001</v>
      </c>
      <c r="C5585" s="294">
        <v>583.20000000000005</v>
      </c>
      <c r="D5585" s="294">
        <v>29.7</v>
      </c>
      <c r="E5585" s="295">
        <v>2010.9</v>
      </c>
      <c r="F5585" s="294">
        <v>680.3</v>
      </c>
      <c r="G5585" s="294">
        <v>1338.7</v>
      </c>
    </row>
    <row r="5586" spans="1:7">
      <c r="A5586" s="34" t="s">
        <v>1702</v>
      </c>
      <c r="B5586" s="293">
        <v>2000</v>
      </c>
      <c r="C5586" s="294">
        <v>572.20000000000005</v>
      </c>
      <c r="D5586" s="294">
        <v>380.125</v>
      </c>
      <c r="E5586" s="295">
        <v>1944.5</v>
      </c>
      <c r="F5586" s="294">
        <v>643.4</v>
      </c>
      <c r="G5586" s="294">
        <v>1318</v>
      </c>
    </row>
    <row r="5587" spans="1:7">
      <c r="A5587" s="34" t="s">
        <v>1702</v>
      </c>
      <c r="B5587" s="293">
        <v>1999</v>
      </c>
      <c r="C5587" s="294">
        <v>601.4</v>
      </c>
      <c r="D5587" s="294">
        <v>322.3</v>
      </c>
      <c r="E5587" s="295">
        <v>3088.8998999999999</v>
      </c>
      <c r="F5587" s="294">
        <v>1340.4</v>
      </c>
      <c r="G5587" s="294">
        <v>2101.3000000000002</v>
      </c>
    </row>
    <row r="5588" spans="1:7">
      <c r="A5588" s="34" t="s">
        <v>1702</v>
      </c>
      <c r="B5588" s="293">
        <v>1998</v>
      </c>
      <c r="C5588" s="294">
        <v>1284.3</v>
      </c>
      <c r="D5588" s="294">
        <v>189.95699999999999</v>
      </c>
      <c r="E5588" s="295">
        <v>2619.6999999999998</v>
      </c>
      <c r="F5588" s="294">
        <v>965.5</v>
      </c>
      <c r="G5588" s="294">
        <v>1801.8000000000002</v>
      </c>
    </row>
    <row r="5589" spans="1:7">
      <c r="A5589" s="34" t="s">
        <v>1702</v>
      </c>
      <c r="B5589" s="293">
        <v>1997</v>
      </c>
      <c r="C5589" s="294">
        <v>1058.3</v>
      </c>
      <c r="D5589" s="294">
        <v>-14.3</v>
      </c>
      <c r="E5589" s="295">
        <v>2434.2002000000002</v>
      </c>
      <c r="F5589" s="294">
        <v>726.5</v>
      </c>
      <c r="G5589" s="294">
        <v>1643.1</v>
      </c>
    </row>
    <row r="5590" spans="1:7">
      <c r="A5590" s="34" t="s">
        <v>1702</v>
      </c>
      <c r="B5590" s="293">
        <v>1996</v>
      </c>
      <c r="C5590" s="294">
        <v>847.3</v>
      </c>
      <c r="D5590" s="294">
        <v>150.54</v>
      </c>
      <c r="E5590" s="295">
        <v>2084.1001000000001</v>
      </c>
      <c r="F5590" s="294">
        <v>734.5</v>
      </c>
      <c r="G5590" s="294">
        <v>1379.6</v>
      </c>
    </row>
    <row r="5591" spans="1:7">
      <c r="A5591" s="34" t="s">
        <v>1702</v>
      </c>
      <c r="B5591" s="293">
        <v>1995</v>
      </c>
      <c r="C5591" s="294">
        <v>775.2</v>
      </c>
      <c r="D5591" s="294">
        <v>236.458</v>
      </c>
      <c r="E5591" s="295">
        <v>2039.6</v>
      </c>
      <c r="F5591" s="294">
        <v>708.7</v>
      </c>
      <c r="G5591" s="294">
        <v>1352.9</v>
      </c>
    </row>
    <row r="5592" spans="1:7">
      <c r="A5592" s="34" t="s">
        <v>1702</v>
      </c>
      <c r="B5592" s="293">
        <v>1994</v>
      </c>
      <c r="C5592" s="294">
        <v>1097.9000000000001</v>
      </c>
      <c r="D5592" s="294">
        <v>104.657</v>
      </c>
      <c r="E5592" s="295">
        <v>2230.8000000000002</v>
      </c>
      <c r="F5592" s="294">
        <v>677.7</v>
      </c>
      <c r="G5592" s="294">
        <v>1662.9</v>
      </c>
    </row>
    <row r="5593" spans="1:7">
      <c r="A5593" s="34" t="s">
        <v>1702</v>
      </c>
      <c r="B5593" s="293">
        <v>1993</v>
      </c>
      <c r="C5593" s="294">
        <v>961.1</v>
      </c>
      <c r="D5593" s="294">
        <v>90.3</v>
      </c>
      <c r="E5593" s="295">
        <v>1917</v>
      </c>
      <c r="F5593" s="294">
        <v>568.6</v>
      </c>
      <c r="G5593" s="294">
        <v>1408.3000000000002</v>
      </c>
    </row>
    <row r="5594" spans="1:7">
      <c r="A5594" s="34" t="s">
        <v>1702</v>
      </c>
      <c r="B5594" s="293">
        <v>1992</v>
      </c>
      <c r="C5594" s="294">
        <v>741.4</v>
      </c>
      <c r="D5594" s="294">
        <v>63.5</v>
      </c>
      <c r="E5594" s="295">
        <v>1248.4000000000001</v>
      </c>
      <c r="F5594" s="294">
        <v>463.5</v>
      </c>
      <c r="G5594" s="294">
        <v>912.5</v>
      </c>
    </row>
    <row r="5595" spans="1:7">
      <c r="A5595" s="34" t="s">
        <v>1702</v>
      </c>
      <c r="B5595" s="293">
        <v>1991</v>
      </c>
      <c r="C5595" s="294">
        <v>610.20000000000005</v>
      </c>
      <c r="D5595" s="294">
        <v>41.6</v>
      </c>
      <c r="E5595" s="295">
        <v>1091.9000000000001</v>
      </c>
      <c r="F5595" s="294">
        <v>412.6</v>
      </c>
      <c r="G5595" s="294">
        <v>773.40000000000009</v>
      </c>
    </row>
    <row r="5596" spans="1:7">
      <c r="A5596" s="34" t="s">
        <v>1702</v>
      </c>
      <c r="B5596" s="293">
        <v>1990</v>
      </c>
      <c r="C5596" s="294">
        <v>520.1</v>
      </c>
      <c r="D5596" s="294">
        <v>41.1</v>
      </c>
      <c r="E5596" s="295">
        <v>1034</v>
      </c>
      <c r="F5596" s="294">
        <v>376.2</v>
      </c>
      <c r="G5596" s="294">
        <v>765.5</v>
      </c>
    </row>
    <row r="5597" spans="1:7">
      <c r="A5597" s="34" t="s">
        <v>1702</v>
      </c>
      <c r="B5597" s="293">
        <v>1989</v>
      </c>
      <c r="C5597" s="294">
        <v>485.6</v>
      </c>
      <c r="D5597" s="294">
        <v>47.6</v>
      </c>
      <c r="E5597" s="295">
        <v>964.9</v>
      </c>
      <c r="F5597" s="294">
        <v>352.2</v>
      </c>
      <c r="G5597" s="294">
        <v>689.8</v>
      </c>
    </row>
    <row r="5598" spans="1:7">
      <c r="A5598" s="34" t="s">
        <v>1703</v>
      </c>
      <c r="B5598" s="293">
        <v>2019</v>
      </c>
      <c r="C5598" s="294">
        <v>13237</v>
      </c>
      <c r="D5598" s="294">
        <v>644</v>
      </c>
      <c r="E5598" s="295">
        <v>8090</v>
      </c>
      <c r="F5598" s="294">
        <v>-865</v>
      </c>
      <c r="G5598" s="294">
        <v>4946</v>
      </c>
    </row>
    <row r="5599" spans="1:7">
      <c r="A5599" s="34" t="s">
        <v>1703</v>
      </c>
      <c r="B5599" s="293">
        <v>2018</v>
      </c>
      <c r="C5599" s="294">
        <v>12632</v>
      </c>
      <c r="D5599" s="294">
        <v>983</v>
      </c>
      <c r="E5599" s="295">
        <v>8149</v>
      </c>
      <c r="F5599" s="294">
        <v>-751</v>
      </c>
      <c r="G5599" s="294">
        <v>5043</v>
      </c>
    </row>
    <row r="5600" spans="1:7">
      <c r="A5600" s="34" t="s">
        <v>1703</v>
      </c>
      <c r="B5600" s="293">
        <v>2017</v>
      </c>
      <c r="C5600" s="294">
        <v>12574</v>
      </c>
      <c r="D5600" s="294">
        <v>1158</v>
      </c>
      <c r="E5600" s="295">
        <v>8170</v>
      </c>
      <c r="F5600" s="294">
        <v>-727</v>
      </c>
      <c r="G5600" s="294">
        <v>5009</v>
      </c>
    </row>
    <row r="5601" spans="1:7">
      <c r="A5601" s="34" t="s">
        <v>1703</v>
      </c>
      <c r="B5601" s="293">
        <v>2016</v>
      </c>
      <c r="C5601" s="294">
        <v>12154</v>
      </c>
      <c r="D5601" s="294">
        <v>1253</v>
      </c>
      <c r="E5601" s="295">
        <v>8493</v>
      </c>
      <c r="F5601" s="294">
        <v>-258</v>
      </c>
      <c r="G5601" s="294">
        <v>5463</v>
      </c>
    </row>
    <row r="5602" spans="1:7">
      <c r="A5602" s="34" t="s">
        <v>1703</v>
      </c>
      <c r="B5602" s="293">
        <v>2015</v>
      </c>
      <c r="C5602" s="294">
        <v>11454</v>
      </c>
      <c r="D5602" s="294">
        <v>1042</v>
      </c>
      <c r="E5602" s="295">
        <v>7476</v>
      </c>
      <c r="F5602" s="294">
        <v>19</v>
      </c>
      <c r="G5602" s="294">
        <v>4741</v>
      </c>
    </row>
    <row r="5603" spans="1:7">
      <c r="A5603" s="34" t="s">
        <v>1703</v>
      </c>
      <c r="B5603" s="293">
        <v>2014</v>
      </c>
      <c r="C5603" s="294">
        <v>10773</v>
      </c>
      <c r="D5603" s="294">
        <v>903</v>
      </c>
      <c r="E5603" s="295">
        <v>7198</v>
      </c>
      <c r="F5603" s="294">
        <v>-369</v>
      </c>
      <c r="G5603" s="294">
        <v>4607</v>
      </c>
    </row>
    <row r="5604" spans="1:7">
      <c r="A5604" s="34" t="s">
        <v>1703</v>
      </c>
      <c r="B5604" s="293">
        <v>2013</v>
      </c>
      <c r="C5604" s="294">
        <v>10459</v>
      </c>
      <c r="D5604" s="294">
        <v>753</v>
      </c>
      <c r="E5604" s="295">
        <v>6019</v>
      </c>
      <c r="F5604" s="294">
        <v>-1014</v>
      </c>
      <c r="G5604" s="294">
        <v>3463</v>
      </c>
    </row>
    <row r="5605" spans="1:7">
      <c r="A5605" s="34" t="s">
        <v>1703</v>
      </c>
      <c r="B5605" s="293">
        <v>2012</v>
      </c>
      <c r="C5605" s="294">
        <v>10364</v>
      </c>
      <c r="D5605" s="294">
        <v>850</v>
      </c>
      <c r="E5605" s="295">
        <v>6108</v>
      </c>
      <c r="F5605" s="294">
        <v>138</v>
      </c>
      <c r="G5605" s="294">
        <v>3676</v>
      </c>
    </row>
    <row r="5606" spans="1:7">
      <c r="A5606" s="34" t="s">
        <v>1703</v>
      </c>
      <c r="B5606" s="293">
        <v>2011</v>
      </c>
      <c r="C5606" s="294">
        <v>9613</v>
      </c>
      <c r="D5606" s="294">
        <v>805</v>
      </c>
      <c r="E5606" s="295">
        <v>6451</v>
      </c>
      <c r="F5606" s="294">
        <v>1477</v>
      </c>
      <c r="G5606" s="294">
        <v>3984</v>
      </c>
    </row>
    <row r="5607" spans="1:7">
      <c r="A5607" s="34" t="s">
        <v>1703</v>
      </c>
      <c r="B5607" s="293">
        <v>2010</v>
      </c>
      <c r="C5607" s="294">
        <v>8632</v>
      </c>
      <c r="D5607" s="294">
        <v>448</v>
      </c>
      <c r="E5607" s="295">
        <v>7173</v>
      </c>
      <c r="F5607" s="294">
        <v>2184</v>
      </c>
      <c r="G5607" s="294">
        <v>4907</v>
      </c>
    </row>
    <row r="5608" spans="1:7">
      <c r="A5608" s="34" t="s">
        <v>1703</v>
      </c>
      <c r="B5608" s="293">
        <v>2009</v>
      </c>
      <c r="C5608" s="294">
        <v>9043</v>
      </c>
      <c r="D5608" s="294">
        <v>220</v>
      </c>
      <c r="E5608" s="295">
        <v>6972</v>
      </c>
      <c r="F5608" s="294">
        <v>1875</v>
      </c>
      <c r="G5608" s="294">
        <v>4772</v>
      </c>
    </row>
    <row r="5609" spans="1:7">
      <c r="A5609" s="34" t="s">
        <v>1703</v>
      </c>
      <c r="B5609" s="293">
        <v>2008</v>
      </c>
      <c r="C5609" s="294">
        <v>10134</v>
      </c>
      <c r="D5609" s="294">
        <v>718</v>
      </c>
      <c r="E5609" s="295">
        <v>7437</v>
      </c>
      <c r="F5609" s="294">
        <v>2274</v>
      </c>
      <c r="G5609" s="294">
        <v>5186</v>
      </c>
    </row>
    <row r="5610" spans="1:7">
      <c r="A5610" s="34" t="s">
        <v>1703</v>
      </c>
      <c r="B5610" s="293">
        <v>2007</v>
      </c>
      <c r="C5610" s="294">
        <v>10671</v>
      </c>
      <c r="D5610" s="294">
        <v>676</v>
      </c>
      <c r="E5610" s="295">
        <v>7093</v>
      </c>
      <c r="F5610" s="294">
        <v>3026</v>
      </c>
      <c r="G5610" s="294">
        <v>4699</v>
      </c>
    </row>
    <row r="5611" spans="1:7">
      <c r="A5611" s="34" t="s">
        <v>1703</v>
      </c>
      <c r="B5611" s="293">
        <v>2006</v>
      </c>
      <c r="C5611" s="294">
        <v>9699</v>
      </c>
      <c r="D5611" s="294">
        <v>683</v>
      </c>
      <c r="E5611" s="295">
        <v>6346</v>
      </c>
      <c r="F5611" s="294">
        <v>2504</v>
      </c>
      <c r="G5611" s="294">
        <v>4180</v>
      </c>
    </row>
    <row r="5612" spans="1:7">
      <c r="A5612" s="34" t="s">
        <v>1703</v>
      </c>
      <c r="B5612" s="293">
        <v>2005</v>
      </c>
      <c r="C5612" s="294">
        <v>9408</v>
      </c>
      <c r="D5612" s="294">
        <v>705</v>
      </c>
      <c r="E5612" s="295">
        <v>6089</v>
      </c>
      <c r="F5612" s="294">
        <v>2368</v>
      </c>
      <c r="G5612" s="294">
        <v>4014</v>
      </c>
    </row>
    <row r="5613" spans="1:7">
      <c r="A5613" s="34" t="s">
        <v>1703</v>
      </c>
      <c r="B5613" s="293">
        <v>2004</v>
      </c>
      <c r="C5613" s="294">
        <v>8934</v>
      </c>
      <c r="D5613" s="294">
        <v>717</v>
      </c>
      <c r="E5613" s="295">
        <v>7880</v>
      </c>
      <c r="F5613" s="294">
        <v>5266</v>
      </c>
      <c r="G5613" s="294">
        <v>5914</v>
      </c>
    </row>
    <row r="5614" spans="1:7">
      <c r="A5614" s="34" t="s">
        <v>1703</v>
      </c>
      <c r="B5614" s="293">
        <v>2003</v>
      </c>
      <c r="C5614" s="294">
        <v>8445</v>
      </c>
      <c r="D5614" s="294">
        <v>502</v>
      </c>
      <c r="E5614" s="295">
        <v>7246</v>
      </c>
      <c r="F5614" s="294">
        <v>4860</v>
      </c>
      <c r="G5614" s="294">
        <v>5407</v>
      </c>
    </row>
    <row r="5615" spans="1:7">
      <c r="A5615" s="34" t="s">
        <v>1703</v>
      </c>
      <c r="B5615" s="293">
        <v>2002</v>
      </c>
      <c r="C5615" s="294">
        <v>8423</v>
      </c>
      <c r="D5615" s="294">
        <v>519</v>
      </c>
      <c r="E5615" s="295">
        <v>5094</v>
      </c>
      <c r="F5615" s="294">
        <v>2921</v>
      </c>
      <c r="G5615" s="294">
        <v>3321</v>
      </c>
    </row>
    <row r="5616" spans="1:7">
      <c r="A5616" s="34" t="s">
        <v>1703</v>
      </c>
      <c r="B5616" s="293">
        <v>2001</v>
      </c>
      <c r="C5616" s="294">
        <v>9080</v>
      </c>
      <c r="D5616" s="294">
        <v>428</v>
      </c>
      <c r="E5616" s="295">
        <v>4088.1219999999998</v>
      </c>
      <c r="F5616" s="294">
        <v>2459.54</v>
      </c>
      <c r="G5616" s="294">
        <v>2859.54</v>
      </c>
    </row>
    <row r="5617" spans="1:7">
      <c r="A5617" s="34" t="s">
        <v>1703</v>
      </c>
      <c r="B5617" s="293">
        <v>2000</v>
      </c>
      <c r="C5617" s="294">
        <v>9766.2199999999993</v>
      </c>
      <c r="D5617" s="294">
        <v>460.75900000000001</v>
      </c>
      <c r="E5617" s="295">
        <v>4126.1670000000004</v>
      </c>
      <c r="F5617" s="294">
        <v>2266.085</v>
      </c>
      <c r="G5617" s="294">
        <v>2916.085</v>
      </c>
    </row>
    <row r="5618" spans="1:7">
      <c r="A5618" s="34" t="s">
        <v>1703</v>
      </c>
      <c r="B5618" s="293">
        <v>1999</v>
      </c>
      <c r="C5618" s="294">
        <v>9346.9110999999994</v>
      </c>
      <c r="D5618" s="294">
        <v>2046.4939999999999</v>
      </c>
      <c r="E5618" s="295">
        <v>4549.7079999999996</v>
      </c>
      <c r="F5618" s="294">
        <v>2272.4630000000002</v>
      </c>
      <c r="G5618" s="294">
        <v>2922.4630000000002</v>
      </c>
    </row>
    <row r="5619" spans="1:7">
      <c r="A5619" s="34" t="s">
        <v>1703</v>
      </c>
      <c r="B5619" s="293">
        <v>1998</v>
      </c>
      <c r="C5619" s="294">
        <v>9188.8037000000004</v>
      </c>
      <c r="D5619" s="294">
        <v>217.39</v>
      </c>
      <c r="E5619" s="295">
        <v>4300.7611999999999</v>
      </c>
      <c r="F5619" s="294">
        <v>2147.029</v>
      </c>
      <c r="G5619" s="294">
        <v>2797.029</v>
      </c>
    </row>
    <row r="5620" spans="1:7">
      <c r="A5620" s="34" t="s">
        <v>1703</v>
      </c>
      <c r="B5620" s="293">
        <v>1997</v>
      </c>
      <c r="C5620" s="294">
        <v>8644.7909999999993</v>
      </c>
      <c r="D5620" s="294">
        <v>434.20800000000003</v>
      </c>
      <c r="E5620" s="295">
        <v>4120.0020000000004</v>
      </c>
      <c r="F5620" s="294">
        <v>1989.9179999999999</v>
      </c>
      <c r="G5620" s="294">
        <v>2639.9179999999997</v>
      </c>
    </row>
    <row r="5621" spans="1:7">
      <c r="A5621" s="34" t="s">
        <v>1703</v>
      </c>
      <c r="B5621" s="293">
        <v>1996</v>
      </c>
      <c r="C5621" s="294">
        <v>7881.4369999999999</v>
      </c>
      <c r="D5621" s="294">
        <v>961.51099999999997</v>
      </c>
      <c r="E5621" s="295">
        <v>5266.5630000000001</v>
      </c>
      <c r="F5621" s="294">
        <v>3246.7399</v>
      </c>
      <c r="G5621" s="294">
        <v>3896.7399</v>
      </c>
    </row>
    <row r="5622" spans="1:7">
      <c r="A5622" s="34" t="s">
        <v>1703</v>
      </c>
      <c r="B5622" s="293">
        <v>1995</v>
      </c>
      <c r="C5622" s="294">
        <v>7320.79</v>
      </c>
      <c r="D5622" s="294">
        <v>448.34100000000001</v>
      </c>
      <c r="E5622" s="295">
        <v>4570.0771000000004</v>
      </c>
      <c r="F5622" s="294">
        <v>2760.9560000000001</v>
      </c>
      <c r="G5622" s="294">
        <v>3436.1559999999999</v>
      </c>
    </row>
    <row r="5623" spans="1:7">
      <c r="A5623" s="34" t="s">
        <v>1703</v>
      </c>
      <c r="B5623" s="293">
        <v>1994</v>
      </c>
      <c r="C5623" s="294">
        <v>7245.0879000000004</v>
      </c>
      <c r="D5623" s="294">
        <v>390.99900000000002</v>
      </c>
      <c r="E5623" s="295">
        <v>4135.1049999999996</v>
      </c>
      <c r="F5623" s="294">
        <v>2441.2928999999999</v>
      </c>
      <c r="G5623" s="294">
        <v>3091.2928999999999</v>
      </c>
    </row>
    <row r="5624" spans="1:7">
      <c r="A5624" s="34" t="s">
        <v>1703</v>
      </c>
      <c r="B5624" s="293">
        <v>1993</v>
      </c>
      <c r="C5624" s="294">
        <v>6944.2959000000001</v>
      </c>
      <c r="D5624" s="294">
        <v>455.49700000000001</v>
      </c>
      <c r="E5624" s="295">
        <v>3846.45</v>
      </c>
      <c r="F5624" s="294">
        <v>2267.6170000000002</v>
      </c>
      <c r="G5624" s="294">
        <v>2809.2560000000003</v>
      </c>
    </row>
    <row r="5625" spans="1:7">
      <c r="A5625" s="34" t="s">
        <v>1703</v>
      </c>
      <c r="B5625" s="293">
        <v>1992</v>
      </c>
      <c r="C5625" s="294">
        <v>6149.2178000000004</v>
      </c>
      <c r="D5625" s="294">
        <v>403.30200000000002</v>
      </c>
      <c r="E5625" s="295">
        <v>3418.8560000000002</v>
      </c>
      <c r="F5625" s="294">
        <v>1876.7919999999999</v>
      </c>
      <c r="G5625" s="294">
        <v>2590.5500000000002</v>
      </c>
    </row>
    <row r="5626" spans="1:7">
      <c r="A5626" s="34" t="s">
        <v>1703</v>
      </c>
      <c r="B5626" s="293">
        <v>1991</v>
      </c>
      <c r="C5626" s="294">
        <v>5253.5087999999996</v>
      </c>
      <c r="D5626" s="294">
        <v>398.43799999999999</v>
      </c>
      <c r="E5626" s="295">
        <v>2871.8779</v>
      </c>
      <c r="F5626" s="294">
        <v>1560.0519999999999</v>
      </c>
      <c r="G5626" s="294">
        <v>2100.498</v>
      </c>
    </row>
    <row r="5627" spans="1:7">
      <c r="A5627" s="34" t="s">
        <v>1703</v>
      </c>
      <c r="B5627" s="293">
        <v>1990</v>
      </c>
      <c r="C5627" s="294">
        <v>4647.9160000000002</v>
      </c>
      <c r="D5627" s="294">
        <v>346.92599999999999</v>
      </c>
      <c r="E5627" s="295">
        <v>2418.4861000000001</v>
      </c>
      <c r="F5627" s="294">
        <v>1240.454</v>
      </c>
      <c r="G5627" s="294">
        <v>1686.1279999999999</v>
      </c>
    </row>
    <row r="5628" spans="1:7">
      <c r="A5628" s="34" t="s">
        <v>1703</v>
      </c>
      <c r="B5628" s="293">
        <v>1989</v>
      </c>
      <c r="C5628" s="294">
        <v>4070.7770999999998</v>
      </c>
      <c r="D5628" s="294">
        <v>245.136</v>
      </c>
      <c r="E5628" s="295">
        <v>2145.5061000000001</v>
      </c>
      <c r="F5628" s="294">
        <v>946.20699999999999</v>
      </c>
      <c r="G5628" s="294">
        <v>1464.1590000000001</v>
      </c>
    </row>
    <row r="5629" spans="1:7">
      <c r="A5629" s="34" t="s">
        <v>1704</v>
      </c>
      <c r="B5629" s="293">
        <v>2018</v>
      </c>
      <c r="C5629" s="294">
        <v>10194</v>
      </c>
      <c r="D5629" s="294">
        <v>581</v>
      </c>
      <c r="E5629" s="295">
        <v>8770</v>
      </c>
      <c r="F5629" s="294">
        <v>3311</v>
      </c>
      <c r="G5629" s="294">
        <v>6435</v>
      </c>
    </row>
    <row r="5630" spans="1:7">
      <c r="A5630" s="34" t="s">
        <v>1704</v>
      </c>
      <c r="B5630" s="293">
        <v>2017</v>
      </c>
      <c r="C5630" s="294">
        <v>10170</v>
      </c>
      <c r="D5630" s="294">
        <v>366</v>
      </c>
      <c r="E5630" s="295">
        <v>8990</v>
      </c>
      <c r="F5630" s="294">
        <v>3383</v>
      </c>
      <c r="G5630" s="294">
        <v>6494</v>
      </c>
    </row>
    <row r="5631" spans="1:7">
      <c r="A5631" s="34" t="s">
        <v>1704</v>
      </c>
      <c r="B5631" s="293">
        <v>2016</v>
      </c>
      <c r="C5631" s="294">
        <v>5086</v>
      </c>
      <c r="D5631" s="294">
        <v>254</v>
      </c>
      <c r="E5631" s="295">
        <v>3370</v>
      </c>
      <c r="F5631" s="294">
        <v>1068</v>
      </c>
      <c r="G5631" s="294">
        <v>2149</v>
      </c>
    </row>
    <row r="5632" spans="1:7">
      <c r="A5632" s="34" t="s">
        <v>1704</v>
      </c>
      <c r="B5632" s="293">
        <v>2016</v>
      </c>
      <c r="C5632" s="294">
        <v>7043</v>
      </c>
      <c r="D5632" s="294">
        <v>244</v>
      </c>
      <c r="E5632" s="295">
        <v>9132</v>
      </c>
      <c r="F5632" s="294">
        <v>3147</v>
      </c>
      <c r="G5632" s="294">
        <v>6434</v>
      </c>
    </row>
    <row r="5633" spans="1:7">
      <c r="A5633" s="34" t="s">
        <v>1704</v>
      </c>
      <c r="B5633" s="293">
        <v>2014</v>
      </c>
      <c r="C5633" s="294">
        <v>5772</v>
      </c>
      <c r="D5633" s="294">
        <v>161</v>
      </c>
      <c r="E5633" s="295">
        <v>4162</v>
      </c>
      <c r="F5633" s="294">
        <v>1595</v>
      </c>
      <c r="G5633" s="294">
        <v>2928</v>
      </c>
    </row>
    <row r="5634" spans="1:7">
      <c r="A5634" s="34" t="s">
        <v>1704</v>
      </c>
      <c r="B5634" s="293">
        <v>2013</v>
      </c>
      <c r="C5634" s="294">
        <v>6469</v>
      </c>
      <c r="D5634" s="294">
        <v>518</v>
      </c>
      <c r="E5634" s="295">
        <v>5875</v>
      </c>
      <c r="F5634" s="294">
        <v>2618</v>
      </c>
      <c r="G5634" s="294">
        <v>3913</v>
      </c>
    </row>
    <row r="5635" spans="1:7">
      <c r="A5635" s="34" t="s">
        <v>1704</v>
      </c>
      <c r="B5635" s="293">
        <v>2012</v>
      </c>
      <c r="C5635" s="294">
        <v>5836</v>
      </c>
      <c r="D5635" s="294">
        <v>59</v>
      </c>
      <c r="E5635" s="295">
        <v>6667</v>
      </c>
      <c r="F5635" s="294">
        <v>2181</v>
      </c>
      <c r="G5635" s="294">
        <v>4033</v>
      </c>
    </row>
    <row r="5636" spans="1:7">
      <c r="A5636" s="34" t="s">
        <v>1704</v>
      </c>
      <c r="B5636" s="293">
        <v>2011</v>
      </c>
      <c r="C5636" s="294">
        <v>10798</v>
      </c>
      <c r="D5636" s="294">
        <v>599</v>
      </c>
      <c r="E5636" s="295">
        <v>6223</v>
      </c>
      <c r="F5636" s="294">
        <v>2491</v>
      </c>
      <c r="G5636" s="294">
        <v>4343</v>
      </c>
    </row>
    <row r="5637" spans="1:7">
      <c r="A5637" s="34" t="s">
        <v>1704</v>
      </c>
      <c r="B5637" s="293">
        <v>2010</v>
      </c>
      <c r="C5637" s="294">
        <v>10580</v>
      </c>
      <c r="D5637" s="294">
        <v>481</v>
      </c>
      <c r="E5637" s="295">
        <v>5295</v>
      </c>
      <c r="F5637" s="294">
        <v>2291</v>
      </c>
      <c r="G5637" s="294">
        <v>3397</v>
      </c>
    </row>
    <row r="5638" spans="1:7">
      <c r="A5638" s="34" t="s">
        <v>1704</v>
      </c>
      <c r="B5638" s="293">
        <v>2009</v>
      </c>
      <c r="C5638" s="294">
        <v>10070</v>
      </c>
      <c r="D5638" s="294">
        <v>439</v>
      </c>
      <c r="E5638" s="295">
        <v>5048</v>
      </c>
      <c r="F5638" s="294">
        <v>2084</v>
      </c>
      <c r="G5638" s="294">
        <v>3200</v>
      </c>
    </row>
    <row r="5639" spans="1:7">
      <c r="A5639" s="34" t="s">
        <v>1704</v>
      </c>
      <c r="B5639" s="293">
        <v>2008</v>
      </c>
      <c r="C5639" s="294">
        <v>8926</v>
      </c>
      <c r="D5639" s="294">
        <v>416</v>
      </c>
      <c r="E5639" s="295">
        <v>4981</v>
      </c>
      <c r="F5639" s="294">
        <v>1868</v>
      </c>
      <c r="G5639" s="294">
        <v>3096</v>
      </c>
    </row>
    <row r="5640" spans="1:7">
      <c r="A5640" s="34" t="s">
        <v>1704</v>
      </c>
      <c r="B5640" s="293">
        <v>2007</v>
      </c>
      <c r="C5640" s="294">
        <v>8061</v>
      </c>
      <c r="D5640" s="294">
        <v>391</v>
      </c>
      <c r="E5640" s="295">
        <v>4558</v>
      </c>
      <c r="F5640" s="294">
        <v>1592</v>
      </c>
      <c r="G5640" s="294">
        <v>2820</v>
      </c>
    </row>
    <row r="5641" spans="1:7">
      <c r="A5641" s="34" t="s">
        <v>1704</v>
      </c>
      <c r="B5641" s="293">
        <v>2006</v>
      </c>
      <c r="C5641" s="294">
        <v>7792</v>
      </c>
      <c r="D5641" s="294">
        <v>927</v>
      </c>
      <c r="E5641" s="295">
        <v>5655</v>
      </c>
      <c r="F5641" s="294">
        <v>2861</v>
      </c>
      <c r="G5641" s="294">
        <v>4100</v>
      </c>
    </row>
    <row r="5642" spans="1:7">
      <c r="A5642" s="34" t="s">
        <v>1704</v>
      </c>
      <c r="B5642" s="293">
        <v>2005</v>
      </c>
      <c r="C5642" s="294">
        <v>7187</v>
      </c>
      <c r="D5642" s="294">
        <v>409</v>
      </c>
      <c r="E5642" s="295">
        <v>6010</v>
      </c>
      <c r="F5642" s="294">
        <v>2397</v>
      </c>
      <c r="G5642" s="294">
        <v>3682</v>
      </c>
    </row>
    <row r="5643" spans="1:7">
      <c r="A5643" s="34" t="s">
        <v>1705</v>
      </c>
      <c r="B5643" s="293">
        <v>2019</v>
      </c>
      <c r="C5643" s="294">
        <v>4752.5</v>
      </c>
      <c r="D5643" s="294">
        <v>333.8</v>
      </c>
      <c r="E5643" s="295">
        <v>4816.3999999999996</v>
      </c>
      <c r="F5643" s="294">
        <v>1312.5</v>
      </c>
      <c r="G5643" s="294">
        <v>3595.2</v>
      </c>
    </row>
    <row r="5644" spans="1:7">
      <c r="A5644" s="34" t="s">
        <v>1705</v>
      </c>
      <c r="B5644" s="293">
        <v>2018</v>
      </c>
      <c r="C5644" s="294">
        <v>4269.5</v>
      </c>
      <c r="D5644" s="294">
        <v>305.89999999999998</v>
      </c>
      <c r="E5644" s="295">
        <v>3382</v>
      </c>
      <c r="F5644" s="294">
        <v>1157.5999999999999</v>
      </c>
      <c r="G5644" s="294">
        <v>2326.6</v>
      </c>
    </row>
    <row r="5645" spans="1:7">
      <c r="A5645" s="34" t="s">
        <v>1705</v>
      </c>
      <c r="B5645" s="293">
        <v>2017</v>
      </c>
      <c r="C5645" s="294">
        <v>3943.8</v>
      </c>
      <c r="D5645" s="294">
        <v>292.60000000000002</v>
      </c>
      <c r="E5645" s="295">
        <v>3550.8</v>
      </c>
      <c r="F5645" s="294">
        <v>1190.8</v>
      </c>
      <c r="G5645" s="294">
        <v>2442.5</v>
      </c>
    </row>
    <row r="5646" spans="1:7">
      <c r="A5646" s="34" t="s">
        <v>1705</v>
      </c>
      <c r="B5646" s="293">
        <v>2016</v>
      </c>
      <c r="C5646" s="294">
        <v>3749.9</v>
      </c>
      <c r="D5646" s="294">
        <v>385.8</v>
      </c>
      <c r="E5646" s="295">
        <v>2984.1</v>
      </c>
      <c r="F5646" s="294">
        <v>1094</v>
      </c>
      <c r="G5646" s="294">
        <v>2053.8000000000002</v>
      </c>
    </row>
    <row r="5647" spans="1:7">
      <c r="A5647" s="34" t="s">
        <v>1705</v>
      </c>
      <c r="B5647" s="293">
        <v>2015</v>
      </c>
      <c r="C5647" s="294">
        <v>3917.2</v>
      </c>
      <c r="D5647" s="294">
        <v>325.10000000000002</v>
      </c>
      <c r="E5647" s="295">
        <v>2963.7</v>
      </c>
      <c r="F5647" s="294">
        <v>1097.7</v>
      </c>
      <c r="G5647" s="294">
        <v>2042.6</v>
      </c>
    </row>
    <row r="5648" spans="1:7">
      <c r="A5648" s="34" t="s">
        <v>1705</v>
      </c>
      <c r="B5648" s="293">
        <v>2014</v>
      </c>
      <c r="C5648" s="294">
        <v>3782.3</v>
      </c>
      <c r="D5648" s="294">
        <v>98</v>
      </c>
      <c r="E5648" s="295">
        <v>3140.6</v>
      </c>
      <c r="F5648" s="294">
        <v>1154.9000000000001</v>
      </c>
      <c r="G5648" s="294">
        <v>2123.3000000000002</v>
      </c>
    </row>
    <row r="5649" spans="1:7">
      <c r="A5649" s="34" t="s">
        <v>1705</v>
      </c>
      <c r="B5649" s="293">
        <v>2013</v>
      </c>
      <c r="C5649" s="294">
        <v>3477.2</v>
      </c>
      <c r="D5649" s="294">
        <v>197.3</v>
      </c>
      <c r="E5649" s="295">
        <v>3108.1</v>
      </c>
      <c r="F5649" s="294">
        <v>1399.2</v>
      </c>
      <c r="G5649" s="294">
        <v>2268.6999999999998</v>
      </c>
    </row>
    <row r="5650" spans="1:7">
      <c r="A5650" s="34" t="s">
        <v>1705</v>
      </c>
      <c r="B5650" s="293">
        <v>2012</v>
      </c>
      <c r="C5650" s="294">
        <v>3414.5</v>
      </c>
      <c r="D5650" s="294">
        <v>248.2</v>
      </c>
      <c r="E5650" s="295">
        <v>3254.9</v>
      </c>
      <c r="F5650" s="294">
        <v>1442.2</v>
      </c>
      <c r="G5650" s="294">
        <v>2497.6000000000004</v>
      </c>
    </row>
    <row r="5651" spans="1:7">
      <c r="A5651" s="34" t="s">
        <v>1705</v>
      </c>
      <c r="B5651" s="293">
        <v>2011</v>
      </c>
      <c r="C5651" s="294">
        <v>3636</v>
      </c>
      <c r="D5651" s="294">
        <v>153.30000000000001</v>
      </c>
      <c r="E5651" s="295">
        <v>2915.1</v>
      </c>
      <c r="F5651" s="294">
        <v>1307.7</v>
      </c>
      <c r="G5651" s="294">
        <v>2143.5</v>
      </c>
    </row>
    <row r="5652" spans="1:7">
      <c r="A5652" s="34" t="s">
        <v>1705</v>
      </c>
      <c r="B5652" s="293">
        <v>2010</v>
      </c>
      <c r="C5652" s="294">
        <v>3359.1</v>
      </c>
      <c r="D5652" s="294">
        <v>176.6</v>
      </c>
      <c r="E5652" s="295">
        <v>3001</v>
      </c>
      <c r="F5652" s="294">
        <v>1524.4</v>
      </c>
      <c r="G5652" s="294">
        <v>2288.8000000000002</v>
      </c>
    </row>
    <row r="5653" spans="1:7">
      <c r="A5653" s="34" t="s">
        <v>1705</v>
      </c>
      <c r="B5653" s="293">
        <v>2009</v>
      </c>
      <c r="C5653" s="294">
        <v>3055.1</v>
      </c>
      <c r="D5653" s="294">
        <v>111.8</v>
      </c>
      <c r="E5653" s="295">
        <v>3061.2</v>
      </c>
      <c r="F5653" s="294">
        <v>1575.5</v>
      </c>
      <c r="G5653" s="294">
        <v>2374.9</v>
      </c>
    </row>
    <row r="5654" spans="1:7">
      <c r="A5654" s="34" t="s">
        <v>1705</v>
      </c>
      <c r="B5654" s="293">
        <v>2008</v>
      </c>
      <c r="C5654" s="294">
        <v>4076.1</v>
      </c>
      <c r="D5654" s="294">
        <v>104.4</v>
      </c>
      <c r="E5654" s="295">
        <v>3161.9</v>
      </c>
      <c r="F5654" s="294">
        <v>1653</v>
      </c>
      <c r="G5654" s="294">
        <v>2526.6</v>
      </c>
    </row>
    <row r="5655" spans="1:7">
      <c r="A5655" s="34" t="s">
        <v>1705</v>
      </c>
      <c r="B5655" s="293">
        <v>2007</v>
      </c>
      <c r="C5655" s="294">
        <v>4250</v>
      </c>
      <c r="D5655" s="294">
        <v>-11.2</v>
      </c>
      <c r="E5655" s="295">
        <v>4072.5</v>
      </c>
      <c r="F5655" s="294">
        <v>2132.6999999999998</v>
      </c>
      <c r="G5655" s="294">
        <v>3222</v>
      </c>
    </row>
    <row r="5656" spans="1:7">
      <c r="A5656" s="34" t="s">
        <v>1705</v>
      </c>
      <c r="B5656" s="293">
        <v>2006</v>
      </c>
      <c r="C5656" s="294">
        <v>4333</v>
      </c>
      <c r="D5656" s="294">
        <v>300.3</v>
      </c>
      <c r="E5656" s="295">
        <v>4265.3</v>
      </c>
      <c r="F5656" s="294">
        <v>2351.1</v>
      </c>
      <c r="G5656" s="294">
        <v>3463.1</v>
      </c>
    </row>
    <row r="5657" spans="1:7">
      <c r="A5657" s="34" t="s">
        <v>1705</v>
      </c>
      <c r="B5657" s="293">
        <v>2004</v>
      </c>
      <c r="C5657" s="294">
        <v>5085.5</v>
      </c>
      <c r="D5657" s="294">
        <v>285.39999999999998</v>
      </c>
      <c r="E5657" s="295">
        <v>4197.2</v>
      </c>
      <c r="F5657" s="294">
        <v>2313.1</v>
      </c>
      <c r="G5657" s="294">
        <v>3493.8</v>
      </c>
    </row>
    <row r="5658" spans="1:7">
      <c r="A5658" s="34" t="s">
        <v>1705</v>
      </c>
      <c r="B5658" s="293">
        <v>2003</v>
      </c>
      <c r="C5658" s="294">
        <v>4388.2</v>
      </c>
      <c r="D5658" s="294">
        <v>205.9</v>
      </c>
      <c r="E5658" s="295">
        <v>3889.7</v>
      </c>
      <c r="F5658" s="294">
        <v>2114</v>
      </c>
      <c r="G5658" s="294">
        <v>3245.6000000000004</v>
      </c>
    </row>
    <row r="5659" spans="1:7">
      <c r="A5659" s="34" t="s">
        <v>1705</v>
      </c>
      <c r="B5659" s="293">
        <v>2002</v>
      </c>
      <c r="C5659" s="294">
        <v>4271.8</v>
      </c>
      <c r="D5659" s="294">
        <v>233.1</v>
      </c>
      <c r="E5659" s="295">
        <v>3501.1</v>
      </c>
      <c r="F5659" s="294">
        <v>1976.9</v>
      </c>
      <c r="G5659" s="294">
        <v>2959.7</v>
      </c>
    </row>
    <row r="5660" spans="1:7">
      <c r="A5660" s="34" t="s">
        <v>1705</v>
      </c>
      <c r="B5660" s="293">
        <v>2001</v>
      </c>
      <c r="C5660" s="294">
        <v>4113.8</v>
      </c>
      <c r="D5660" s="294">
        <v>187.6</v>
      </c>
      <c r="E5660" s="295">
        <v>3412.9</v>
      </c>
      <c r="F5660" s="294">
        <v>1866.6</v>
      </c>
      <c r="G5660" s="294">
        <v>2901.3</v>
      </c>
    </row>
    <row r="5661" spans="1:7">
      <c r="A5661" s="34" t="s">
        <v>1705</v>
      </c>
      <c r="B5661" s="293">
        <v>2000</v>
      </c>
      <c r="C5661" s="294">
        <v>4276.3</v>
      </c>
      <c r="D5661" s="294">
        <v>264.10000000000002</v>
      </c>
      <c r="E5661" s="295">
        <v>3373.2</v>
      </c>
      <c r="F5661" s="294">
        <v>1793.8</v>
      </c>
      <c r="G5661" s="294">
        <v>2788.1</v>
      </c>
    </row>
    <row r="5662" spans="1:7">
      <c r="A5662" s="34" t="s">
        <v>1705</v>
      </c>
      <c r="B5662" s="293">
        <v>1999</v>
      </c>
      <c r="C5662" s="294">
        <v>3779</v>
      </c>
      <c r="D5662" s="294">
        <v>290.5</v>
      </c>
      <c r="E5662" s="295">
        <v>2977.5</v>
      </c>
      <c r="F5662" s="294">
        <v>1646.2</v>
      </c>
      <c r="G5662" s="294">
        <v>2437.4</v>
      </c>
    </row>
    <row r="5663" spans="1:7">
      <c r="A5663" s="34" t="s">
        <v>1705</v>
      </c>
      <c r="B5663" s="293">
        <v>1998</v>
      </c>
      <c r="C5663" s="294">
        <v>3370.3998999999999</v>
      </c>
      <c r="D5663" s="294">
        <v>248</v>
      </c>
      <c r="E5663" s="295">
        <v>2535.3000000000002</v>
      </c>
      <c r="F5663" s="294">
        <v>1436.8</v>
      </c>
      <c r="G5663" s="294">
        <v>2010.9</v>
      </c>
    </row>
    <row r="5664" spans="1:7">
      <c r="A5664" s="34" t="s">
        <v>1705</v>
      </c>
      <c r="B5664" s="293">
        <v>1997</v>
      </c>
      <c r="C5664" s="294">
        <v>2909.2</v>
      </c>
      <c r="D5664" s="294">
        <v>208.3</v>
      </c>
      <c r="E5664" s="295">
        <v>2106.3000000000002</v>
      </c>
      <c r="F5664" s="294">
        <v>1174</v>
      </c>
      <c r="G5664" s="294">
        <v>1640.2</v>
      </c>
    </row>
    <row r="5665" spans="1:7">
      <c r="A5665" s="34" t="s">
        <v>1705</v>
      </c>
      <c r="B5665" s="293">
        <v>1996</v>
      </c>
      <c r="C5665" s="294">
        <v>2466.1999999999998</v>
      </c>
      <c r="D5665" s="294">
        <v>140.5</v>
      </c>
      <c r="E5665" s="295">
        <v>1712.9</v>
      </c>
      <c r="F5665" s="294">
        <v>941.1</v>
      </c>
      <c r="G5665" s="294">
        <v>1329.6</v>
      </c>
    </row>
    <row r="5666" spans="1:7">
      <c r="A5666" s="34" t="s">
        <v>1705</v>
      </c>
      <c r="B5666" s="293">
        <v>1995</v>
      </c>
      <c r="C5666" s="294">
        <v>2256.8998999999999</v>
      </c>
      <c r="D5666" s="294">
        <v>134.30000000000001</v>
      </c>
      <c r="E5666" s="295">
        <v>1478.1</v>
      </c>
      <c r="F5666" s="294">
        <v>746.8</v>
      </c>
      <c r="G5666" s="294">
        <v>1134.9000000000001</v>
      </c>
    </row>
    <row r="5667" spans="1:7">
      <c r="A5667" s="34" t="s">
        <v>1705</v>
      </c>
      <c r="B5667" s="293">
        <v>1994</v>
      </c>
      <c r="C5667" s="294">
        <v>1858.1</v>
      </c>
      <c r="D5667" s="294">
        <v>115.4</v>
      </c>
      <c r="E5667" s="295">
        <v>1119.9000000000001</v>
      </c>
      <c r="F5667" s="294">
        <v>625.20000000000005</v>
      </c>
      <c r="G5667" s="294">
        <v>834</v>
      </c>
    </row>
    <row r="5668" spans="1:7">
      <c r="A5668" s="34" t="s">
        <v>1705</v>
      </c>
      <c r="B5668" s="293">
        <v>1993</v>
      </c>
      <c r="C5668" s="294">
        <v>1526.7</v>
      </c>
      <c r="D5668" s="294">
        <v>85.9</v>
      </c>
      <c r="E5668" s="295">
        <v>901.9</v>
      </c>
      <c r="F5668" s="294">
        <v>515.6</v>
      </c>
      <c r="G5668" s="294">
        <v>682.80000000000007</v>
      </c>
    </row>
    <row r="5669" spans="1:7">
      <c r="A5669" s="34" t="s">
        <v>1705</v>
      </c>
      <c r="B5669" s="293">
        <v>1992</v>
      </c>
      <c r="C5669" s="294">
        <v>1315</v>
      </c>
      <c r="D5669" s="294">
        <v>65.400000000000006</v>
      </c>
      <c r="E5669" s="295">
        <v>772</v>
      </c>
      <c r="F5669" s="294">
        <v>441.6</v>
      </c>
      <c r="G5669" s="294">
        <v>599</v>
      </c>
    </row>
    <row r="5670" spans="1:7">
      <c r="A5670" s="34" t="s">
        <v>1705</v>
      </c>
      <c r="B5670" s="293">
        <v>1991</v>
      </c>
      <c r="C5670" s="294">
        <v>1081.845</v>
      </c>
      <c r="D5670" s="294">
        <v>39.392000000000003</v>
      </c>
      <c r="E5670" s="295">
        <v>656.10400000000004</v>
      </c>
      <c r="F5670" s="294">
        <v>332.589</v>
      </c>
      <c r="G5670" s="294">
        <v>515.17399999999998</v>
      </c>
    </row>
    <row r="5671" spans="1:7">
      <c r="A5671" s="34" t="s">
        <v>1705</v>
      </c>
      <c r="B5671" s="293">
        <v>1990</v>
      </c>
      <c r="C5671" s="294">
        <v>1088.624</v>
      </c>
      <c r="D5671" s="294">
        <v>29.422999999999998</v>
      </c>
      <c r="E5671" s="295">
        <v>676.14</v>
      </c>
      <c r="F5671" s="294">
        <v>302.60399999999998</v>
      </c>
      <c r="G5671" s="294">
        <v>518.51400000000001</v>
      </c>
    </row>
    <row r="5672" spans="1:7">
      <c r="A5672" s="34" t="s">
        <v>1705</v>
      </c>
      <c r="B5672" s="293">
        <v>1989</v>
      </c>
      <c r="C5672" s="294">
        <v>991.61699999999996</v>
      </c>
      <c r="D5672" s="294">
        <v>45.904000000000003</v>
      </c>
      <c r="E5672" s="295">
        <v>568.34500000000003</v>
      </c>
      <c r="F5672" s="294">
        <v>281.60899999999998</v>
      </c>
      <c r="G5672" s="294">
        <v>432.52800000000002</v>
      </c>
    </row>
    <row r="5673" spans="1:7">
      <c r="A5673" s="34" t="s">
        <v>1706</v>
      </c>
      <c r="B5673" s="293">
        <v>2019</v>
      </c>
      <c r="C5673" s="294">
        <v>22259.561000000002</v>
      </c>
      <c r="D5673" s="294">
        <v>1832.91</v>
      </c>
      <c r="E5673" s="295">
        <v>29359.510999999999</v>
      </c>
      <c r="F5673" s="294">
        <v>16033.83</v>
      </c>
      <c r="G5673" s="294">
        <v>23810.468000000001</v>
      </c>
    </row>
    <row r="5674" spans="1:7">
      <c r="A5674" s="34" t="s">
        <v>1706</v>
      </c>
      <c r="B5674" s="293">
        <v>2018</v>
      </c>
      <c r="C5674" s="294">
        <v>20571.631000000001</v>
      </c>
      <c r="D5674" s="294">
        <v>1680.9639999999999</v>
      </c>
      <c r="E5674" s="295">
        <v>28566.181</v>
      </c>
      <c r="F5674" s="294">
        <v>14682.957</v>
      </c>
      <c r="G5674" s="294">
        <v>23226.825000000001</v>
      </c>
    </row>
    <row r="5675" spans="1:7">
      <c r="A5675" s="34" t="s">
        <v>1706</v>
      </c>
      <c r="B5675" s="293">
        <v>2017</v>
      </c>
      <c r="C5675" s="294">
        <v>12646.365</v>
      </c>
      <c r="D5675" s="294">
        <v>802.65599999999995</v>
      </c>
      <c r="E5675" s="295">
        <v>18745.034</v>
      </c>
      <c r="F5675" s="294">
        <v>7986.1319999999996</v>
      </c>
      <c r="G5675" s="294">
        <v>14396.134999999998</v>
      </c>
    </row>
    <row r="5676" spans="1:7">
      <c r="A5676" s="34" t="s">
        <v>1706</v>
      </c>
      <c r="B5676" s="293">
        <v>2016</v>
      </c>
      <c r="C5676" s="294">
        <v>10949.999</v>
      </c>
      <c r="D5676" s="294">
        <v>902.65499999999997</v>
      </c>
      <c r="E5676" s="295">
        <v>15361.781000000001</v>
      </c>
      <c r="F5676" s="294">
        <v>7211.567</v>
      </c>
      <c r="G5676" s="294">
        <v>11787.544</v>
      </c>
    </row>
    <row r="5677" spans="1:7">
      <c r="A5677" s="34" t="s">
        <v>1706</v>
      </c>
      <c r="B5677" s="293">
        <v>2015</v>
      </c>
      <c r="C5677" s="294">
        <v>9474.0079999999998</v>
      </c>
      <c r="D5677" s="294">
        <v>794.16200000000003</v>
      </c>
      <c r="E5677" s="295">
        <v>14419.509</v>
      </c>
      <c r="F5677" s="294">
        <v>5950.0720000000001</v>
      </c>
      <c r="G5677" s="294">
        <v>10975.202000000001</v>
      </c>
    </row>
    <row r="5678" spans="1:7">
      <c r="A5678" s="34" t="s">
        <v>1706</v>
      </c>
      <c r="B5678" s="293">
        <v>2014</v>
      </c>
      <c r="C5678" s="294">
        <v>7779.8119999999999</v>
      </c>
      <c r="D5678" s="294">
        <v>616.97699999999998</v>
      </c>
      <c r="E5678" s="295">
        <v>12923.151</v>
      </c>
      <c r="F5678" s="294">
        <v>5251.3019999999997</v>
      </c>
      <c r="G5678" s="294">
        <v>9912.5679999999993</v>
      </c>
    </row>
    <row r="5679" spans="1:7">
      <c r="A5679" s="34" t="s">
        <v>1706</v>
      </c>
      <c r="B5679" s="293">
        <v>2013</v>
      </c>
      <c r="C5679" s="294">
        <v>5935.0950000000003</v>
      </c>
      <c r="D5679" s="294">
        <v>472.86</v>
      </c>
      <c r="E5679" s="295">
        <v>11273.246999999999</v>
      </c>
      <c r="F5679" s="294">
        <v>4627.47</v>
      </c>
      <c r="G5679" s="294">
        <v>9318.91</v>
      </c>
    </row>
    <row r="5680" spans="1:7">
      <c r="A5680" s="34" t="s">
        <v>1706</v>
      </c>
      <c r="B5680" s="293">
        <v>2012</v>
      </c>
      <c r="C5680" s="294">
        <v>4105.1319999999996</v>
      </c>
      <c r="D5680" s="294">
        <v>668.19600000000003</v>
      </c>
      <c r="E5680" s="295">
        <v>10362.206</v>
      </c>
      <c r="F5680" s="294">
        <v>4001.2080000000001</v>
      </c>
      <c r="G5680" s="294">
        <v>8606.8610000000008</v>
      </c>
    </row>
    <row r="5681" spans="1:7">
      <c r="A5681" s="34" t="s">
        <v>1706</v>
      </c>
      <c r="B5681" s="293">
        <v>2011</v>
      </c>
      <c r="C5681" s="294">
        <v>3095.3850000000002</v>
      </c>
      <c r="D5681" s="294">
        <v>91.003</v>
      </c>
      <c r="E5681" s="295">
        <v>9154.6710000000003</v>
      </c>
      <c r="F5681" s="294">
        <v>3303.5250000000001</v>
      </c>
      <c r="G5681" s="294">
        <v>7462.4040000000005</v>
      </c>
    </row>
    <row r="5682" spans="1:7">
      <c r="A5682" s="34" t="s">
        <v>1706</v>
      </c>
      <c r="B5682" s="293">
        <v>2010</v>
      </c>
      <c r="C5682" s="294">
        <v>3074.0219999999999</v>
      </c>
      <c r="D5682" s="294">
        <v>95.260999999999996</v>
      </c>
      <c r="E5682" s="295">
        <v>8787.8510000000006</v>
      </c>
      <c r="F5682" s="294">
        <v>3194.3829999999998</v>
      </c>
      <c r="G5682" s="294">
        <v>7093.2510000000002</v>
      </c>
    </row>
    <row r="5683" spans="1:7">
      <c r="A5683" s="34" t="s">
        <v>1706</v>
      </c>
      <c r="B5683" s="293">
        <v>2009</v>
      </c>
      <c r="C5683" s="294">
        <v>3119.3870000000002</v>
      </c>
      <c r="D5683" s="294">
        <v>-417.14699999999999</v>
      </c>
      <c r="E5683" s="295">
        <v>7314.7910000000002</v>
      </c>
      <c r="F5683" s="294">
        <v>2588.0140000000001</v>
      </c>
      <c r="G5683" s="294">
        <v>5349.366</v>
      </c>
    </row>
    <row r="5684" spans="1:7">
      <c r="A5684" s="34" t="s">
        <v>1706</v>
      </c>
      <c r="B5684" s="293">
        <v>2008</v>
      </c>
      <c r="C5684" s="294">
        <v>4575.4170000000004</v>
      </c>
      <c r="D5684" s="294">
        <v>-1109.085</v>
      </c>
      <c r="E5684" s="295">
        <v>7424.8980000000001</v>
      </c>
      <c r="F5684" s="294">
        <v>2788.7530000000002</v>
      </c>
      <c r="G5684" s="294">
        <v>5333.6880000000001</v>
      </c>
    </row>
    <row r="5685" spans="1:7">
      <c r="A5685" s="34" t="s">
        <v>1706</v>
      </c>
      <c r="B5685" s="293">
        <v>2007</v>
      </c>
      <c r="C5685" s="294">
        <v>10186.781000000001</v>
      </c>
      <c r="D5685" s="294">
        <v>-1941.0809999999999</v>
      </c>
      <c r="E5685" s="295">
        <v>9102.7469999999994</v>
      </c>
      <c r="F5685" s="294">
        <v>3850.6469999999999</v>
      </c>
      <c r="G5685" s="294">
        <v>6146.0830000000005</v>
      </c>
    </row>
    <row r="5686" spans="1:7">
      <c r="A5686" s="34" t="s">
        <v>1706</v>
      </c>
      <c r="B5686" s="293">
        <v>2006</v>
      </c>
      <c r="C5686" s="294">
        <v>16266.662</v>
      </c>
      <c r="D5686" s="294">
        <v>593.86900000000003</v>
      </c>
      <c r="E5686" s="295">
        <v>12408.266</v>
      </c>
      <c r="F5686" s="294">
        <v>5756.7650000000003</v>
      </c>
      <c r="G5686" s="294">
        <v>8370.268</v>
      </c>
    </row>
    <row r="5687" spans="1:7">
      <c r="A5687" s="34" t="s">
        <v>1706</v>
      </c>
      <c r="B5687" s="293">
        <v>2004</v>
      </c>
      <c r="C5687" s="294">
        <v>10500.968000000001</v>
      </c>
      <c r="D5687" s="294">
        <v>945.61900000000003</v>
      </c>
      <c r="E5687" s="295">
        <v>9165.2800000000007</v>
      </c>
      <c r="F5687" s="294">
        <v>4095.6990000000001</v>
      </c>
      <c r="G5687" s="294">
        <v>6116.7129999999997</v>
      </c>
    </row>
    <row r="5688" spans="1:7">
      <c r="A5688" s="34" t="s">
        <v>1706</v>
      </c>
      <c r="B5688" s="293">
        <v>2003</v>
      </c>
      <c r="C5688" s="294">
        <v>8907.6190000000006</v>
      </c>
      <c r="D5688" s="294">
        <v>751.39099999999996</v>
      </c>
      <c r="E5688" s="295">
        <v>6775.4319999999998</v>
      </c>
      <c r="F5688" s="294">
        <v>3263.7739999999999</v>
      </c>
      <c r="G5688" s="294">
        <v>4815.991</v>
      </c>
    </row>
    <row r="5689" spans="1:7">
      <c r="A5689" s="34" t="s">
        <v>1706</v>
      </c>
      <c r="B5689" s="293">
        <v>2002</v>
      </c>
      <c r="C5689" s="294">
        <v>7235.52</v>
      </c>
      <c r="D5689" s="294">
        <v>545.12900000000002</v>
      </c>
      <c r="E5689" s="295">
        <v>5755.6329999999998</v>
      </c>
      <c r="F5689" s="294">
        <v>2229.1570000000002</v>
      </c>
      <c r="G5689" s="294">
        <v>3814.4660000000003</v>
      </c>
    </row>
    <row r="5690" spans="1:7">
      <c r="A5690" s="34" t="s">
        <v>1706</v>
      </c>
      <c r="B5690" s="293">
        <v>2001</v>
      </c>
      <c r="C5690" s="294">
        <v>6029.3010000000004</v>
      </c>
      <c r="D5690" s="294">
        <v>417.84500000000003</v>
      </c>
      <c r="E5690" s="295">
        <v>4714.4260000000004</v>
      </c>
      <c r="F5690" s="294">
        <v>1659.2619999999999</v>
      </c>
      <c r="G5690" s="294">
        <v>3164.5169999999998</v>
      </c>
    </row>
    <row r="5691" spans="1:7">
      <c r="A5691" s="34" t="s">
        <v>1706</v>
      </c>
      <c r="B5691" s="293">
        <v>2000</v>
      </c>
      <c r="C5691" s="294">
        <v>4706.9679999999998</v>
      </c>
      <c r="D5691" s="294">
        <v>229.137</v>
      </c>
      <c r="E5691" s="295">
        <v>3777.9140000000002</v>
      </c>
      <c r="F5691" s="294">
        <v>1228.58</v>
      </c>
      <c r="G5691" s="294">
        <v>2483.23</v>
      </c>
    </row>
    <row r="5692" spans="1:7">
      <c r="A5692" s="34" t="s">
        <v>1706</v>
      </c>
      <c r="B5692" s="293">
        <v>1999</v>
      </c>
      <c r="C5692" s="294">
        <v>3118.5140000000001</v>
      </c>
      <c r="D5692" s="294">
        <v>167.17599999999999</v>
      </c>
      <c r="E5692" s="295">
        <v>2057.6469999999999</v>
      </c>
      <c r="F5692" s="294">
        <v>881.49900000000002</v>
      </c>
      <c r="G5692" s="294">
        <v>1405.1599999999999</v>
      </c>
    </row>
    <row r="5693" spans="1:7">
      <c r="A5693" s="34" t="s">
        <v>1706</v>
      </c>
      <c r="B5693" s="293">
        <v>1998</v>
      </c>
      <c r="C5693" s="294">
        <v>2416.8649999999998</v>
      </c>
      <c r="D5693" s="294">
        <v>144.06800000000001</v>
      </c>
      <c r="E5693" s="295">
        <v>1917.8340000000001</v>
      </c>
      <c r="F5693" s="294">
        <v>715.66499999999996</v>
      </c>
      <c r="G5693" s="294">
        <v>1246.2950000000001</v>
      </c>
    </row>
    <row r="5694" spans="1:7">
      <c r="A5694" s="34" t="s">
        <v>1706</v>
      </c>
      <c r="B5694" s="293">
        <v>1997</v>
      </c>
      <c r="C5694" s="294">
        <v>1303.0820000000001</v>
      </c>
      <c r="D5694" s="294">
        <v>84.430999999999997</v>
      </c>
      <c r="E5694" s="295">
        <v>1343.2841000000001</v>
      </c>
      <c r="F5694" s="294">
        <v>438.99900000000002</v>
      </c>
      <c r="G5694" s="294">
        <v>966.30200000000002</v>
      </c>
    </row>
    <row r="5695" spans="1:7">
      <c r="A5695" s="34" t="s">
        <v>1706</v>
      </c>
      <c r="B5695" s="293">
        <v>1996</v>
      </c>
      <c r="C5695" s="294">
        <v>1041.6610000000001</v>
      </c>
      <c r="D5695" s="294">
        <v>87.986000000000004</v>
      </c>
      <c r="E5695" s="295">
        <v>1589.5930000000001</v>
      </c>
      <c r="F5695" s="294">
        <v>695.45600000000002</v>
      </c>
      <c r="G5695" s="294">
        <v>1056.789</v>
      </c>
    </row>
    <row r="5696" spans="1:7">
      <c r="A5696" s="34" t="s">
        <v>1706</v>
      </c>
      <c r="B5696" s="293">
        <v>1995</v>
      </c>
      <c r="C5696" s="294">
        <v>870.46799999999996</v>
      </c>
      <c r="D5696" s="294">
        <v>70.427000000000007</v>
      </c>
      <c r="E5696" s="295">
        <v>1442.3621000000001</v>
      </c>
      <c r="F5696" s="294">
        <v>607.79399999999998</v>
      </c>
      <c r="G5696" s="294">
        <v>1015.067</v>
      </c>
    </row>
    <row r="5697" spans="1:7">
      <c r="A5697" s="34" t="s">
        <v>1706</v>
      </c>
      <c r="B5697" s="293">
        <v>1994</v>
      </c>
      <c r="C5697" s="294">
        <v>817.92600000000004</v>
      </c>
      <c r="D5697" s="294">
        <v>69.126000000000005</v>
      </c>
      <c r="E5697" s="295">
        <v>1293.223</v>
      </c>
      <c r="F5697" s="294">
        <v>534.08799999999997</v>
      </c>
      <c r="G5697" s="294">
        <v>998.98599999999999</v>
      </c>
    </row>
    <row r="5698" spans="1:7">
      <c r="A5698" s="34" t="s">
        <v>1706</v>
      </c>
      <c r="B5698" s="293">
        <v>1993</v>
      </c>
      <c r="C5698" s="294">
        <v>664.66399999999999</v>
      </c>
      <c r="D5698" s="294">
        <v>52.511000000000003</v>
      </c>
      <c r="E5698" s="295">
        <v>1195.49</v>
      </c>
      <c r="F5698" s="294">
        <v>467.47300000000001</v>
      </c>
      <c r="G5698" s="294">
        <v>831.02700000000004</v>
      </c>
    </row>
    <row r="5699" spans="1:7">
      <c r="A5699" s="34" t="s">
        <v>1706</v>
      </c>
      <c r="B5699" s="293">
        <v>1992</v>
      </c>
      <c r="C5699" s="294">
        <v>429.428</v>
      </c>
      <c r="D5699" s="294">
        <v>29.146000000000001</v>
      </c>
      <c r="E5699" s="295">
        <v>980.26099999999997</v>
      </c>
      <c r="F5699" s="294">
        <v>319.33</v>
      </c>
      <c r="G5699" s="294">
        <v>496.98199999999997</v>
      </c>
    </row>
    <row r="5700" spans="1:7">
      <c r="A5700" s="34" t="s">
        <v>1706</v>
      </c>
      <c r="B5700" s="293">
        <v>1991</v>
      </c>
      <c r="C5700" s="294">
        <v>325.74299999999999</v>
      </c>
      <c r="D5700" s="294">
        <v>21.148</v>
      </c>
      <c r="E5700" s="295">
        <v>862.27300000000002</v>
      </c>
      <c r="F5700" s="294">
        <v>291.23700000000002</v>
      </c>
      <c r="G5700" s="294">
        <v>647.25</v>
      </c>
    </row>
    <row r="5701" spans="1:7">
      <c r="A5701" s="34" t="s">
        <v>1706</v>
      </c>
      <c r="B5701" s="293">
        <v>1990</v>
      </c>
      <c r="C5701" s="294">
        <v>350.87</v>
      </c>
      <c r="D5701" s="294">
        <v>13.657999999999999</v>
      </c>
      <c r="E5701" s="295">
        <v>835.21199999999999</v>
      </c>
      <c r="F5701" s="294">
        <v>269.70499999999998</v>
      </c>
      <c r="G5701" s="294">
        <v>657.57500000000005</v>
      </c>
    </row>
    <row r="5702" spans="1:7">
      <c r="A5702" s="34" t="s">
        <v>1706</v>
      </c>
      <c r="B5702" s="293">
        <v>1989</v>
      </c>
      <c r="C5702" s="294">
        <v>440.31599999999997</v>
      </c>
      <c r="D5702" s="294">
        <v>28.093</v>
      </c>
      <c r="E5702" s="295">
        <v>868.16800000000001</v>
      </c>
      <c r="F5702" s="294">
        <v>259.07900000000001</v>
      </c>
      <c r="G5702" s="294">
        <v>694.18799999999999</v>
      </c>
    </row>
    <row r="5703" spans="1:7">
      <c r="A5703" s="34" t="s">
        <v>1707</v>
      </c>
      <c r="B5703" s="293">
        <v>2019</v>
      </c>
      <c r="C5703" s="294">
        <v>11554.8</v>
      </c>
      <c r="D5703" s="294">
        <v>823.8</v>
      </c>
      <c r="E5703" s="295">
        <v>18046.400000000001</v>
      </c>
      <c r="F5703" s="294">
        <v>7587.1</v>
      </c>
      <c r="G5703" s="294">
        <v>14694.7</v>
      </c>
    </row>
    <row r="5704" spans="1:7">
      <c r="A5704" s="34" t="s">
        <v>1707</v>
      </c>
      <c r="B5704" s="293">
        <v>2018</v>
      </c>
      <c r="C5704" s="294">
        <v>11333.4</v>
      </c>
      <c r="D5704" s="294">
        <v>883.7</v>
      </c>
      <c r="E5704" s="295">
        <v>16185.3</v>
      </c>
      <c r="F5704" s="294">
        <v>6990.5</v>
      </c>
      <c r="G5704" s="294">
        <v>13050.3</v>
      </c>
    </row>
    <row r="5705" spans="1:7">
      <c r="A5705" s="34" t="s">
        <v>1707</v>
      </c>
      <c r="B5705" s="293">
        <v>2017</v>
      </c>
      <c r="C5705" s="294">
        <v>10308</v>
      </c>
      <c r="D5705" s="294">
        <v>1227.0999999999999</v>
      </c>
      <c r="E5705" s="295">
        <v>16673</v>
      </c>
      <c r="F5705" s="294">
        <v>6824.9</v>
      </c>
      <c r="G5705" s="294">
        <v>13587</v>
      </c>
    </row>
    <row r="5706" spans="1:7">
      <c r="A5706" s="34" t="s">
        <v>1707</v>
      </c>
      <c r="B5706" s="293">
        <v>2016</v>
      </c>
      <c r="C5706" s="294">
        <v>9552.9</v>
      </c>
      <c r="D5706" s="294">
        <v>711.8</v>
      </c>
      <c r="E5706" s="295">
        <v>14247</v>
      </c>
      <c r="F5706" s="294">
        <v>5521</v>
      </c>
      <c r="G5706" s="294">
        <v>11370.5</v>
      </c>
    </row>
    <row r="5707" spans="1:7">
      <c r="A5707" s="34" t="s">
        <v>1707</v>
      </c>
      <c r="B5707" s="293">
        <v>2015</v>
      </c>
      <c r="C5707" s="294">
        <v>8680.1</v>
      </c>
      <c r="D5707" s="294">
        <v>437.6</v>
      </c>
      <c r="E5707" s="295">
        <v>14104.7</v>
      </c>
      <c r="F5707" s="294">
        <v>4960</v>
      </c>
      <c r="G5707" s="294">
        <v>11324.2</v>
      </c>
    </row>
    <row r="5708" spans="1:7">
      <c r="A5708" s="34" t="s">
        <v>1707</v>
      </c>
      <c r="B5708" s="293">
        <v>2014</v>
      </c>
      <c r="C5708" s="294">
        <v>6011.6</v>
      </c>
      <c r="D5708" s="294">
        <v>511.2</v>
      </c>
      <c r="E5708" s="295">
        <v>7301.8</v>
      </c>
      <c r="F5708" s="294">
        <v>2838.2</v>
      </c>
      <c r="G5708" s="294">
        <v>5868</v>
      </c>
    </row>
    <row r="5709" spans="1:7">
      <c r="A5709" s="34" t="s">
        <v>1707</v>
      </c>
      <c r="B5709" s="293">
        <v>2013</v>
      </c>
      <c r="C5709" s="294">
        <v>5808.3</v>
      </c>
      <c r="D5709" s="294">
        <v>573.79999999999995</v>
      </c>
      <c r="E5709" s="295">
        <v>6965.9</v>
      </c>
      <c r="F5709" s="294">
        <v>2510.6999999999998</v>
      </c>
      <c r="G5709" s="294">
        <v>5511.1</v>
      </c>
    </row>
    <row r="5710" spans="1:7">
      <c r="A5710" s="34" t="s">
        <v>1707</v>
      </c>
      <c r="B5710" s="293">
        <v>2012</v>
      </c>
      <c r="C5710" s="294">
        <v>5671.4</v>
      </c>
      <c r="D5710" s="294">
        <v>583.1</v>
      </c>
      <c r="E5710" s="295">
        <v>6795</v>
      </c>
      <c r="F5710" s="294">
        <v>2738.1</v>
      </c>
      <c r="G5710" s="294">
        <v>5393.1</v>
      </c>
    </row>
    <row r="5711" spans="1:7">
      <c r="A5711" s="34" t="s">
        <v>1707</v>
      </c>
      <c r="B5711" s="293">
        <v>2011</v>
      </c>
      <c r="C5711" s="294">
        <v>5542.3</v>
      </c>
      <c r="D5711" s="294">
        <v>519.70000000000005</v>
      </c>
      <c r="E5711" s="295">
        <v>6111.8</v>
      </c>
      <c r="F5711" s="294">
        <v>2523.6999999999998</v>
      </c>
      <c r="G5711" s="294">
        <v>4744.7</v>
      </c>
    </row>
    <row r="5712" spans="1:7">
      <c r="A5712" s="34" t="s">
        <v>1707</v>
      </c>
      <c r="B5712" s="293">
        <v>2010</v>
      </c>
      <c r="C5712" s="294">
        <v>5003.8999999999996</v>
      </c>
      <c r="D5712" s="294">
        <v>558.20000000000005</v>
      </c>
      <c r="E5712" s="295">
        <v>6187.8</v>
      </c>
      <c r="F5712" s="294">
        <v>2486.9</v>
      </c>
      <c r="G5712" s="294">
        <v>4675.3</v>
      </c>
    </row>
    <row r="5713" spans="1:7">
      <c r="A5713" s="34" t="s">
        <v>1707</v>
      </c>
      <c r="B5713" s="293">
        <v>2009</v>
      </c>
      <c r="C5713" s="294">
        <v>4694.7</v>
      </c>
      <c r="D5713" s="294">
        <v>543.29999999999995</v>
      </c>
      <c r="E5713" s="295">
        <v>4837.8</v>
      </c>
      <c r="F5713" s="294">
        <v>2106.1</v>
      </c>
      <c r="G5713" s="294">
        <v>3500.5</v>
      </c>
    </row>
    <row r="5714" spans="1:7">
      <c r="A5714" s="34" t="s">
        <v>1707</v>
      </c>
      <c r="B5714" s="293">
        <v>2008</v>
      </c>
      <c r="C5714" s="294">
        <v>4505.2</v>
      </c>
      <c r="D5714" s="294">
        <v>464.5</v>
      </c>
      <c r="E5714" s="295">
        <v>4669.5</v>
      </c>
      <c r="F5714" s="294">
        <v>1809.6</v>
      </c>
      <c r="G5714" s="294">
        <v>3530.8999999999996</v>
      </c>
    </row>
    <row r="5715" spans="1:7">
      <c r="A5715" s="34" t="s">
        <v>1707</v>
      </c>
      <c r="B5715" s="293">
        <v>2007</v>
      </c>
      <c r="C5715" s="294">
        <v>4068.2</v>
      </c>
      <c r="D5715" s="294">
        <v>476.8</v>
      </c>
      <c r="E5715" s="295">
        <v>4368.2</v>
      </c>
      <c r="F5715" s="294">
        <v>1725.3</v>
      </c>
      <c r="G5715" s="294">
        <v>3392.3</v>
      </c>
    </row>
    <row r="5716" spans="1:7">
      <c r="A5716" s="34" t="s">
        <v>1707</v>
      </c>
      <c r="B5716" s="293">
        <v>2006</v>
      </c>
      <c r="C5716" s="294">
        <v>3590.8</v>
      </c>
      <c r="D5716" s="294">
        <v>431.6</v>
      </c>
      <c r="E5716" s="295">
        <v>4000.8</v>
      </c>
      <c r="F5716" s="294">
        <v>1977.1</v>
      </c>
      <c r="G5716" s="294">
        <v>3134.5</v>
      </c>
    </row>
    <row r="5717" spans="1:7">
      <c r="A5717" s="34" t="s">
        <v>1707</v>
      </c>
      <c r="B5717" s="293">
        <v>2005</v>
      </c>
      <c r="C5717" s="294">
        <v>3327.6</v>
      </c>
      <c r="D5717" s="294">
        <v>386.2</v>
      </c>
      <c r="E5717" s="295">
        <v>3875.8</v>
      </c>
      <c r="F5717" s="294">
        <v>1885.7</v>
      </c>
      <c r="G5717" s="294">
        <v>3034.8</v>
      </c>
    </row>
    <row r="5718" spans="1:7">
      <c r="A5718" s="34" t="s">
        <v>1707</v>
      </c>
      <c r="B5718" s="293">
        <v>2004</v>
      </c>
      <c r="C5718" s="294">
        <v>3084.8</v>
      </c>
      <c r="D5718" s="294">
        <v>363</v>
      </c>
      <c r="E5718" s="295">
        <v>3600.8998999999999</v>
      </c>
      <c r="F5718" s="294">
        <v>1999.3</v>
      </c>
      <c r="G5718" s="294">
        <v>2891.6</v>
      </c>
    </row>
    <row r="5719" spans="1:7">
      <c r="A5719" s="34" t="s">
        <v>1707</v>
      </c>
      <c r="B5719" s="293">
        <v>2003</v>
      </c>
      <c r="C5719" s="294">
        <v>2939.3998999999999</v>
      </c>
      <c r="D5719" s="294">
        <v>321</v>
      </c>
      <c r="E5719" s="295">
        <v>3414.8998999999999</v>
      </c>
      <c r="F5719" s="294">
        <v>1895.9001000000001</v>
      </c>
      <c r="G5719" s="294">
        <v>2780.1001000000001</v>
      </c>
    </row>
    <row r="5720" spans="1:7">
      <c r="A5720" s="34" t="s">
        <v>1707</v>
      </c>
      <c r="B5720" s="293">
        <v>2002</v>
      </c>
      <c r="C5720" s="294">
        <v>2507.6999999999998</v>
      </c>
      <c r="D5720" s="294">
        <v>254.6</v>
      </c>
      <c r="E5720" s="295">
        <v>2611.8000000000002</v>
      </c>
      <c r="F5720" s="294">
        <v>1611.7</v>
      </c>
      <c r="G5720" s="294">
        <v>2133.6</v>
      </c>
    </row>
    <row r="5721" spans="1:7">
      <c r="A5721" s="34" t="s">
        <v>1707</v>
      </c>
      <c r="B5721" s="293">
        <v>2001</v>
      </c>
      <c r="C5721" s="294">
        <v>2199.8000000000002</v>
      </c>
      <c r="D5721" s="294">
        <v>179.5</v>
      </c>
      <c r="E5721" s="295">
        <v>1929.6</v>
      </c>
      <c r="F5721" s="294">
        <v>1085.4000000000001</v>
      </c>
      <c r="G5721" s="294">
        <v>1594.3000000000002</v>
      </c>
    </row>
    <row r="5722" spans="1:7">
      <c r="A5722" s="34" t="s">
        <v>1707</v>
      </c>
      <c r="B5722" s="293">
        <v>2000</v>
      </c>
      <c r="C5722" s="294">
        <v>1919.3</v>
      </c>
      <c r="D5722" s="294">
        <v>77.5</v>
      </c>
      <c r="E5722" s="295">
        <v>1666.9</v>
      </c>
      <c r="F5722" s="294">
        <v>877.3999</v>
      </c>
      <c r="G5722" s="294">
        <v>1363.0998999999999</v>
      </c>
    </row>
    <row r="5723" spans="1:7">
      <c r="A5723" s="34" t="s">
        <v>1707</v>
      </c>
      <c r="B5723" s="293">
        <v>1999</v>
      </c>
      <c r="C5723" s="294">
        <v>1698.7</v>
      </c>
      <c r="D5723" s="294">
        <v>15</v>
      </c>
      <c r="E5723" s="295">
        <v>1590.2</v>
      </c>
      <c r="F5723" s="294">
        <v>734.2</v>
      </c>
      <c r="G5723" s="294">
        <v>1312</v>
      </c>
    </row>
    <row r="5724" spans="1:7">
      <c r="A5724" s="34" t="s">
        <v>1707</v>
      </c>
      <c r="B5724" s="293">
        <v>1998</v>
      </c>
      <c r="C5724" s="294">
        <v>1612.6</v>
      </c>
      <c r="D5724" s="294">
        <v>25.2</v>
      </c>
      <c r="E5724" s="295">
        <v>1640.9</v>
      </c>
      <c r="F5724" s="294">
        <v>681.2</v>
      </c>
      <c r="G5724" s="294">
        <v>1329.2</v>
      </c>
    </row>
    <row r="5725" spans="1:7">
      <c r="A5725" s="34" t="s">
        <v>1707</v>
      </c>
      <c r="B5725" s="293">
        <v>1997</v>
      </c>
      <c r="C5725" s="294">
        <v>1579.9</v>
      </c>
      <c r="D5725" s="294">
        <v>-130.80000000000001</v>
      </c>
      <c r="E5725" s="295">
        <v>1658.5</v>
      </c>
      <c r="F5725" s="294">
        <v>630</v>
      </c>
      <c r="G5725" s="294">
        <v>1319.6</v>
      </c>
    </row>
    <row r="5726" spans="1:7">
      <c r="A5726" s="34" t="s">
        <v>1707</v>
      </c>
      <c r="B5726" s="293">
        <v>1996</v>
      </c>
      <c r="C5726" s="294">
        <v>1607.7</v>
      </c>
      <c r="D5726" s="294">
        <v>-153.5</v>
      </c>
      <c r="E5726" s="295">
        <v>1917</v>
      </c>
      <c r="F5726" s="294">
        <v>258.10000000000002</v>
      </c>
      <c r="G5726" s="294">
        <v>1351.4</v>
      </c>
    </row>
    <row r="5727" spans="1:7">
      <c r="A5727" s="34" t="s">
        <v>1707</v>
      </c>
      <c r="B5727" s="293">
        <v>1995</v>
      </c>
      <c r="C5727" s="294">
        <v>1432</v>
      </c>
      <c r="D5727" s="294">
        <v>-12.3</v>
      </c>
      <c r="E5727" s="295">
        <v>1837.2</v>
      </c>
      <c r="F5727" s="294">
        <v>411.6</v>
      </c>
      <c r="G5727" s="294">
        <v>1427.1</v>
      </c>
    </row>
    <row r="5728" spans="1:7">
      <c r="A5728" s="34" t="s">
        <v>1707</v>
      </c>
      <c r="B5728" s="293">
        <v>1994</v>
      </c>
      <c r="C5728" s="294">
        <v>872.5</v>
      </c>
      <c r="D5728" s="294">
        <v>30.1</v>
      </c>
      <c r="E5728" s="295">
        <v>1012.7</v>
      </c>
      <c r="F5728" s="294">
        <v>166</v>
      </c>
      <c r="G5728" s="294">
        <v>768.8</v>
      </c>
    </row>
    <row r="5729" spans="1:7">
      <c r="A5729" s="34" t="s">
        <v>1707</v>
      </c>
      <c r="B5729" s="293">
        <v>1993</v>
      </c>
      <c r="C5729" s="294">
        <v>760.5</v>
      </c>
      <c r="D5729" s="294">
        <v>112.7</v>
      </c>
      <c r="E5729" s="295">
        <v>585.5</v>
      </c>
      <c r="F5729" s="294">
        <v>140.80000000000001</v>
      </c>
      <c r="G5729" s="294">
        <v>428.5</v>
      </c>
    </row>
    <row r="5730" spans="1:7">
      <c r="A5730" s="34" t="s">
        <v>1707</v>
      </c>
      <c r="B5730" s="293">
        <v>1992</v>
      </c>
      <c r="C5730" s="294">
        <v>721.4</v>
      </c>
      <c r="D5730" s="294">
        <v>40.6</v>
      </c>
      <c r="E5730" s="295">
        <v>477.4</v>
      </c>
      <c r="F5730" s="294">
        <v>212.5</v>
      </c>
      <c r="G5730" s="294">
        <v>297.10000000000002</v>
      </c>
    </row>
    <row r="5731" spans="1:7">
      <c r="A5731" s="34" t="s">
        <v>1707</v>
      </c>
      <c r="B5731" s="293">
        <v>1991</v>
      </c>
      <c r="C5731" s="294">
        <v>603.9</v>
      </c>
      <c r="D5731" s="294">
        <v>103.9</v>
      </c>
      <c r="E5731" s="295">
        <v>411.3</v>
      </c>
      <c r="F5731" s="294">
        <v>330.8</v>
      </c>
      <c r="G5731" s="294">
        <v>330.8</v>
      </c>
    </row>
    <row r="5732" spans="1:7">
      <c r="A5732" s="34" t="s">
        <v>1708</v>
      </c>
      <c r="B5732" s="293">
        <v>2018</v>
      </c>
      <c r="C5732" s="294">
        <v>6182</v>
      </c>
      <c r="D5732" s="294">
        <v>716</v>
      </c>
      <c r="E5732" s="295">
        <v>9839</v>
      </c>
      <c r="F5732" s="294">
        <v>3322</v>
      </c>
      <c r="G5732" s="294">
        <v>7112</v>
      </c>
    </row>
    <row r="5733" spans="1:7">
      <c r="A5733" s="34" t="s">
        <v>1708</v>
      </c>
      <c r="B5733" s="293">
        <v>2017</v>
      </c>
      <c r="C5733" s="294">
        <v>5900</v>
      </c>
      <c r="D5733" s="294">
        <v>551</v>
      </c>
      <c r="E5733" s="295">
        <v>10090</v>
      </c>
      <c r="F5733" s="294">
        <v>2928</v>
      </c>
      <c r="G5733" s="294">
        <v>6958</v>
      </c>
    </row>
    <row r="5734" spans="1:7">
      <c r="A5734" s="34" t="s">
        <v>1708</v>
      </c>
      <c r="B5734" s="293">
        <v>2016</v>
      </c>
      <c r="C5734" s="294">
        <v>5992</v>
      </c>
      <c r="D5734" s="294">
        <v>322</v>
      </c>
      <c r="E5734" s="295">
        <v>12009</v>
      </c>
      <c r="F5734" s="294">
        <v>3057</v>
      </c>
      <c r="G5734" s="294">
        <v>7574</v>
      </c>
    </row>
    <row r="5735" spans="1:7">
      <c r="A5735" s="34" t="s">
        <v>1708</v>
      </c>
      <c r="B5735" s="293">
        <v>2015</v>
      </c>
      <c r="C5735" s="294">
        <v>5083</v>
      </c>
      <c r="D5735" s="294">
        <v>333</v>
      </c>
      <c r="E5735" s="295">
        <v>13127</v>
      </c>
      <c r="F5735" s="294">
        <v>3402</v>
      </c>
      <c r="G5735" s="294">
        <v>8618</v>
      </c>
    </row>
    <row r="5736" spans="1:7">
      <c r="A5736" s="34" t="s">
        <v>1708</v>
      </c>
      <c r="B5736" s="293">
        <v>2014</v>
      </c>
      <c r="C5736" s="294">
        <v>5012</v>
      </c>
      <c r="D5736" s="294">
        <v>531</v>
      </c>
      <c r="E5736" s="295">
        <v>4919</v>
      </c>
      <c r="F5736" s="294">
        <v>1825</v>
      </c>
      <c r="G5736" s="294">
        <v>3449</v>
      </c>
    </row>
    <row r="5737" spans="1:7">
      <c r="A5737" s="34" t="s">
        <v>1708</v>
      </c>
      <c r="B5737" s="293">
        <v>2013</v>
      </c>
      <c r="C5737" s="294">
        <v>5112</v>
      </c>
      <c r="D5737" s="294">
        <v>110</v>
      </c>
      <c r="E5737" s="295">
        <v>4858.3999999999996</v>
      </c>
      <c r="F5737" s="294">
        <v>1561.2</v>
      </c>
      <c r="G5737" s="294">
        <v>3296.3</v>
      </c>
    </row>
    <row r="5738" spans="1:7">
      <c r="A5738" s="34" t="s">
        <v>1708</v>
      </c>
      <c r="B5738" s="293">
        <v>2012</v>
      </c>
      <c r="C5738" s="294">
        <v>5451.3</v>
      </c>
      <c r="D5738" s="294">
        <v>23.3</v>
      </c>
      <c r="E5738" s="295">
        <v>5592.8</v>
      </c>
      <c r="F5738" s="294">
        <v>1946.1</v>
      </c>
      <c r="G5738" s="294">
        <v>3993.3</v>
      </c>
    </row>
    <row r="5739" spans="1:7">
      <c r="A5739" s="34" t="s">
        <v>1708</v>
      </c>
      <c r="B5739" s="293">
        <v>2011</v>
      </c>
      <c r="C5739" s="294">
        <v>5418.4</v>
      </c>
      <c r="D5739" s="294">
        <v>580.70000000000005</v>
      </c>
      <c r="E5739" s="295">
        <v>6172.8</v>
      </c>
      <c r="F5739" s="294">
        <v>2512</v>
      </c>
      <c r="G5739" s="294">
        <v>4584.1000000000004</v>
      </c>
    </row>
    <row r="5740" spans="1:7">
      <c r="A5740" s="34" t="s">
        <v>1708</v>
      </c>
      <c r="B5740" s="293">
        <v>2010</v>
      </c>
      <c r="C5740" s="294">
        <v>4725</v>
      </c>
      <c r="D5740" s="294">
        <v>555.5</v>
      </c>
      <c r="E5740" s="295">
        <v>4743.6000000000004</v>
      </c>
      <c r="F5740" s="294">
        <v>2190.1</v>
      </c>
      <c r="G5740" s="294">
        <v>3397.3999999999996</v>
      </c>
    </row>
    <row r="5741" spans="1:7">
      <c r="A5741" s="34" t="s">
        <v>1708</v>
      </c>
      <c r="B5741" s="293">
        <v>2009</v>
      </c>
      <c r="C5741" s="294">
        <v>5005</v>
      </c>
      <c r="D5741" s="294">
        <v>35.799999999999997</v>
      </c>
      <c r="E5741" s="295">
        <v>4465.1000000000004</v>
      </c>
      <c r="F5741" s="294">
        <v>1869.1</v>
      </c>
      <c r="G5741" s="294">
        <v>3152.8</v>
      </c>
    </row>
    <row r="5742" spans="1:7">
      <c r="A5742" s="34" t="s">
        <v>1708</v>
      </c>
      <c r="B5742" s="293">
        <v>2008</v>
      </c>
      <c r="C5742" s="294">
        <v>4596.1000000000004</v>
      </c>
      <c r="D5742" s="294">
        <v>444.2</v>
      </c>
      <c r="E5742" s="295">
        <v>4627.5</v>
      </c>
      <c r="F5742" s="294">
        <v>2604.3000000000002</v>
      </c>
      <c r="G5742" s="294">
        <v>3433.3</v>
      </c>
    </row>
    <row r="5743" spans="1:7">
      <c r="A5743" s="34" t="s">
        <v>1708</v>
      </c>
      <c r="B5743" s="293">
        <v>2007</v>
      </c>
      <c r="C5743" s="294">
        <v>4243</v>
      </c>
      <c r="D5743" s="294">
        <v>480.4</v>
      </c>
      <c r="E5743" s="295">
        <v>4406</v>
      </c>
      <c r="F5743" s="294">
        <v>2230.6999999999998</v>
      </c>
      <c r="G5743" s="294">
        <v>3359.3999999999996</v>
      </c>
    </row>
    <row r="5744" spans="1:7">
      <c r="A5744" s="34" t="s">
        <v>1708</v>
      </c>
      <c r="B5744" s="293">
        <v>2006</v>
      </c>
      <c r="C5744" s="294">
        <v>3474.8</v>
      </c>
      <c r="D5744" s="294">
        <v>237.9</v>
      </c>
      <c r="E5744" s="295">
        <v>3142.3</v>
      </c>
      <c r="F5744" s="294">
        <v>1662.1</v>
      </c>
      <c r="G5744" s="294">
        <v>2363.1999999999998</v>
      </c>
    </row>
    <row r="5745" spans="1:7">
      <c r="A5745" s="34" t="s">
        <v>1708</v>
      </c>
      <c r="B5745" s="293">
        <v>2005</v>
      </c>
      <c r="C5745" s="294">
        <v>3000.6</v>
      </c>
      <c r="D5745" s="294">
        <v>202.2</v>
      </c>
      <c r="E5745" s="295">
        <v>2457.4</v>
      </c>
      <c r="F5745" s="294">
        <v>1439.1</v>
      </c>
      <c r="G5745" s="294">
        <v>1844.6999999999998</v>
      </c>
    </row>
    <row r="5746" spans="1:7">
      <c r="A5746" s="34" t="s">
        <v>1708</v>
      </c>
      <c r="B5746" s="293">
        <v>2004</v>
      </c>
      <c r="C5746" s="294">
        <v>2518.6001000000001</v>
      </c>
      <c r="D5746" s="294">
        <v>132.80000000000001</v>
      </c>
      <c r="E5746" s="295">
        <v>2225.8000000000002</v>
      </c>
      <c r="F5746" s="294">
        <v>1278.8</v>
      </c>
      <c r="G5746" s="294">
        <v>1690.1999999999998</v>
      </c>
    </row>
    <row r="5747" spans="1:7">
      <c r="A5747" s="34" t="s">
        <v>1708</v>
      </c>
      <c r="B5747" s="293">
        <v>2003</v>
      </c>
      <c r="C5747" s="294">
        <v>2060.6001000000001</v>
      </c>
      <c r="D5747" s="294">
        <v>59.5</v>
      </c>
      <c r="E5747" s="295">
        <v>2075.3000000000002</v>
      </c>
      <c r="F5747" s="294">
        <v>1183.2</v>
      </c>
      <c r="G5747" s="294">
        <v>1616.8000000000002</v>
      </c>
    </row>
    <row r="5748" spans="1:7">
      <c r="A5748" s="34" t="s">
        <v>1708</v>
      </c>
      <c r="B5748" s="293">
        <v>2002</v>
      </c>
      <c r="C5748" s="294">
        <v>1875.8</v>
      </c>
      <c r="D5748" s="294">
        <v>82.6</v>
      </c>
      <c r="E5748" s="295">
        <v>1858.5</v>
      </c>
      <c r="F5748" s="294">
        <v>1149.9000000000001</v>
      </c>
      <c r="G5748" s="294">
        <v>1458.8000000000002</v>
      </c>
    </row>
    <row r="5749" spans="1:7">
      <c r="A5749" s="34" t="s">
        <v>1708</v>
      </c>
      <c r="B5749" s="293">
        <v>2001</v>
      </c>
      <c r="C5749" s="294">
        <v>1955.1</v>
      </c>
      <c r="D5749" s="294">
        <v>21.4</v>
      </c>
      <c r="E5749" s="295">
        <v>1959.9</v>
      </c>
      <c r="F5749" s="294">
        <v>1115.2</v>
      </c>
      <c r="G5749" s="294">
        <v>1534.6</v>
      </c>
    </row>
    <row r="5750" spans="1:7">
      <c r="A5750" s="34" t="s">
        <v>1708</v>
      </c>
      <c r="B5750" s="293">
        <v>2000</v>
      </c>
      <c r="C5750" s="294">
        <v>1807.4</v>
      </c>
      <c r="D5750" s="294">
        <v>18</v>
      </c>
      <c r="E5750" s="295">
        <v>2326.8998999999999</v>
      </c>
      <c r="F5750" s="294">
        <v>1374.3</v>
      </c>
      <c r="G5750" s="294">
        <v>1865.3</v>
      </c>
    </row>
    <row r="5751" spans="1:7">
      <c r="A5751" s="34" t="s">
        <v>1708</v>
      </c>
      <c r="B5751" s="293">
        <v>1999</v>
      </c>
      <c r="C5751" s="294">
        <v>1743.5</v>
      </c>
      <c r="D5751" s="294">
        <v>53.1</v>
      </c>
      <c r="E5751" s="295">
        <v>2958.6001000000001</v>
      </c>
      <c r="F5751" s="294">
        <v>1589.481</v>
      </c>
      <c r="G5751" s="294">
        <v>2428.181</v>
      </c>
    </row>
    <row r="5752" spans="1:7">
      <c r="A5752" s="34" t="s">
        <v>1708</v>
      </c>
      <c r="B5752" s="293">
        <v>1998</v>
      </c>
      <c r="C5752" s="294">
        <v>1924.8</v>
      </c>
      <c r="D5752" s="294">
        <v>133</v>
      </c>
      <c r="E5752" s="295">
        <v>3230.3998999999999</v>
      </c>
      <c r="F5752" s="294">
        <v>1637.394</v>
      </c>
      <c r="G5752" s="294">
        <v>2632.5940000000001</v>
      </c>
    </row>
    <row r="5753" spans="1:7">
      <c r="A5753" s="34" t="s">
        <v>1708</v>
      </c>
      <c r="B5753" s="293">
        <v>1997</v>
      </c>
      <c r="C5753" s="294">
        <v>3797.2</v>
      </c>
      <c r="D5753" s="294">
        <v>207.5</v>
      </c>
      <c r="E5753" s="295">
        <v>3637.8998999999999</v>
      </c>
      <c r="F5753" s="294">
        <v>1578.2</v>
      </c>
      <c r="G5753" s="294">
        <v>2561.1999999999998</v>
      </c>
    </row>
    <row r="5754" spans="1:7">
      <c r="A5754" s="34" t="s">
        <v>1708</v>
      </c>
      <c r="B5754" s="293">
        <v>1996</v>
      </c>
      <c r="C5754" s="294">
        <v>3621.2</v>
      </c>
      <c r="D5754" s="294">
        <v>178.4</v>
      </c>
      <c r="E5754" s="295">
        <v>3206.7</v>
      </c>
      <c r="F5754" s="294">
        <v>1372.9</v>
      </c>
      <c r="G5754" s="294">
        <v>2144.9</v>
      </c>
    </row>
    <row r="5755" spans="1:7">
      <c r="A5755" s="34" t="s">
        <v>1708</v>
      </c>
      <c r="B5755" s="293">
        <v>1995</v>
      </c>
      <c r="C5755" s="294">
        <v>3444.1001000000001</v>
      </c>
      <c r="D5755" s="294">
        <v>154.5</v>
      </c>
      <c r="E5755" s="295">
        <v>2836</v>
      </c>
      <c r="F5755" s="294">
        <v>1248.8</v>
      </c>
      <c r="G5755" s="294">
        <v>1895</v>
      </c>
    </row>
    <row r="5756" spans="1:7">
      <c r="A5756" s="34" t="s">
        <v>1708</v>
      </c>
      <c r="B5756" s="293">
        <v>1994</v>
      </c>
      <c r="C5756" s="294">
        <v>3336.1001000000001</v>
      </c>
      <c r="D5756" s="294">
        <v>111.8</v>
      </c>
      <c r="E5756" s="295">
        <v>2677.1001000000001</v>
      </c>
      <c r="F5756" s="294">
        <v>1188</v>
      </c>
      <c r="G5756" s="294">
        <v>1870.5</v>
      </c>
    </row>
    <row r="5757" spans="1:7">
      <c r="A5757" s="34" t="s">
        <v>1708</v>
      </c>
      <c r="B5757" s="293">
        <v>1993</v>
      </c>
      <c r="C5757" s="294">
        <v>3099.1001000000001</v>
      </c>
      <c r="D5757" s="294">
        <v>111.1</v>
      </c>
      <c r="E5757" s="295">
        <v>2542</v>
      </c>
      <c r="F5757" s="294">
        <v>1141.3</v>
      </c>
      <c r="G5757" s="294">
        <v>1789.9</v>
      </c>
    </row>
    <row r="5758" spans="1:7">
      <c r="A5758" s="34" t="s">
        <v>1708</v>
      </c>
      <c r="B5758" s="293">
        <v>1992</v>
      </c>
      <c r="C5758" s="294">
        <v>3003.9708999999998</v>
      </c>
      <c r="D5758" s="294">
        <v>75.168999999999997</v>
      </c>
      <c r="E5758" s="295">
        <v>2483.8049000000001</v>
      </c>
      <c r="F5758" s="294">
        <v>1068.4939999999999</v>
      </c>
      <c r="G5758" s="294">
        <v>1728.7489999999998</v>
      </c>
    </row>
    <row r="5759" spans="1:7">
      <c r="A5759" s="34" t="s">
        <v>1708</v>
      </c>
      <c r="B5759" s="293">
        <v>1991</v>
      </c>
      <c r="C5759" s="294">
        <v>3040.1260000000002</v>
      </c>
      <c r="D5759" s="294">
        <v>19.454999999999998</v>
      </c>
      <c r="E5759" s="295">
        <v>2485.7791000000002</v>
      </c>
      <c r="F5759" s="294">
        <v>1028.3620000000001</v>
      </c>
      <c r="G5759" s="294">
        <v>1715.8430000000001</v>
      </c>
    </row>
    <row r="5760" spans="1:7">
      <c r="A5760" s="34" t="s">
        <v>1708</v>
      </c>
      <c r="B5760" s="293">
        <v>1990</v>
      </c>
      <c r="C5760" s="294">
        <v>3052.6860000000001</v>
      </c>
      <c r="D5760" s="294">
        <v>130.691</v>
      </c>
      <c r="E5760" s="295">
        <v>2625.1289000000002</v>
      </c>
      <c r="F5760" s="294">
        <v>1083.356</v>
      </c>
      <c r="G5760" s="294">
        <v>1837.5160000000001</v>
      </c>
    </row>
    <row r="5761" spans="1:7">
      <c r="A5761" s="34" t="s">
        <v>1708</v>
      </c>
      <c r="B5761" s="293">
        <v>1989</v>
      </c>
      <c r="C5761" s="294">
        <v>2213.6489000000001</v>
      </c>
      <c r="D5761" s="294">
        <v>21.315999999999999</v>
      </c>
      <c r="E5761" s="295">
        <v>2557.8181</v>
      </c>
      <c r="F5761" s="294">
        <v>947.20399999999995</v>
      </c>
      <c r="G5761" s="294">
        <v>1756.1949999999999</v>
      </c>
    </row>
    <row r="5762" spans="1:7">
      <c r="A5762" s="34" t="s">
        <v>1709</v>
      </c>
      <c r="B5762" s="293">
        <v>2019</v>
      </c>
      <c r="C5762" s="294">
        <v>28228</v>
      </c>
      <c r="D5762" s="294">
        <v>2285</v>
      </c>
      <c r="E5762" s="295">
        <v>86612</v>
      </c>
      <c r="F5762" s="294">
        <v>51635</v>
      </c>
      <c r="G5762" s="294">
        <v>66567</v>
      </c>
    </row>
    <row r="5763" spans="1:7">
      <c r="A5763" s="34" t="s">
        <v>1709</v>
      </c>
      <c r="B5763" s="293">
        <v>2018</v>
      </c>
      <c r="C5763" s="294">
        <v>28084</v>
      </c>
      <c r="D5763" s="294">
        <v>1729</v>
      </c>
      <c r="E5763" s="295">
        <v>93386</v>
      </c>
      <c r="F5763" s="294">
        <v>57096</v>
      </c>
      <c r="G5763" s="294">
        <v>74467</v>
      </c>
    </row>
    <row r="5764" spans="1:7">
      <c r="A5764" s="34" t="s">
        <v>1709</v>
      </c>
      <c r="B5764" s="293">
        <v>2017</v>
      </c>
      <c r="C5764" s="294">
        <v>28204</v>
      </c>
      <c r="D5764" s="294">
        <v>1062</v>
      </c>
      <c r="E5764" s="295">
        <v>96436</v>
      </c>
      <c r="F5764" s="294">
        <v>55242</v>
      </c>
      <c r="G5764" s="294">
        <v>74444</v>
      </c>
    </row>
    <row r="5765" spans="1:7">
      <c r="A5765" s="34" t="s">
        <v>1710</v>
      </c>
      <c r="B5765" s="293">
        <v>2019</v>
      </c>
      <c r="C5765" s="294">
        <v>12506.109</v>
      </c>
      <c r="D5765" s="294">
        <v>541.26</v>
      </c>
      <c r="E5765" s="295">
        <v>12779.956</v>
      </c>
      <c r="F5765" s="294">
        <v>5072.6570000000002</v>
      </c>
      <c r="G5765" s="294">
        <v>10482.946</v>
      </c>
    </row>
    <row r="5766" spans="1:7">
      <c r="A5766" s="34" t="s">
        <v>1710</v>
      </c>
      <c r="B5766" s="293">
        <v>2018</v>
      </c>
      <c r="C5766" s="294">
        <v>11876.674000000001</v>
      </c>
      <c r="D5766" s="294">
        <v>480.11799999999999</v>
      </c>
      <c r="E5766" s="295">
        <v>11393.402</v>
      </c>
      <c r="F5766" s="294">
        <v>4838.7520000000004</v>
      </c>
      <c r="G5766" s="294">
        <v>9149.2520000000004</v>
      </c>
    </row>
    <row r="5767" spans="1:7">
      <c r="A5767" s="34" t="s">
        <v>1710</v>
      </c>
      <c r="B5767" s="293">
        <v>2017</v>
      </c>
      <c r="C5767" s="294">
        <v>9736.9089999999997</v>
      </c>
      <c r="D5767" s="294">
        <v>533.74400000000003</v>
      </c>
      <c r="E5767" s="295">
        <v>9366.8719999999994</v>
      </c>
      <c r="F5767" s="294">
        <v>4206.6530000000002</v>
      </c>
      <c r="G5767" s="294">
        <v>7610.6329999999998</v>
      </c>
    </row>
    <row r="5768" spans="1:7">
      <c r="A5768" s="34" t="s">
        <v>1710</v>
      </c>
      <c r="B5768" s="293">
        <v>2016</v>
      </c>
      <c r="C5768" s="294">
        <v>8584.0310000000009</v>
      </c>
      <c r="D5768" s="294">
        <v>463.97500000000002</v>
      </c>
      <c r="E5768" s="295">
        <v>8303.1990000000005</v>
      </c>
      <c r="F5768" s="294">
        <v>3442.9490000000001</v>
      </c>
      <c r="G5768" s="294">
        <v>6784.7199999999993</v>
      </c>
    </row>
    <row r="5769" spans="1:7">
      <c r="A5769" s="34" t="s">
        <v>1710</v>
      </c>
      <c r="B5769" s="293">
        <v>2015</v>
      </c>
      <c r="C5769" s="294">
        <v>7192.6329999999998</v>
      </c>
      <c r="D5769" s="294">
        <v>423.22300000000001</v>
      </c>
      <c r="E5769" s="295">
        <v>5647.8370000000004</v>
      </c>
      <c r="F5769" s="294">
        <v>3114.6819999999998</v>
      </c>
      <c r="G5769" s="294">
        <v>4699.384</v>
      </c>
    </row>
    <row r="5770" spans="1:7">
      <c r="A5770" s="34" t="s">
        <v>1710</v>
      </c>
      <c r="B5770" s="293">
        <v>2014</v>
      </c>
      <c r="C5770" s="294">
        <v>6740.0640000000003</v>
      </c>
      <c r="D5770" s="294">
        <v>381.51900000000001</v>
      </c>
      <c r="E5770" s="295">
        <v>5475.7389999999996</v>
      </c>
      <c r="F5770" s="294">
        <v>2720.6570000000002</v>
      </c>
      <c r="G5770" s="294">
        <v>4566.8050000000003</v>
      </c>
    </row>
    <row r="5771" spans="1:7">
      <c r="A5771" s="34" t="s">
        <v>1710</v>
      </c>
      <c r="B5771" s="293">
        <v>2013</v>
      </c>
      <c r="C5771" s="294">
        <v>5062.5280000000002</v>
      </c>
      <c r="D5771" s="294">
        <v>311.62299999999999</v>
      </c>
      <c r="E5771" s="295">
        <v>4518.7740000000003</v>
      </c>
      <c r="F5771" s="294">
        <v>2350.7449999999999</v>
      </c>
      <c r="G5771" s="294">
        <v>3656.5259999999998</v>
      </c>
    </row>
    <row r="5772" spans="1:7">
      <c r="A5772" s="34" t="s">
        <v>1710</v>
      </c>
      <c r="B5772" s="293">
        <v>2012</v>
      </c>
      <c r="C5772" s="294">
        <v>4122.93</v>
      </c>
      <c r="D5772" s="294">
        <v>261.22500000000002</v>
      </c>
      <c r="E5772" s="295">
        <v>3723.4560000000001</v>
      </c>
      <c r="F5772" s="294">
        <v>1964.0940000000001</v>
      </c>
      <c r="G5772" s="294">
        <v>3082.5720000000001</v>
      </c>
    </row>
    <row r="5773" spans="1:7">
      <c r="A5773" s="34" t="s">
        <v>1710</v>
      </c>
      <c r="B5773" s="293">
        <v>2011</v>
      </c>
      <c r="C5773" s="294">
        <v>3269.8620000000001</v>
      </c>
      <c r="D5773" s="294">
        <v>210.26400000000001</v>
      </c>
      <c r="E5773" s="295">
        <v>3199.7040000000002</v>
      </c>
      <c r="F5773" s="294">
        <v>1644.085</v>
      </c>
      <c r="G5773" s="294">
        <v>2600.1610000000001</v>
      </c>
    </row>
    <row r="5774" spans="1:7">
      <c r="A5774" s="34" t="s">
        <v>1710</v>
      </c>
      <c r="B5774" s="293">
        <v>2010</v>
      </c>
      <c r="C5774" s="294">
        <v>2469.8809999999999</v>
      </c>
      <c r="D5774" s="294">
        <v>169.071</v>
      </c>
      <c r="E5774" s="295">
        <v>2299.509</v>
      </c>
      <c r="F5774" s="294">
        <v>1414.1610000000001</v>
      </c>
      <c r="G5774" s="294">
        <v>2015.1150000000002</v>
      </c>
    </row>
    <row r="5775" spans="1:7">
      <c r="A5775" s="34" t="s">
        <v>1710</v>
      </c>
      <c r="B5775" s="293">
        <v>2009</v>
      </c>
      <c r="C5775" s="294">
        <v>2047.942</v>
      </c>
      <c r="D5775" s="294">
        <v>127.521</v>
      </c>
      <c r="E5775" s="295">
        <v>2020.1210000000001</v>
      </c>
      <c r="F5775" s="294">
        <v>1179.434</v>
      </c>
      <c r="G5775" s="294">
        <v>1782.4789999999998</v>
      </c>
    </row>
    <row r="5776" spans="1:7">
      <c r="A5776" s="34" t="s">
        <v>1710</v>
      </c>
      <c r="B5776" s="293">
        <v>2008</v>
      </c>
      <c r="C5776" s="294">
        <v>1908.5319999999999</v>
      </c>
      <c r="D5776" s="294">
        <v>99.899000000000001</v>
      </c>
      <c r="E5776" s="295">
        <v>1881.8040000000001</v>
      </c>
      <c r="F5776" s="294">
        <v>1020.506</v>
      </c>
      <c r="G5776" s="294">
        <v>1663.38</v>
      </c>
    </row>
    <row r="5777" spans="1:7">
      <c r="A5777" s="34" t="s">
        <v>1710</v>
      </c>
      <c r="B5777" s="293">
        <v>2007</v>
      </c>
      <c r="C5777" s="294">
        <v>1126.825</v>
      </c>
      <c r="D5777" s="294">
        <v>65.900999999999996</v>
      </c>
      <c r="E5777" s="295">
        <v>1692.655</v>
      </c>
      <c r="F5777" s="294">
        <v>849.77700000000004</v>
      </c>
      <c r="G5777" s="294">
        <v>1508.239</v>
      </c>
    </row>
    <row r="5778" spans="1:7">
      <c r="A5778" s="34" t="s">
        <v>1710</v>
      </c>
      <c r="B5778" s="293">
        <v>2006</v>
      </c>
      <c r="C5778" s="294">
        <v>789.38099999999997</v>
      </c>
      <c r="D5778" s="294">
        <v>44.395000000000003</v>
      </c>
      <c r="E5778" s="295">
        <v>564.35500000000002</v>
      </c>
      <c r="F5778" s="294">
        <v>401.202</v>
      </c>
      <c r="G5778" s="294">
        <v>502.26599999999996</v>
      </c>
    </row>
    <row r="5779" spans="1:7">
      <c r="A5779" s="34" t="s">
        <v>1710</v>
      </c>
      <c r="B5779" s="293">
        <v>2005</v>
      </c>
      <c r="C5779" s="294">
        <v>547.39200000000005</v>
      </c>
      <c r="D5779" s="294">
        <v>30.887</v>
      </c>
      <c r="E5779" s="295">
        <v>439.42599999999999</v>
      </c>
      <c r="F5779" s="294">
        <v>341.83699999999999</v>
      </c>
      <c r="G5779" s="294">
        <v>389.31399999999996</v>
      </c>
    </row>
    <row r="5780" spans="1:7">
      <c r="A5780" s="34" t="s">
        <v>1710</v>
      </c>
      <c r="B5780" s="293">
        <v>2004</v>
      </c>
      <c r="C5780" s="294">
        <v>424.75599999999997</v>
      </c>
      <c r="D5780" s="294">
        <v>20.572900000000001</v>
      </c>
      <c r="E5780" s="295">
        <v>288.27510000000001</v>
      </c>
      <c r="F5780" s="294">
        <v>204.68809999999999</v>
      </c>
      <c r="G5780" s="294">
        <v>254.94979999999998</v>
      </c>
    </row>
    <row r="5781" spans="1:7">
      <c r="A5781" s="34" t="s">
        <v>1710</v>
      </c>
      <c r="B5781" s="293">
        <v>2003</v>
      </c>
      <c r="C5781" s="294">
        <v>328.68770000000001</v>
      </c>
      <c r="D5781" s="294">
        <v>14.6067</v>
      </c>
      <c r="E5781" s="295">
        <v>203.22020000000001</v>
      </c>
      <c r="F5781" s="294">
        <v>174.06790000000001</v>
      </c>
      <c r="G5781" s="294">
        <v>178.0658</v>
      </c>
    </row>
    <row r="5782" spans="1:7">
      <c r="A5782" s="34" t="s">
        <v>1710</v>
      </c>
      <c r="B5782" s="293">
        <v>2002</v>
      </c>
      <c r="C5782" s="294">
        <v>287.125</v>
      </c>
      <c r="D5782" s="294">
        <v>-38.893999999999998</v>
      </c>
      <c r="E5782" s="295">
        <v>176.74700000000001</v>
      </c>
      <c r="F5782" s="294">
        <v>121.129</v>
      </c>
      <c r="G5782" s="294">
        <v>155.334</v>
      </c>
    </row>
    <row r="5783" spans="1:7">
      <c r="A5783" s="34" t="s">
        <v>1710</v>
      </c>
      <c r="B5783" s="293">
        <v>2001</v>
      </c>
      <c r="C5783" s="294">
        <v>250.4624</v>
      </c>
      <c r="D5783" s="294">
        <v>4.2297000000000002</v>
      </c>
      <c r="E5783" s="295">
        <v>227.21690000000001</v>
      </c>
      <c r="F5783" s="294">
        <v>160.10599999999999</v>
      </c>
      <c r="G5783" s="294">
        <v>204.06799999999998</v>
      </c>
    </row>
    <row r="5784" spans="1:7">
      <c r="A5784" s="34" t="s">
        <v>1711</v>
      </c>
      <c r="B5784" s="293">
        <v>2019</v>
      </c>
      <c r="C5784" s="294">
        <v>22319.5</v>
      </c>
      <c r="D5784" s="294">
        <v>8318.4</v>
      </c>
      <c r="E5784" s="295">
        <v>39286.1</v>
      </c>
      <c r="F5784" s="294">
        <v>2699.1</v>
      </c>
      <c r="G5784" s="294">
        <v>18624.7</v>
      </c>
    </row>
    <row r="5785" spans="1:7">
      <c r="A5785" s="34" t="s">
        <v>1711</v>
      </c>
      <c r="B5785" s="293">
        <v>2018</v>
      </c>
      <c r="C5785" s="294">
        <v>21493.3</v>
      </c>
      <c r="D5785" s="294">
        <v>3232</v>
      </c>
      <c r="E5785" s="295">
        <v>43908.4</v>
      </c>
      <c r="F5785" s="294">
        <v>10909.1</v>
      </c>
      <c r="G5785" s="294">
        <v>21207.7</v>
      </c>
    </row>
    <row r="5786" spans="1:7">
      <c r="A5786" s="34" t="s">
        <v>1711</v>
      </c>
      <c r="B5786" s="293">
        <v>2017</v>
      </c>
      <c r="C5786" s="294">
        <v>22871.3</v>
      </c>
      <c r="D5786" s="294">
        <v>-204.1</v>
      </c>
      <c r="E5786" s="295">
        <v>44981</v>
      </c>
      <c r="F5786" s="294">
        <v>11667.9</v>
      </c>
      <c r="G5786" s="294">
        <v>25315</v>
      </c>
    </row>
    <row r="5787" spans="1:7">
      <c r="A5787" s="34" t="s">
        <v>1711</v>
      </c>
      <c r="B5787" s="293">
        <v>2016</v>
      </c>
      <c r="C5787" s="294">
        <v>21222.1</v>
      </c>
      <c r="D5787" s="294">
        <v>2737.6</v>
      </c>
      <c r="E5787" s="295">
        <v>38805.9</v>
      </c>
      <c r="F5787" s="294">
        <v>14080.5</v>
      </c>
      <c r="G5787" s="294">
        <v>24385.699999999997</v>
      </c>
    </row>
    <row r="5788" spans="1:7">
      <c r="A5788" s="34" t="s">
        <v>1711</v>
      </c>
      <c r="B5788" s="293">
        <v>2015</v>
      </c>
      <c r="C5788" s="294">
        <v>19958.7</v>
      </c>
      <c r="D5788" s="294">
        <v>2408.4</v>
      </c>
      <c r="E5788" s="295">
        <v>35568.9</v>
      </c>
      <c r="F5788" s="294">
        <v>14590.3</v>
      </c>
      <c r="G5788" s="294">
        <v>22568.799999999999</v>
      </c>
    </row>
    <row r="5789" spans="1:7">
      <c r="A5789" s="34" t="s">
        <v>1711</v>
      </c>
      <c r="B5789" s="293">
        <v>2014</v>
      </c>
      <c r="C5789" s="294">
        <v>19615.599999999999</v>
      </c>
      <c r="D5789" s="294">
        <v>2390.5</v>
      </c>
      <c r="E5789" s="295">
        <v>36307.599999999999</v>
      </c>
      <c r="F5789" s="294">
        <v>15388.1</v>
      </c>
      <c r="G5789" s="294">
        <v>23409.599999999999</v>
      </c>
    </row>
    <row r="5790" spans="1:7">
      <c r="A5790" s="34" t="s">
        <v>1711</v>
      </c>
      <c r="B5790" s="293">
        <v>2013</v>
      </c>
      <c r="C5790" s="294">
        <v>23113.1</v>
      </c>
      <c r="D5790" s="294">
        <v>4684.8</v>
      </c>
      <c r="E5790" s="295">
        <v>35248.699999999997</v>
      </c>
      <c r="F5790" s="294">
        <v>17640.7</v>
      </c>
      <c r="G5790" s="294">
        <v>22853.600000000002</v>
      </c>
    </row>
    <row r="5791" spans="1:7">
      <c r="A5791" s="34" t="s">
        <v>1711</v>
      </c>
      <c r="B5791" s="293">
        <v>2012</v>
      </c>
      <c r="C5791" s="294">
        <v>22603.4</v>
      </c>
      <c r="D5791" s="294">
        <v>4088.6</v>
      </c>
      <c r="E5791" s="295">
        <v>34398.9</v>
      </c>
      <c r="F5791" s="294">
        <v>14773.9</v>
      </c>
      <c r="G5791" s="294">
        <v>20305.199999999997</v>
      </c>
    </row>
    <row r="5792" spans="1:7">
      <c r="A5792" s="34" t="s">
        <v>1711</v>
      </c>
      <c r="B5792" s="293">
        <v>2011</v>
      </c>
      <c r="C5792" s="294">
        <v>24286.5</v>
      </c>
      <c r="D5792" s="294">
        <v>4347.7</v>
      </c>
      <c r="E5792" s="295">
        <v>33659.800000000003</v>
      </c>
      <c r="F5792" s="294">
        <v>13535.6</v>
      </c>
      <c r="G5792" s="294">
        <v>20522.599999999999</v>
      </c>
    </row>
    <row r="5793" spans="1:7">
      <c r="A5793" s="34" t="s">
        <v>1711</v>
      </c>
      <c r="B5793" s="293">
        <v>2010</v>
      </c>
      <c r="C5793" s="294">
        <v>23076</v>
      </c>
      <c r="D5793" s="294">
        <v>5069.5</v>
      </c>
      <c r="E5793" s="295">
        <v>31001.4</v>
      </c>
      <c r="F5793" s="294">
        <v>12412.8</v>
      </c>
      <c r="G5793" s="294">
        <v>19339.3</v>
      </c>
    </row>
    <row r="5794" spans="1:7">
      <c r="A5794" s="34" t="s">
        <v>1711</v>
      </c>
      <c r="B5794" s="293">
        <v>2009</v>
      </c>
      <c r="C5794" s="294">
        <v>21836</v>
      </c>
      <c r="D5794" s="294">
        <v>4328.8</v>
      </c>
      <c r="E5794" s="295">
        <v>27460.9</v>
      </c>
      <c r="F5794" s="294">
        <v>9525.2999999999993</v>
      </c>
      <c r="G5794" s="294">
        <v>16187.399999999998</v>
      </c>
    </row>
    <row r="5795" spans="1:7">
      <c r="A5795" s="34" t="s">
        <v>1711</v>
      </c>
      <c r="B5795" s="293">
        <v>2008</v>
      </c>
      <c r="C5795" s="294">
        <v>20371.900000000001</v>
      </c>
      <c r="D5795" s="294">
        <v>-2071.9</v>
      </c>
      <c r="E5795" s="295">
        <v>29212.6</v>
      </c>
      <c r="F5795" s="294">
        <v>6737.7</v>
      </c>
      <c r="G5795" s="294">
        <v>17199.7</v>
      </c>
    </row>
    <row r="5796" spans="1:7">
      <c r="A5796" s="34" t="s">
        <v>1711</v>
      </c>
      <c r="B5796" s="293">
        <v>2007</v>
      </c>
      <c r="C5796" s="294">
        <v>18633.5</v>
      </c>
      <c r="D5796" s="294">
        <v>2953</v>
      </c>
      <c r="E5796" s="295">
        <v>26874.799999999999</v>
      </c>
      <c r="F5796" s="294">
        <v>13503.9</v>
      </c>
      <c r="G5796" s="294">
        <v>18511.099999999999</v>
      </c>
    </row>
    <row r="5797" spans="1:7">
      <c r="A5797" s="34" t="s">
        <v>1711</v>
      </c>
      <c r="B5797" s="293">
        <v>2006</v>
      </c>
      <c r="C5797" s="294">
        <v>15691</v>
      </c>
      <c r="D5797" s="294">
        <v>2662.6997999999999</v>
      </c>
      <c r="E5797" s="295">
        <v>21955.4</v>
      </c>
      <c r="F5797" s="294">
        <v>10980.7</v>
      </c>
      <c r="G5797" s="294">
        <v>14694.5</v>
      </c>
    </row>
    <row r="5798" spans="1:7">
      <c r="A5798" s="34" t="s">
        <v>1711</v>
      </c>
      <c r="B5798" s="293">
        <v>2005</v>
      </c>
      <c r="C5798" s="294">
        <v>14645.3</v>
      </c>
      <c r="D5798" s="294">
        <v>1979.6</v>
      </c>
      <c r="E5798" s="295">
        <v>24580.799999999999</v>
      </c>
      <c r="F5798" s="294">
        <v>10791.9</v>
      </c>
      <c r="G5798" s="294">
        <v>17290.099999999999</v>
      </c>
    </row>
    <row r="5799" spans="1:7">
      <c r="A5799" s="34" t="s">
        <v>1711</v>
      </c>
      <c r="B5799" s="293">
        <v>2004</v>
      </c>
      <c r="C5799" s="294">
        <v>13857.9</v>
      </c>
      <c r="D5799" s="294">
        <v>1810.1</v>
      </c>
      <c r="E5799" s="295">
        <v>24867</v>
      </c>
      <c r="F5799" s="294">
        <v>10919.9</v>
      </c>
      <c r="G5799" s="294">
        <v>17432.400000000001</v>
      </c>
    </row>
    <row r="5800" spans="1:7">
      <c r="A5800" s="34" t="s">
        <v>1711</v>
      </c>
      <c r="B5800" s="293">
        <v>2003</v>
      </c>
      <c r="C5800" s="294">
        <v>12582.5</v>
      </c>
      <c r="D5800" s="294">
        <v>2560.8000000000002</v>
      </c>
      <c r="E5800" s="295">
        <v>21678.1</v>
      </c>
      <c r="F5800" s="294">
        <v>9764.7999999999993</v>
      </c>
      <c r="G5800" s="294">
        <v>14649.099999999999</v>
      </c>
    </row>
    <row r="5801" spans="1:7">
      <c r="A5801" s="34" t="s">
        <v>1711</v>
      </c>
      <c r="B5801" s="293">
        <v>2002</v>
      </c>
      <c r="C5801" s="294">
        <v>11077.5</v>
      </c>
      <c r="D5801" s="294">
        <v>2707.9</v>
      </c>
      <c r="E5801" s="295">
        <v>19042</v>
      </c>
      <c r="F5801" s="294">
        <v>8273.6</v>
      </c>
      <c r="G5801" s="294">
        <v>13177.2</v>
      </c>
    </row>
    <row r="5802" spans="1:7">
      <c r="A5802" s="34" t="s">
        <v>1711</v>
      </c>
      <c r="B5802" s="293">
        <v>2001</v>
      </c>
      <c r="C5802" s="294">
        <v>11542.5</v>
      </c>
      <c r="D5802" s="294">
        <v>2780</v>
      </c>
      <c r="E5802" s="295">
        <v>16434.099999999999</v>
      </c>
      <c r="F5802" s="294">
        <v>7104</v>
      </c>
      <c r="G5802" s="294">
        <v>10522.4</v>
      </c>
    </row>
    <row r="5803" spans="1:7">
      <c r="A5803" s="34" t="s">
        <v>1711</v>
      </c>
      <c r="B5803" s="293">
        <v>2000</v>
      </c>
      <c r="C5803" s="294">
        <v>10862.2</v>
      </c>
      <c r="D5803" s="294">
        <v>3057.8</v>
      </c>
      <c r="E5803" s="295">
        <v>14690.8</v>
      </c>
      <c r="F5803" s="294">
        <v>6046.9</v>
      </c>
      <c r="G5803" s="294">
        <v>8864.9</v>
      </c>
    </row>
    <row r="5804" spans="1:7">
      <c r="A5804" s="34" t="s">
        <v>1711</v>
      </c>
      <c r="B5804" s="293">
        <v>1999</v>
      </c>
      <c r="C5804" s="294">
        <v>10002.9</v>
      </c>
      <c r="D5804" s="294">
        <v>2721</v>
      </c>
      <c r="E5804" s="295">
        <v>12825.2</v>
      </c>
      <c r="F5804" s="294">
        <v>5013</v>
      </c>
      <c r="G5804" s="294">
        <v>8066.4</v>
      </c>
    </row>
    <row r="5805" spans="1:7">
      <c r="A5805" s="34" t="s">
        <v>1711</v>
      </c>
      <c r="B5805" s="293">
        <v>1998</v>
      </c>
      <c r="C5805" s="294">
        <v>9236.7998000000007</v>
      </c>
      <c r="D5805" s="294">
        <v>2097.8998999999999</v>
      </c>
      <c r="E5805" s="295">
        <v>12595.5</v>
      </c>
      <c r="F5805" s="294">
        <v>4429.6000000000004</v>
      </c>
      <c r="G5805" s="294">
        <v>6796.5</v>
      </c>
    </row>
    <row r="5806" spans="1:7">
      <c r="A5806" s="34" t="s">
        <v>1711</v>
      </c>
      <c r="B5806" s="293">
        <v>1997</v>
      </c>
      <c r="C5806" s="294">
        <v>8517.6</v>
      </c>
      <c r="D5806" s="294">
        <v>-387.7</v>
      </c>
      <c r="E5806" s="295">
        <v>12577.4</v>
      </c>
      <c r="F5806" s="294">
        <v>4805.6000000000004</v>
      </c>
      <c r="G5806" s="294">
        <v>7359.3</v>
      </c>
    </row>
    <row r="5807" spans="1:7">
      <c r="A5807" s="34" t="s">
        <v>1711</v>
      </c>
      <c r="B5807" s="293">
        <v>1996</v>
      </c>
      <c r="C5807" s="294">
        <v>7346.6000999999997</v>
      </c>
      <c r="D5807" s="294">
        <v>1519.9</v>
      </c>
      <c r="E5807" s="295">
        <v>14307.200199999999</v>
      </c>
      <c r="F5807" s="294">
        <v>6100.1000999999997</v>
      </c>
      <c r="G5807" s="294">
        <v>9829.5000999999993</v>
      </c>
    </row>
    <row r="5808" spans="1:7">
      <c r="A5808" s="34" t="s">
        <v>1711</v>
      </c>
      <c r="B5808" s="293">
        <v>1995</v>
      </c>
      <c r="C5808" s="294">
        <v>6763.7997999999998</v>
      </c>
      <c r="D5808" s="294">
        <v>2290.8998999999999</v>
      </c>
      <c r="E5808" s="295">
        <v>14412.5</v>
      </c>
      <c r="F5808" s="294">
        <v>5432.6001999999999</v>
      </c>
      <c r="G5808" s="294">
        <v>9934.3001000000004</v>
      </c>
    </row>
    <row r="5809" spans="1:7">
      <c r="A5809" s="34" t="s">
        <v>1711</v>
      </c>
      <c r="B5809" s="293">
        <v>1994</v>
      </c>
      <c r="C5809" s="294">
        <v>5711.6000999999997</v>
      </c>
      <c r="D5809" s="294">
        <v>1286.0999999999999</v>
      </c>
      <c r="E5809" s="295">
        <v>14507.4004</v>
      </c>
      <c r="F5809" s="294">
        <v>5355.5999000000002</v>
      </c>
      <c r="G5809" s="294">
        <v>10205.799800000001</v>
      </c>
    </row>
    <row r="5810" spans="1:7">
      <c r="A5810" s="34" t="s">
        <v>1711</v>
      </c>
      <c r="B5810" s="293">
        <v>1993</v>
      </c>
      <c r="C5810" s="294">
        <v>5198.5</v>
      </c>
      <c r="D5810" s="294">
        <v>480.2</v>
      </c>
      <c r="E5810" s="295">
        <v>9623.5995999999996</v>
      </c>
      <c r="F5810" s="294">
        <v>4568.8</v>
      </c>
      <c r="G5810" s="294">
        <v>5928.8</v>
      </c>
    </row>
    <row r="5811" spans="1:7">
      <c r="A5811" s="34" t="s">
        <v>1711</v>
      </c>
      <c r="B5811" s="293">
        <v>1992</v>
      </c>
      <c r="C5811" s="294">
        <v>6167.2997999999998</v>
      </c>
      <c r="D5811" s="294">
        <v>708.7</v>
      </c>
      <c r="E5811" s="295">
        <v>8672.7998000000007</v>
      </c>
      <c r="F5811" s="294">
        <v>4892.1001999999999</v>
      </c>
      <c r="G5811" s="294">
        <v>6065.6001999999999</v>
      </c>
    </row>
    <row r="5812" spans="1:7">
      <c r="A5812" s="34" t="s">
        <v>1711</v>
      </c>
      <c r="B5812" s="293">
        <v>1991</v>
      </c>
      <c r="C5812" s="294">
        <v>5725.7002000000002</v>
      </c>
      <c r="D5812" s="294">
        <v>1314.7</v>
      </c>
      <c r="E5812" s="295">
        <v>8298.5995999999996</v>
      </c>
      <c r="F5812" s="294">
        <v>4966.1000000000004</v>
      </c>
      <c r="G5812" s="294">
        <v>6051.8</v>
      </c>
    </row>
    <row r="5813" spans="1:7">
      <c r="A5813" s="34" t="s">
        <v>1711</v>
      </c>
      <c r="B5813" s="293">
        <v>1990</v>
      </c>
      <c r="C5813" s="294">
        <v>5191.6000999999997</v>
      </c>
      <c r="D5813" s="294">
        <v>1127.3</v>
      </c>
      <c r="E5813" s="295">
        <v>7142.7997999999998</v>
      </c>
      <c r="F5813" s="294">
        <v>3467.4998999999998</v>
      </c>
      <c r="G5813" s="294">
        <v>4983.9998999999998</v>
      </c>
    </row>
    <row r="5814" spans="1:7">
      <c r="A5814" s="34" t="s">
        <v>1711</v>
      </c>
      <c r="B5814" s="293">
        <v>1989</v>
      </c>
      <c r="C5814" s="294">
        <v>4175.6000999999997</v>
      </c>
      <c r="D5814" s="294">
        <v>939.5</v>
      </c>
      <c r="E5814" s="295">
        <v>5848</v>
      </c>
      <c r="F5814" s="294">
        <v>3757.1001000000001</v>
      </c>
      <c r="G5814" s="294">
        <v>4160.6000999999997</v>
      </c>
    </row>
    <row r="5815" spans="1:7">
      <c r="A5815" s="34" t="s">
        <v>1712</v>
      </c>
      <c r="B5815" s="293">
        <v>2019</v>
      </c>
      <c r="C5815" s="294">
        <v>59812</v>
      </c>
      <c r="D5815" s="294">
        <v>6230</v>
      </c>
      <c r="E5815" s="295">
        <v>47528</v>
      </c>
      <c r="F5815" s="294">
        <v>3171</v>
      </c>
      <c r="G5815" s="294">
        <v>16925</v>
      </c>
    </row>
    <row r="5816" spans="1:7">
      <c r="A5816" s="34" t="s">
        <v>1712</v>
      </c>
      <c r="B5816" s="293">
        <v>2018</v>
      </c>
      <c r="C5816" s="294">
        <v>53762</v>
      </c>
      <c r="D5816" s="294">
        <v>5046</v>
      </c>
      <c r="E5816" s="295">
        <v>44876</v>
      </c>
      <c r="F5816" s="294">
        <v>1449</v>
      </c>
      <c r="G5816" s="294">
        <v>15553</v>
      </c>
    </row>
    <row r="5817" spans="1:7">
      <c r="A5817" s="34" t="s">
        <v>1712</v>
      </c>
      <c r="B5817" s="293">
        <v>2017</v>
      </c>
      <c r="C5817" s="294">
        <v>49960</v>
      </c>
      <c r="D5817" s="294">
        <v>1963</v>
      </c>
      <c r="E5817" s="295">
        <v>46620</v>
      </c>
      <c r="F5817" s="294">
        <v>-776</v>
      </c>
      <c r="G5817" s="294">
        <v>13487</v>
      </c>
    </row>
    <row r="5818" spans="1:7">
      <c r="A5818" s="34" t="s">
        <v>1712</v>
      </c>
      <c r="B5818" s="293">
        <v>2016</v>
      </c>
      <c r="C5818" s="294">
        <v>47290</v>
      </c>
      <c r="D5818" s="294">
        <v>5173</v>
      </c>
      <c r="E5818" s="295">
        <v>47806</v>
      </c>
      <c r="F5818" s="294">
        <v>1606</v>
      </c>
      <c r="G5818" s="294">
        <v>15888</v>
      </c>
    </row>
    <row r="5819" spans="1:7">
      <c r="A5819" s="34" t="s">
        <v>1712</v>
      </c>
      <c r="B5819" s="293">
        <v>2015</v>
      </c>
      <c r="C5819" s="294">
        <v>40536</v>
      </c>
      <c r="D5819" s="294">
        <v>3605</v>
      </c>
      <c r="E5819" s="295">
        <v>49304</v>
      </c>
      <c r="F5819" s="294">
        <v>3097</v>
      </c>
      <c r="G5819" s="294">
        <v>18358</v>
      </c>
    </row>
    <row r="5820" spans="1:7">
      <c r="A5820" s="34" t="s">
        <v>1712</v>
      </c>
      <c r="B5820" s="293">
        <v>2014</v>
      </c>
      <c r="C5820" s="294">
        <v>39946</v>
      </c>
      <c r="D5820" s="294">
        <v>3614</v>
      </c>
      <c r="E5820" s="295">
        <v>37046</v>
      </c>
      <c r="F5820" s="294">
        <v>3400</v>
      </c>
      <c r="G5820" s="294">
        <v>9542</v>
      </c>
    </row>
    <row r="5821" spans="1:7">
      <c r="A5821" s="34" t="s">
        <v>1712</v>
      </c>
      <c r="B5821" s="293">
        <v>2013</v>
      </c>
      <c r="C5821" s="294">
        <v>45358</v>
      </c>
      <c r="D5821" s="294">
        <v>2981</v>
      </c>
      <c r="E5821" s="295">
        <v>36188</v>
      </c>
      <c r="F5821" s="294">
        <v>4918</v>
      </c>
      <c r="G5821" s="294">
        <v>11070</v>
      </c>
    </row>
    <row r="5822" spans="1:7">
      <c r="A5822" s="34" t="s">
        <v>1712</v>
      </c>
      <c r="B5822" s="293">
        <v>2012</v>
      </c>
      <c r="C5822" s="294">
        <v>47182</v>
      </c>
      <c r="D5822" s="294">
        <v>2745</v>
      </c>
      <c r="E5822" s="295">
        <v>38657</v>
      </c>
      <c r="F5822" s="294">
        <v>39</v>
      </c>
      <c r="G5822" s="294">
        <v>6347</v>
      </c>
    </row>
    <row r="5823" spans="1:7">
      <c r="A5823" s="34" t="s">
        <v>1712</v>
      </c>
      <c r="B5823" s="293">
        <v>2011</v>
      </c>
      <c r="C5823" s="294">
        <v>46499</v>
      </c>
      <c r="D5823" s="294">
        <v>2655</v>
      </c>
      <c r="E5823" s="295">
        <v>37908</v>
      </c>
      <c r="F5823" s="294">
        <v>1001</v>
      </c>
      <c r="G5823" s="294">
        <v>7461</v>
      </c>
    </row>
    <row r="5824" spans="1:7">
      <c r="A5824" s="34" t="s">
        <v>1712</v>
      </c>
      <c r="B5824" s="293">
        <v>2010</v>
      </c>
      <c r="C5824" s="294">
        <v>45671</v>
      </c>
      <c r="D5824" s="294">
        <v>2878</v>
      </c>
      <c r="E5824" s="295">
        <v>35113</v>
      </c>
      <c r="F5824" s="294">
        <v>3497</v>
      </c>
      <c r="G5824" s="294">
        <v>8516</v>
      </c>
    </row>
    <row r="5825" spans="1:7">
      <c r="A5825" s="34" t="s">
        <v>1712</v>
      </c>
      <c r="B5825" s="293">
        <v>2009</v>
      </c>
      <c r="C5825" s="294">
        <v>43995</v>
      </c>
      <c r="D5825" s="294">
        <v>3024</v>
      </c>
      <c r="E5825" s="295">
        <v>35111</v>
      </c>
      <c r="F5825" s="294">
        <v>4129</v>
      </c>
      <c r="G5825" s="294">
        <v>9181</v>
      </c>
    </row>
    <row r="5826" spans="1:7">
      <c r="A5826" s="34" t="s">
        <v>1712</v>
      </c>
      <c r="B5826" s="293">
        <v>2008</v>
      </c>
      <c r="C5826" s="294">
        <v>42731</v>
      </c>
      <c r="D5826" s="294">
        <v>3217</v>
      </c>
      <c r="E5826" s="295">
        <v>33439</v>
      </c>
      <c r="F5826" s="294">
        <v>2865</v>
      </c>
      <c r="G5826" s="294">
        <v>6670</v>
      </c>
    </row>
    <row r="5827" spans="1:7">
      <c r="A5827" s="34" t="s">
        <v>1712</v>
      </c>
      <c r="B5827" s="293">
        <v>2007</v>
      </c>
      <c r="C5827" s="294">
        <v>41862</v>
      </c>
      <c r="D5827" s="294">
        <v>3033</v>
      </c>
      <c r="E5827" s="295">
        <v>28926</v>
      </c>
      <c r="F5827" s="294">
        <v>9805</v>
      </c>
      <c r="G5827" s="294">
        <v>14212</v>
      </c>
    </row>
    <row r="5828" spans="1:7">
      <c r="A5828" s="34" t="s">
        <v>1712</v>
      </c>
      <c r="B5828" s="293">
        <v>2006</v>
      </c>
      <c r="C5828" s="294">
        <v>39620</v>
      </c>
      <c r="D5828" s="294">
        <v>2529</v>
      </c>
      <c r="E5828" s="295">
        <v>28231</v>
      </c>
      <c r="F5828" s="294">
        <v>6884</v>
      </c>
      <c r="G5828" s="294">
        <v>11323</v>
      </c>
    </row>
    <row r="5829" spans="1:7">
      <c r="A5829" s="34" t="s">
        <v>1712</v>
      </c>
      <c r="B5829" s="293">
        <v>2005</v>
      </c>
      <c r="C5829" s="294">
        <v>37213</v>
      </c>
      <c r="D5829" s="294">
        <v>1825</v>
      </c>
      <c r="E5829" s="295">
        <v>27744</v>
      </c>
      <c r="F5829" s="294">
        <v>7867</v>
      </c>
      <c r="G5829" s="294">
        <v>12853</v>
      </c>
    </row>
    <row r="5830" spans="1:7">
      <c r="A5830" s="34" t="s">
        <v>1712</v>
      </c>
      <c r="B5830" s="293">
        <v>2004</v>
      </c>
      <c r="C5830" s="294">
        <v>35526</v>
      </c>
      <c r="D5830" s="294">
        <v>1266</v>
      </c>
      <c r="E5830" s="295">
        <v>25554</v>
      </c>
      <c r="F5830" s="294">
        <v>7021</v>
      </c>
      <c r="G5830" s="294">
        <v>12140</v>
      </c>
    </row>
    <row r="5831" spans="1:7">
      <c r="A5831" s="34" t="s">
        <v>1712</v>
      </c>
      <c r="B5831" s="293">
        <v>2003</v>
      </c>
      <c r="C5831" s="294">
        <v>31824</v>
      </c>
      <c r="D5831" s="294">
        <v>1053</v>
      </c>
      <c r="E5831" s="295">
        <v>26175</v>
      </c>
      <c r="F5831" s="294">
        <v>6756</v>
      </c>
      <c r="G5831" s="294">
        <v>12964</v>
      </c>
    </row>
    <row r="5832" spans="1:7">
      <c r="A5832" s="34" t="s">
        <v>1712</v>
      </c>
      <c r="B5832" s="293">
        <v>2002</v>
      </c>
      <c r="C5832" s="294">
        <v>26578</v>
      </c>
      <c r="D5832" s="294">
        <v>500</v>
      </c>
      <c r="E5832" s="295">
        <v>25758</v>
      </c>
      <c r="F5832" s="294">
        <v>5865</v>
      </c>
      <c r="G5832" s="294">
        <v>13447</v>
      </c>
    </row>
    <row r="5833" spans="1:7">
      <c r="A5833" s="34" t="s">
        <v>1712</v>
      </c>
      <c r="B5833" s="293">
        <v>2001</v>
      </c>
      <c r="C5833" s="294">
        <v>23990</v>
      </c>
      <c r="D5833" s="294">
        <v>-1046</v>
      </c>
      <c r="E5833" s="295">
        <v>27654</v>
      </c>
      <c r="F5833" s="294">
        <v>6443</v>
      </c>
      <c r="G5833" s="294">
        <v>13954</v>
      </c>
    </row>
    <row r="5834" spans="1:7">
      <c r="A5834" s="34" t="s">
        <v>1712</v>
      </c>
      <c r="B5834" s="293">
        <v>2000</v>
      </c>
      <c r="C5834" s="294">
        <v>24541</v>
      </c>
      <c r="D5834" s="294">
        <v>-519</v>
      </c>
      <c r="E5834" s="295">
        <v>30426</v>
      </c>
      <c r="F5834" s="294">
        <v>7160</v>
      </c>
      <c r="G5834" s="294">
        <v>17107</v>
      </c>
    </row>
    <row r="5835" spans="1:7">
      <c r="A5835" s="34" t="s">
        <v>1712</v>
      </c>
      <c r="B5835" s="293">
        <v>1999</v>
      </c>
      <c r="C5835" s="294">
        <v>25530</v>
      </c>
      <c r="D5835" s="294">
        <v>382</v>
      </c>
      <c r="E5835" s="295">
        <v>30261</v>
      </c>
      <c r="F5835" s="294">
        <v>6361</v>
      </c>
      <c r="G5835" s="294">
        <v>18315</v>
      </c>
    </row>
    <row r="5836" spans="1:7">
      <c r="A5836" s="34" t="s">
        <v>1712</v>
      </c>
      <c r="B5836" s="293">
        <v>1998</v>
      </c>
      <c r="C5836" s="294">
        <v>26266</v>
      </c>
      <c r="D5836" s="294">
        <v>1001</v>
      </c>
      <c r="E5836" s="295">
        <v>28744</v>
      </c>
      <c r="F5836" s="294">
        <v>6137</v>
      </c>
      <c r="G5836" s="294">
        <v>17023</v>
      </c>
    </row>
    <row r="5837" spans="1:7">
      <c r="A5837" s="34" t="s">
        <v>1712</v>
      </c>
      <c r="B5837" s="293">
        <v>1997</v>
      </c>
      <c r="C5837" s="294">
        <v>28069</v>
      </c>
      <c r="D5837" s="294">
        <v>1300</v>
      </c>
      <c r="E5837" s="295">
        <v>28361</v>
      </c>
      <c r="F5837" s="294">
        <v>5176</v>
      </c>
      <c r="G5837" s="294">
        <v>17074</v>
      </c>
    </row>
    <row r="5838" spans="1:7">
      <c r="A5838" s="34" t="s">
        <v>1712</v>
      </c>
      <c r="B5838" s="293">
        <v>1996</v>
      </c>
      <c r="C5838" s="294">
        <v>26875</v>
      </c>
      <c r="D5838" s="294">
        <v>1287</v>
      </c>
      <c r="E5838" s="295">
        <v>29257</v>
      </c>
      <c r="F5838" s="294">
        <v>6856</v>
      </c>
      <c r="G5838" s="294">
        <v>18334</v>
      </c>
    </row>
    <row r="5839" spans="1:7">
      <c r="A5839" s="34" t="s">
        <v>1712</v>
      </c>
      <c r="B5839" s="293">
        <v>1995</v>
      </c>
      <c r="C5839" s="294">
        <v>22853</v>
      </c>
      <c r="D5839" s="294">
        <v>622</v>
      </c>
      <c r="E5839" s="295">
        <v>17648</v>
      </c>
      <c r="F5839" s="294">
        <v>6433</v>
      </c>
      <c r="G5839" s="294">
        <v>10165</v>
      </c>
    </row>
    <row r="5840" spans="1:7">
      <c r="A5840" s="34" t="s">
        <v>1712</v>
      </c>
      <c r="B5840" s="293">
        <v>1994</v>
      </c>
      <c r="C5840" s="294">
        <v>22906</v>
      </c>
      <c r="D5840" s="294">
        <v>958</v>
      </c>
      <c r="E5840" s="295">
        <v>18049</v>
      </c>
      <c r="F5840" s="294">
        <v>6086</v>
      </c>
      <c r="G5840" s="294">
        <v>11509</v>
      </c>
    </row>
    <row r="5841" spans="1:7">
      <c r="A5841" s="34" t="s">
        <v>1712</v>
      </c>
      <c r="B5841" s="293">
        <v>1993</v>
      </c>
      <c r="C5841" s="294">
        <v>22397</v>
      </c>
      <c r="D5841" s="294">
        <v>784</v>
      </c>
      <c r="E5841" s="295">
        <v>17108</v>
      </c>
      <c r="F5841" s="294">
        <v>5201</v>
      </c>
      <c r="G5841" s="294">
        <v>10675</v>
      </c>
    </row>
    <row r="5842" spans="1:7">
      <c r="A5842" s="34" t="s">
        <v>1713</v>
      </c>
      <c r="B5842" s="293">
        <v>2019</v>
      </c>
      <c r="C5842" s="294">
        <v>3647.7</v>
      </c>
      <c r="D5842" s="294">
        <v>557.20000000000005</v>
      </c>
      <c r="E5842" s="295">
        <v>16700.7</v>
      </c>
      <c r="F5842" s="294">
        <v>5405.1</v>
      </c>
      <c r="G5842" s="294">
        <v>11948.7</v>
      </c>
    </row>
    <row r="5843" spans="1:7">
      <c r="A5843" s="34" t="s">
        <v>1713</v>
      </c>
      <c r="B5843" s="293">
        <v>2018</v>
      </c>
      <c r="C5843" s="294">
        <v>3534.5</v>
      </c>
      <c r="D5843" s="294">
        <v>512.1</v>
      </c>
      <c r="E5843" s="295">
        <v>15426</v>
      </c>
      <c r="F5843" s="294">
        <v>4785.7</v>
      </c>
      <c r="G5843" s="294">
        <v>10729.7</v>
      </c>
    </row>
    <row r="5844" spans="1:7">
      <c r="A5844" s="34" t="s">
        <v>1713</v>
      </c>
      <c r="B5844" s="293">
        <v>2017</v>
      </c>
      <c r="C5844" s="294">
        <v>3382.2</v>
      </c>
      <c r="D5844" s="294">
        <v>457.3</v>
      </c>
      <c r="E5844" s="295">
        <v>14187.8</v>
      </c>
      <c r="F5844" s="294">
        <v>4382.2</v>
      </c>
      <c r="G5844" s="294">
        <v>9663.7000000000007</v>
      </c>
    </row>
    <row r="5845" spans="1:7">
      <c r="A5845" s="34" t="s">
        <v>1713</v>
      </c>
      <c r="B5845" s="293">
        <v>2016</v>
      </c>
      <c r="C5845" s="294">
        <v>3320</v>
      </c>
      <c r="D5845" s="294">
        <v>371.5</v>
      </c>
      <c r="E5845" s="295">
        <v>13373.8</v>
      </c>
      <c r="F5845" s="294">
        <v>3862</v>
      </c>
      <c r="G5845" s="294">
        <v>8426.2999999999993</v>
      </c>
    </row>
    <row r="5846" spans="1:7">
      <c r="A5846" s="34" t="s">
        <v>1713</v>
      </c>
      <c r="B5846" s="293">
        <v>2015</v>
      </c>
      <c r="C5846" s="294">
        <v>3253.6</v>
      </c>
      <c r="D5846" s="294">
        <v>378.2</v>
      </c>
      <c r="E5846" s="295">
        <v>12495.2</v>
      </c>
      <c r="F5846" s="294">
        <v>3724.1</v>
      </c>
      <c r="G5846" s="294">
        <v>7719.5</v>
      </c>
    </row>
    <row r="5847" spans="1:7">
      <c r="A5847" s="34" t="s">
        <v>1713</v>
      </c>
      <c r="B5847" s="293">
        <v>2014</v>
      </c>
      <c r="C5847" s="294">
        <v>3350.3</v>
      </c>
      <c r="D5847" s="294">
        <v>383.1</v>
      </c>
      <c r="E5847" s="295">
        <v>12063.5</v>
      </c>
      <c r="F5847" s="294">
        <v>3640.5</v>
      </c>
      <c r="G5847" s="294">
        <v>7549.1</v>
      </c>
    </row>
    <row r="5848" spans="1:7">
      <c r="A5848" s="34" t="s">
        <v>1713</v>
      </c>
      <c r="B5848" s="293">
        <v>2013</v>
      </c>
      <c r="C5848" s="294">
        <v>3276.8</v>
      </c>
      <c r="D5848" s="294">
        <v>358.3</v>
      </c>
      <c r="E5848" s="295">
        <v>11112.4</v>
      </c>
      <c r="F5848" s="294">
        <v>3483.2</v>
      </c>
      <c r="G5848" s="294">
        <v>7098.9</v>
      </c>
    </row>
    <row r="5849" spans="1:7">
      <c r="A5849" s="34" t="s">
        <v>1713</v>
      </c>
      <c r="B5849" s="293">
        <v>2012</v>
      </c>
      <c r="C5849" s="294">
        <v>3094.5</v>
      </c>
      <c r="D5849" s="294">
        <v>319.8</v>
      </c>
      <c r="E5849" s="295">
        <v>10785.5</v>
      </c>
      <c r="F5849" s="294">
        <v>3341.8</v>
      </c>
      <c r="G5849" s="294">
        <v>6697.4</v>
      </c>
    </row>
    <row r="5850" spans="1:7">
      <c r="A5850" s="34" t="s">
        <v>1713</v>
      </c>
      <c r="B5850" s="293">
        <v>2011</v>
      </c>
      <c r="C5850" s="294">
        <v>3221.4</v>
      </c>
      <c r="D5850" s="294">
        <v>303.60000000000002</v>
      </c>
      <c r="E5850" s="295">
        <v>9687.9</v>
      </c>
      <c r="F5850" s="294">
        <v>3219.9</v>
      </c>
      <c r="G5850" s="294">
        <v>6027.2</v>
      </c>
    </row>
    <row r="5851" spans="1:7">
      <c r="A5851" s="34" t="s">
        <v>1713</v>
      </c>
      <c r="B5851" s="293">
        <v>2010</v>
      </c>
      <c r="C5851" s="294">
        <v>3416.1</v>
      </c>
      <c r="D5851" s="294">
        <v>287.60000000000002</v>
      </c>
      <c r="E5851" s="295">
        <v>9282.9</v>
      </c>
      <c r="F5851" s="294">
        <v>3139.4</v>
      </c>
      <c r="G5851" s="294">
        <v>5891.5</v>
      </c>
    </row>
    <row r="5852" spans="1:7">
      <c r="A5852" s="34" t="s">
        <v>1713</v>
      </c>
      <c r="B5852" s="293">
        <v>2009</v>
      </c>
      <c r="C5852" s="294">
        <v>3427.3</v>
      </c>
      <c r="D5852" s="294">
        <v>111</v>
      </c>
      <c r="E5852" s="295">
        <v>9036</v>
      </c>
      <c r="F5852" s="294">
        <v>3018.5</v>
      </c>
      <c r="G5852" s="294">
        <v>5714.5</v>
      </c>
    </row>
    <row r="5853" spans="1:7">
      <c r="A5853" s="34" t="s">
        <v>1713</v>
      </c>
      <c r="B5853" s="293">
        <v>2008</v>
      </c>
      <c r="C5853" s="294">
        <v>3681.7</v>
      </c>
      <c r="D5853" s="294">
        <v>288</v>
      </c>
      <c r="E5853" s="295">
        <v>8201.5</v>
      </c>
      <c r="F5853" s="294">
        <v>3069.4</v>
      </c>
      <c r="G5853" s="294">
        <v>5040.2</v>
      </c>
    </row>
    <row r="5854" spans="1:7">
      <c r="A5854" s="34" t="s">
        <v>1713</v>
      </c>
      <c r="B5854" s="293">
        <v>2007</v>
      </c>
      <c r="C5854" s="294">
        <v>3437.6</v>
      </c>
      <c r="D5854" s="294">
        <v>425.3</v>
      </c>
      <c r="E5854" s="295">
        <v>7189.7</v>
      </c>
      <c r="F5854" s="294">
        <v>2928.9</v>
      </c>
      <c r="G5854" s="294">
        <v>4584.8</v>
      </c>
    </row>
    <row r="5855" spans="1:7">
      <c r="A5855" s="34" t="s">
        <v>1713</v>
      </c>
      <c r="B5855" s="293">
        <v>2006</v>
      </c>
      <c r="C5855" s="294">
        <v>3359.4</v>
      </c>
      <c r="D5855" s="294">
        <v>315.7</v>
      </c>
      <c r="E5855" s="295">
        <v>7084.1</v>
      </c>
      <c r="F5855" s="294">
        <v>2900</v>
      </c>
      <c r="G5855" s="294">
        <v>4596.7</v>
      </c>
    </row>
    <row r="5856" spans="1:7">
      <c r="A5856" s="34" t="s">
        <v>1713</v>
      </c>
      <c r="B5856" s="293">
        <v>2005</v>
      </c>
      <c r="C5856" s="294">
        <v>3279.6</v>
      </c>
      <c r="D5856" s="294">
        <v>-7.7</v>
      </c>
      <c r="E5856" s="295">
        <v>7733.1</v>
      </c>
      <c r="F5856" s="294">
        <v>2688.8</v>
      </c>
      <c r="G5856" s="294">
        <v>5057.3999999999996</v>
      </c>
    </row>
    <row r="5857" spans="1:7">
      <c r="A5857" s="34" t="s">
        <v>1713</v>
      </c>
      <c r="B5857" s="293">
        <v>2004</v>
      </c>
      <c r="C5857" s="294">
        <v>2804.8</v>
      </c>
      <c r="D5857" s="294">
        <v>145.5</v>
      </c>
      <c r="E5857" s="295">
        <v>8275.2000000000007</v>
      </c>
      <c r="F5857" s="294">
        <v>2810</v>
      </c>
      <c r="G5857" s="294">
        <v>5318</v>
      </c>
    </row>
    <row r="5858" spans="1:7">
      <c r="A5858" s="34" t="s">
        <v>1713</v>
      </c>
      <c r="B5858" s="293">
        <v>2003</v>
      </c>
      <c r="C5858" s="294">
        <v>2866.8</v>
      </c>
      <c r="D5858" s="294">
        <v>183.5</v>
      </c>
      <c r="E5858" s="295">
        <v>7775.4459999999999</v>
      </c>
      <c r="F5858" s="294">
        <v>2667.6590000000001</v>
      </c>
      <c r="G5858" s="294">
        <v>5044.3330000000005</v>
      </c>
    </row>
    <row r="5859" spans="1:7">
      <c r="A5859" s="34" t="s">
        <v>1713</v>
      </c>
      <c r="B5859" s="293">
        <v>2002</v>
      </c>
      <c r="C5859" s="294">
        <v>2486.59</v>
      </c>
      <c r="D5859" s="294">
        <v>106.881</v>
      </c>
      <c r="E5859" s="295">
        <v>7814.0839999999998</v>
      </c>
      <c r="F5859" s="294">
        <v>2084.6779999999999</v>
      </c>
      <c r="G5859" s="294">
        <v>5105.393</v>
      </c>
    </row>
    <row r="5860" spans="1:7">
      <c r="A5860" s="34" t="s">
        <v>1713</v>
      </c>
      <c r="B5860" s="293">
        <v>2001</v>
      </c>
      <c r="C5860" s="294">
        <v>2634.23</v>
      </c>
      <c r="D5860" s="294">
        <v>172.36199999999999</v>
      </c>
      <c r="E5860" s="295">
        <v>6237.9250000000002</v>
      </c>
      <c r="F5860" s="294">
        <v>2189.3580000000002</v>
      </c>
      <c r="G5860" s="294">
        <v>4865.6120000000001</v>
      </c>
    </row>
    <row r="5861" spans="1:7">
      <c r="A5861" s="34" t="s">
        <v>1713</v>
      </c>
      <c r="B5861" s="293">
        <v>2000</v>
      </c>
      <c r="C5861" s="294">
        <v>2279.674</v>
      </c>
      <c r="D5861" s="294">
        <v>398.66199999999998</v>
      </c>
      <c r="E5861" s="295">
        <v>6733.7659999999996</v>
      </c>
      <c r="F5861" s="294">
        <v>2151.2620000000002</v>
      </c>
      <c r="G5861" s="294">
        <v>4653.6900000000005</v>
      </c>
    </row>
    <row r="5862" spans="1:7">
      <c r="A5862" s="34" t="s">
        <v>1713</v>
      </c>
      <c r="B5862" s="293">
        <v>1999</v>
      </c>
      <c r="C5862" s="294">
        <v>2197.9630000000002</v>
      </c>
      <c r="D5862" s="294">
        <v>196.58099999999999</v>
      </c>
      <c r="E5862" s="295">
        <v>6075.683</v>
      </c>
      <c r="F5862" s="294">
        <v>2269.203</v>
      </c>
      <c r="G5862" s="294">
        <v>4329.9439999999995</v>
      </c>
    </row>
    <row r="5863" spans="1:7">
      <c r="A5863" s="34" t="s">
        <v>1713</v>
      </c>
      <c r="B5863" s="293">
        <v>1998</v>
      </c>
      <c r="C5863" s="294">
        <v>2130.8739999999998</v>
      </c>
      <c r="D5863" s="294">
        <v>96.674999999999997</v>
      </c>
      <c r="E5863" s="295">
        <v>4959.3369000000002</v>
      </c>
      <c r="F5863" s="294">
        <v>1719.7929999999999</v>
      </c>
      <c r="G5863" s="294">
        <v>3525.33</v>
      </c>
    </row>
    <row r="5864" spans="1:7">
      <c r="A5864" s="34" t="s">
        <v>1713</v>
      </c>
      <c r="B5864" s="293">
        <v>1997</v>
      </c>
      <c r="C5864" s="294">
        <v>2300.627</v>
      </c>
      <c r="D5864" s="294">
        <v>144.578</v>
      </c>
      <c r="E5864" s="295">
        <v>4923.5497999999998</v>
      </c>
      <c r="F5864" s="294">
        <v>1737.925</v>
      </c>
      <c r="G5864" s="294">
        <v>3474.4629999999997</v>
      </c>
    </row>
    <row r="5865" spans="1:7">
      <c r="A5865" s="34" t="s">
        <v>1713</v>
      </c>
      <c r="B5865" s="293">
        <v>1996</v>
      </c>
      <c r="C5865" s="294">
        <v>932.84400000000005</v>
      </c>
      <c r="D5865" s="294">
        <v>71.908000000000001</v>
      </c>
      <c r="E5865" s="295">
        <v>1900.5309999999999</v>
      </c>
      <c r="F5865" s="294">
        <v>667.31799999999998</v>
      </c>
      <c r="G5865" s="294">
        <v>1257.2619999999999</v>
      </c>
    </row>
    <row r="5866" spans="1:7">
      <c r="A5866" s="34" t="s">
        <v>1713</v>
      </c>
      <c r="B5866" s="293">
        <v>1995</v>
      </c>
      <c r="C5866" s="294">
        <v>807.255</v>
      </c>
      <c r="D5866" s="294">
        <v>58.432000000000002</v>
      </c>
      <c r="E5866" s="295">
        <v>1872.4139</v>
      </c>
      <c r="F5866" s="294">
        <v>657.43299999999999</v>
      </c>
      <c r="G5866" s="294">
        <v>1257.692</v>
      </c>
    </row>
    <row r="5867" spans="1:7">
      <c r="A5867" s="34" t="s">
        <v>1713</v>
      </c>
      <c r="B5867" s="293">
        <v>1994</v>
      </c>
      <c r="C5867" s="294">
        <v>816.15899999999999</v>
      </c>
      <c r="D5867" s="294">
        <v>65.25</v>
      </c>
      <c r="E5867" s="295">
        <v>1805.9010000000001</v>
      </c>
      <c r="F5867" s="294">
        <v>657.76099999999997</v>
      </c>
      <c r="G5867" s="294">
        <v>1230.1790000000001</v>
      </c>
    </row>
    <row r="5868" spans="1:7">
      <c r="A5868" s="34" t="s">
        <v>1713</v>
      </c>
      <c r="B5868" s="293">
        <v>1993</v>
      </c>
      <c r="C5868" s="294">
        <v>773.05700000000002</v>
      </c>
      <c r="D5868" s="294">
        <v>62.523000000000003</v>
      </c>
      <c r="E5868" s="295">
        <v>1761.8989999999999</v>
      </c>
      <c r="F5868" s="294">
        <v>642.92899999999997</v>
      </c>
      <c r="G5868" s="294">
        <v>1217.693</v>
      </c>
    </row>
    <row r="5869" spans="1:7">
      <c r="A5869" s="34" t="s">
        <v>1713</v>
      </c>
      <c r="B5869" s="293">
        <v>1992</v>
      </c>
      <c r="C5869" s="294">
        <v>673.27300000000002</v>
      </c>
      <c r="D5869" s="294">
        <v>58.006999999999998</v>
      </c>
      <c r="E5869" s="295">
        <v>1565.8978999999999</v>
      </c>
      <c r="F5869" s="294">
        <v>545.98500000000001</v>
      </c>
      <c r="G5869" s="294">
        <v>1093.4470000000001</v>
      </c>
    </row>
    <row r="5870" spans="1:7">
      <c r="A5870" s="34" t="s">
        <v>1713</v>
      </c>
      <c r="B5870" s="293">
        <v>1991</v>
      </c>
      <c r="C5870" s="294">
        <v>648.80100000000004</v>
      </c>
      <c r="D5870" s="294">
        <v>64.933999999999997</v>
      </c>
      <c r="E5870" s="295">
        <v>1376.298</v>
      </c>
      <c r="F5870" s="294">
        <v>517.70500000000004</v>
      </c>
      <c r="G5870" s="294">
        <v>999.81</v>
      </c>
    </row>
    <row r="5871" spans="1:7">
      <c r="A5871" s="34" t="s">
        <v>1713</v>
      </c>
      <c r="B5871" s="293">
        <v>1990</v>
      </c>
      <c r="C5871" s="294">
        <v>618.49099999999999</v>
      </c>
      <c r="D5871" s="294">
        <v>59.537999999999997</v>
      </c>
      <c r="E5871" s="295">
        <v>1251.684</v>
      </c>
      <c r="F5871" s="294">
        <v>497.04500000000002</v>
      </c>
      <c r="G5871" s="294">
        <v>898.11500000000001</v>
      </c>
    </row>
    <row r="5872" spans="1:7">
      <c r="A5872" s="34" t="s">
        <v>1714</v>
      </c>
      <c r="B5872" s="293">
        <v>2019</v>
      </c>
      <c r="C5872" s="294">
        <v>71309</v>
      </c>
      <c r="D5872" s="294">
        <v>2314</v>
      </c>
      <c r="E5872" s="295">
        <v>34508</v>
      </c>
      <c r="F5872" s="294">
        <v>3644</v>
      </c>
      <c r="G5872" s="294">
        <v>19867</v>
      </c>
    </row>
    <row r="5873" spans="1:7">
      <c r="A5873" s="34" t="s">
        <v>1714</v>
      </c>
      <c r="B5873" s="293">
        <v>2018</v>
      </c>
      <c r="C5873" s="294">
        <v>68619</v>
      </c>
      <c r="D5873" s="294">
        <v>3447</v>
      </c>
      <c r="E5873" s="295">
        <v>35291</v>
      </c>
      <c r="F5873" s="294">
        <v>5873</v>
      </c>
      <c r="G5873" s="294">
        <v>22868</v>
      </c>
    </row>
    <row r="5874" spans="1:7">
      <c r="A5874" s="34" t="s">
        <v>1714</v>
      </c>
      <c r="B5874" s="293">
        <v>2017</v>
      </c>
      <c r="C5874" s="294">
        <v>65017</v>
      </c>
      <c r="D5874" s="294">
        <v>3064</v>
      </c>
      <c r="E5874" s="295">
        <v>34408</v>
      </c>
      <c r="F5874" s="294">
        <v>6434</v>
      </c>
      <c r="G5874" s="294">
        <v>22133</v>
      </c>
    </row>
    <row r="5875" spans="1:7">
      <c r="A5875" s="34" t="s">
        <v>1714</v>
      </c>
      <c r="B5875" s="293">
        <v>2016</v>
      </c>
      <c r="C5875" s="294">
        <v>59074</v>
      </c>
      <c r="D5875" s="294">
        <v>2534</v>
      </c>
      <c r="E5875" s="295">
        <v>31266</v>
      </c>
      <c r="F5875" s="294">
        <v>7654</v>
      </c>
      <c r="G5875" s="294">
        <v>20303</v>
      </c>
    </row>
    <row r="5876" spans="1:7">
      <c r="A5876" s="34" t="s">
        <v>1714</v>
      </c>
      <c r="B5876" s="293">
        <v>2015</v>
      </c>
      <c r="C5876" s="294">
        <v>56223</v>
      </c>
      <c r="D5876" s="294">
        <v>2682</v>
      </c>
      <c r="E5876" s="295">
        <v>31721</v>
      </c>
      <c r="F5876" s="294">
        <v>9968</v>
      </c>
      <c r="G5876" s="294">
        <v>21326</v>
      </c>
    </row>
    <row r="5877" spans="1:7">
      <c r="A5877" s="34" t="s">
        <v>1714</v>
      </c>
      <c r="B5877" s="293">
        <v>2014</v>
      </c>
      <c r="C5877" s="294">
        <v>53417</v>
      </c>
      <c r="D5877" s="294">
        <v>2286</v>
      </c>
      <c r="E5877" s="295">
        <v>32732</v>
      </c>
      <c r="F5877" s="294">
        <v>11853</v>
      </c>
      <c r="G5877" s="294">
        <v>22374</v>
      </c>
    </row>
    <row r="5878" spans="1:7">
      <c r="A5878" s="34" t="s">
        <v>1714</v>
      </c>
      <c r="B5878" s="293">
        <v>2013</v>
      </c>
      <c r="C5878" s="294">
        <v>50521</v>
      </c>
      <c r="D5878" s="294">
        <v>1959</v>
      </c>
      <c r="E5878" s="295">
        <v>32666</v>
      </c>
      <c r="F5878" s="294">
        <v>13857</v>
      </c>
      <c r="G5878" s="294">
        <v>22978</v>
      </c>
    </row>
    <row r="5879" spans="1:7">
      <c r="A5879" s="34" t="s">
        <v>1714</v>
      </c>
      <c r="B5879" s="293">
        <v>2012</v>
      </c>
      <c r="C5879" s="294">
        <v>50208</v>
      </c>
      <c r="D5879" s="294">
        <v>1839</v>
      </c>
      <c r="E5879" s="295">
        <v>33559</v>
      </c>
      <c r="F5879" s="294">
        <v>16533</v>
      </c>
      <c r="G5879" s="294">
        <v>24201</v>
      </c>
    </row>
    <row r="5880" spans="1:7">
      <c r="A5880" s="34" t="s">
        <v>1714</v>
      </c>
      <c r="B5880" s="293">
        <v>2011</v>
      </c>
      <c r="C5880" s="294">
        <v>48815</v>
      </c>
      <c r="D5880" s="294">
        <v>2010</v>
      </c>
      <c r="E5880" s="295">
        <v>33699</v>
      </c>
      <c r="F5880" s="294">
        <v>18112</v>
      </c>
      <c r="G5880" s="294">
        <v>24685</v>
      </c>
    </row>
    <row r="5881" spans="1:7">
      <c r="A5881" s="34" t="s">
        <v>1714</v>
      </c>
      <c r="B5881" s="293">
        <v>2010</v>
      </c>
      <c r="C5881" s="294">
        <v>47220</v>
      </c>
      <c r="D5881" s="294">
        <v>1783</v>
      </c>
      <c r="E5881" s="295">
        <v>33005</v>
      </c>
      <c r="F5881" s="294">
        <v>19069</v>
      </c>
      <c r="G5881" s="294">
        <v>24149</v>
      </c>
    </row>
    <row r="5882" spans="1:7">
      <c r="A5882" s="34" t="s">
        <v>1714</v>
      </c>
      <c r="B5882" s="293">
        <v>2009</v>
      </c>
      <c r="C5882" s="294">
        <v>48230</v>
      </c>
      <c r="D5882" s="294">
        <v>2195</v>
      </c>
      <c r="E5882" s="295">
        <v>32625</v>
      </c>
      <c r="F5882" s="294">
        <v>18055</v>
      </c>
      <c r="G5882" s="294">
        <v>24115</v>
      </c>
    </row>
    <row r="5883" spans="1:7">
      <c r="A5883" s="34" t="s">
        <v>1714</v>
      </c>
      <c r="B5883" s="293">
        <v>2008</v>
      </c>
      <c r="C5883" s="294">
        <v>48283</v>
      </c>
      <c r="D5883" s="294">
        <v>2809</v>
      </c>
      <c r="E5883" s="295">
        <v>30869</v>
      </c>
      <c r="F5883" s="294">
        <v>16098</v>
      </c>
      <c r="G5883" s="294">
        <v>22778</v>
      </c>
    </row>
    <row r="5884" spans="1:7">
      <c r="A5884" s="34" t="s">
        <v>1714</v>
      </c>
      <c r="B5884" s="293">
        <v>2007</v>
      </c>
      <c r="C5884" s="294">
        <v>46927</v>
      </c>
      <c r="D5884" s="294">
        <v>3105</v>
      </c>
      <c r="E5884" s="295">
        <v>27767</v>
      </c>
      <c r="F5884" s="294">
        <v>15725</v>
      </c>
      <c r="G5884" s="294">
        <v>20161</v>
      </c>
    </row>
    <row r="5885" spans="1:7">
      <c r="A5885" s="34" t="s">
        <v>1714</v>
      </c>
      <c r="B5885" s="293">
        <v>2006</v>
      </c>
      <c r="C5885" s="294">
        <v>43243</v>
      </c>
      <c r="D5885" s="294">
        <v>2765</v>
      </c>
      <c r="E5885" s="295">
        <v>24639</v>
      </c>
      <c r="F5885" s="294">
        <v>14296</v>
      </c>
      <c r="G5885" s="294">
        <v>17827</v>
      </c>
    </row>
    <row r="5886" spans="1:7">
      <c r="A5886" s="34" t="s">
        <v>1714</v>
      </c>
      <c r="B5886" s="293">
        <v>2005</v>
      </c>
      <c r="C5886" s="294">
        <v>36464</v>
      </c>
      <c r="D5886" s="294">
        <v>2176</v>
      </c>
      <c r="E5886" s="295">
        <v>21138</v>
      </c>
      <c r="F5886" s="294">
        <v>11535</v>
      </c>
      <c r="G5886" s="294">
        <v>15225</v>
      </c>
    </row>
    <row r="5887" spans="1:7">
      <c r="A5887" s="34" t="s">
        <v>1714</v>
      </c>
      <c r="B5887" s="293">
        <v>2004</v>
      </c>
      <c r="C5887" s="294">
        <v>30838</v>
      </c>
      <c r="D5887" s="294">
        <v>1844</v>
      </c>
      <c r="E5887" s="295">
        <v>18751</v>
      </c>
      <c r="F5887" s="294">
        <v>10216</v>
      </c>
      <c r="G5887" s="294">
        <v>13971</v>
      </c>
    </row>
    <row r="5888" spans="1:7">
      <c r="A5888" s="34" t="s">
        <v>1714</v>
      </c>
      <c r="B5888" s="293">
        <v>2003</v>
      </c>
      <c r="C5888" s="294">
        <v>26112</v>
      </c>
      <c r="D5888" s="294">
        <v>1491</v>
      </c>
      <c r="E5888" s="295">
        <v>16109</v>
      </c>
      <c r="F5888" s="294">
        <v>8302</v>
      </c>
      <c r="G5888" s="294">
        <v>12117</v>
      </c>
    </row>
    <row r="5889" spans="1:7">
      <c r="A5889" s="34" t="s">
        <v>1714</v>
      </c>
      <c r="B5889" s="293">
        <v>2002</v>
      </c>
      <c r="C5889" s="294">
        <v>21714</v>
      </c>
      <c r="D5889" s="294">
        <v>1023</v>
      </c>
      <c r="E5889" s="295">
        <v>13736.2197</v>
      </c>
      <c r="F5889" s="294">
        <v>6674.4429</v>
      </c>
      <c r="G5889" s="294">
        <v>10567.7129</v>
      </c>
    </row>
    <row r="5890" spans="1:7">
      <c r="A5890" s="34" t="s">
        <v>1714</v>
      </c>
      <c r="B5890" s="293">
        <v>2001</v>
      </c>
      <c r="C5890" s="294">
        <v>18778.5605</v>
      </c>
      <c r="D5890" s="294">
        <v>809.87099999999998</v>
      </c>
      <c r="E5890" s="295">
        <v>11375.75</v>
      </c>
      <c r="F5890" s="294">
        <v>5494.8810000000003</v>
      </c>
      <c r="G5890" s="294">
        <v>8484.7199000000001</v>
      </c>
    </row>
    <row r="5891" spans="1:7">
      <c r="A5891" s="34" t="s">
        <v>1714</v>
      </c>
      <c r="B5891" s="293">
        <v>2000</v>
      </c>
      <c r="C5891" s="294">
        <v>15905.5898</v>
      </c>
      <c r="D5891" s="294">
        <v>672.79499999999996</v>
      </c>
      <c r="E5891" s="295">
        <v>9012.3232000000007</v>
      </c>
      <c r="F5891" s="294">
        <v>4695.4710999999998</v>
      </c>
      <c r="G5891" s="294">
        <v>6574.4331000000002</v>
      </c>
    </row>
    <row r="5892" spans="1:7">
      <c r="A5892" s="34" t="s">
        <v>1714</v>
      </c>
      <c r="B5892" s="293">
        <v>1999</v>
      </c>
      <c r="C5892" s="294">
        <v>13330.54</v>
      </c>
      <c r="D5892" s="294">
        <v>500.37400000000002</v>
      </c>
      <c r="E5892" s="295">
        <v>7086.8818000000001</v>
      </c>
      <c r="F5892" s="294">
        <v>3619.7671</v>
      </c>
      <c r="G5892" s="294">
        <v>5209.0131000000001</v>
      </c>
    </row>
    <row r="5893" spans="1:7">
      <c r="A5893" s="34" t="s">
        <v>1714</v>
      </c>
      <c r="B5893" s="293">
        <v>1998</v>
      </c>
      <c r="C5893" s="294">
        <v>10136.8896</v>
      </c>
      <c r="D5893" s="294">
        <v>357.48399999999998</v>
      </c>
      <c r="E5893" s="295">
        <v>5219.2768999999998</v>
      </c>
      <c r="F5893" s="294">
        <v>2600.6089999999999</v>
      </c>
      <c r="G5893" s="294">
        <v>3756.7608999999998</v>
      </c>
    </row>
    <row r="5894" spans="1:7">
      <c r="A5894" s="34" t="s">
        <v>1714</v>
      </c>
      <c r="B5894" s="293">
        <v>1997</v>
      </c>
      <c r="C5894" s="294">
        <v>8600.2412000000004</v>
      </c>
      <c r="D5894" s="294">
        <v>292.14999999999998</v>
      </c>
      <c r="E5894" s="295">
        <v>4434.9540999999999</v>
      </c>
      <c r="F5894" s="294">
        <v>2217.4760000000001</v>
      </c>
      <c r="G5894" s="294">
        <v>3088.2849999999999</v>
      </c>
    </row>
    <row r="5895" spans="1:7">
      <c r="A5895" s="34" t="s">
        <v>1714</v>
      </c>
      <c r="B5895" s="293">
        <v>1996</v>
      </c>
      <c r="C5895" s="294">
        <v>7075.4418999999998</v>
      </c>
      <c r="D5895" s="294">
        <v>226.02699999999999</v>
      </c>
      <c r="E5895" s="295">
        <v>3556.386</v>
      </c>
      <c r="F5895" s="294">
        <v>1656.7149999999999</v>
      </c>
      <c r="G5895" s="294">
        <v>2553.6419999999998</v>
      </c>
    </row>
    <row r="5896" spans="1:7">
      <c r="A5896" s="34" t="s">
        <v>1714</v>
      </c>
      <c r="B5896" s="293">
        <v>1995</v>
      </c>
      <c r="C5896" s="294">
        <v>6110.5209999999997</v>
      </c>
      <c r="D5896" s="294">
        <v>223.56</v>
      </c>
      <c r="E5896" s="295">
        <v>3105.9919</v>
      </c>
      <c r="F5896" s="294">
        <v>1419.89</v>
      </c>
      <c r="G5896" s="294">
        <v>2129.8900000000003</v>
      </c>
    </row>
    <row r="5897" spans="1:7">
      <c r="A5897" s="34" t="s">
        <v>1714</v>
      </c>
      <c r="B5897" s="293">
        <v>1994</v>
      </c>
      <c r="C5897" s="294">
        <v>4538.0010000000002</v>
      </c>
      <c r="D5897" s="294">
        <v>131.786</v>
      </c>
      <c r="E5897" s="295">
        <v>2201.6478999999999</v>
      </c>
      <c r="F5897" s="294">
        <v>873.66899999999998</v>
      </c>
      <c r="G5897" s="294">
        <v>1517.83</v>
      </c>
    </row>
    <row r="5898" spans="1:7">
      <c r="A5898" s="34" t="s">
        <v>1714</v>
      </c>
      <c r="B5898" s="293">
        <v>1993</v>
      </c>
      <c r="C5898" s="294">
        <v>3846.4180000000001</v>
      </c>
      <c r="D5898" s="294">
        <v>84.72</v>
      </c>
      <c r="E5898" s="295">
        <v>1608.877</v>
      </c>
      <c r="F5898" s="294">
        <v>733.22</v>
      </c>
      <c r="G5898" s="294">
        <v>1071.6959999999999</v>
      </c>
    </row>
    <row r="5899" spans="1:7">
      <c r="A5899" s="34" t="s">
        <v>1714</v>
      </c>
      <c r="B5899" s="293">
        <v>1992</v>
      </c>
      <c r="C5899" s="294">
        <v>3056.2471</v>
      </c>
      <c r="D5899" s="294">
        <v>6.4870000000000001</v>
      </c>
      <c r="E5899" s="295">
        <v>1441.2280000000001</v>
      </c>
      <c r="F5899" s="294">
        <v>668.55399999999997</v>
      </c>
      <c r="G5899" s="294">
        <v>943.73699999999997</v>
      </c>
    </row>
    <row r="5900" spans="1:7">
      <c r="A5900" s="34" t="s">
        <v>1714</v>
      </c>
      <c r="B5900" s="293">
        <v>1991</v>
      </c>
      <c r="C5900" s="294">
        <v>2833.1079</v>
      </c>
      <c r="D5900" s="294">
        <v>71.087000000000003</v>
      </c>
      <c r="E5900" s="295">
        <v>1203.0519999999999</v>
      </c>
      <c r="F5900" s="294">
        <v>682.67200000000003</v>
      </c>
      <c r="G5900" s="294">
        <v>906.02700000000004</v>
      </c>
    </row>
    <row r="5901" spans="1:7">
      <c r="A5901" s="34" t="s">
        <v>1714</v>
      </c>
      <c r="B5901" s="293">
        <v>1990</v>
      </c>
      <c r="C5901" s="294">
        <v>2650.5470999999998</v>
      </c>
      <c r="D5901" s="294">
        <v>74.912000000000006</v>
      </c>
      <c r="E5901" s="295">
        <v>1147.394</v>
      </c>
      <c r="F5901" s="294">
        <v>645.55799999999999</v>
      </c>
      <c r="G5901" s="294">
        <v>826.10599999999999</v>
      </c>
    </row>
    <row r="5902" spans="1:7">
      <c r="A5902" s="34" t="s">
        <v>1714</v>
      </c>
      <c r="B5902" s="293">
        <v>1989</v>
      </c>
      <c r="C5902" s="294">
        <v>2516.8789000000002</v>
      </c>
      <c r="D5902" s="294">
        <v>69.200999999999993</v>
      </c>
      <c r="E5902" s="295">
        <v>1085.797</v>
      </c>
      <c r="F5902" s="294">
        <v>586.851</v>
      </c>
      <c r="G5902" s="294">
        <v>789.55399999999997</v>
      </c>
    </row>
    <row r="5903" spans="1:7">
      <c r="A5903" s="34" t="s">
        <v>1715</v>
      </c>
      <c r="B5903" s="293">
        <v>2019</v>
      </c>
      <c r="C5903" s="294">
        <v>9653.5589999999993</v>
      </c>
      <c r="D5903" s="294">
        <v>2191.4299999999998</v>
      </c>
      <c r="E5903" s="295">
        <v>12001.333000000001</v>
      </c>
      <c r="F5903" s="294">
        <v>4673.8649999999998</v>
      </c>
      <c r="G5903" s="294">
        <v>9213.2029999999995</v>
      </c>
    </row>
    <row r="5904" spans="1:7">
      <c r="A5904" s="34" t="s">
        <v>1715</v>
      </c>
      <c r="B5904" s="293">
        <v>2018</v>
      </c>
      <c r="C5904" s="294">
        <v>11076.998</v>
      </c>
      <c r="D5904" s="294">
        <v>2380.681</v>
      </c>
      <c r="E5904" s="295">
        <v>12479.477999999999</v>
      </c>
      <c r="F5904" s="294">
        <v>6501.8509999999997</v>
      </c>
      <c r="G5904" s="294">
        <v>8996.6349999999984</v>
      </c>
    </row>
    <row r="5905" spans="1:7">
      <c r="A5905" s="34" t="s">
        <v>1715</v>
      </c>
      <c r="B5905" s="293">
        <v>2017</v>
      </c>
      <c r="C5905" s="294">
        <v>8013.62</v>
      </c>
      <c r="D5905" s="294">
        <v>1697.7629999999999</v>
      </c>
      <c r="E5905" s="295">
        <v>12122.764999999999</v>
      </c>
      <c r="F5905" s="294">
        <v>6817.451</v>
      </c>
      <c r="G5905" s="294">
        <v>9680.7250000000004</v>
      </c>
    </row>
    <row r="5906" spans="1:7">
      <c r="A5906" s="34" t="s">
        <v>1715</v>
      </c>
      <c r="B5906" s="293">
        <v>2016</v>
      </c>
      <c r="C5906" s="294">
        <v>5885.893</v>
      </c>
      <c r="D5906" s="294">
        <v>914.04899999999998</v>
      </c>
      <c r="E5906" s="295">
        <v>12264.315000000001</v>
      </c>
      <c r="F5906" s="294">
        <v>5894.5169999999998</v>
      </c>
      <c r="G5906" s="294">
        <v>10427.931</v>
      </c>
    </row>
    <row r="5907" spans="1:7">
      <c r="A5907" s="34" t="s">
        <v>1715</v>
      </c>
      <c r="B5907" s="293">
        <v>2015</v>
      </c>
      <c r="C5907" s="294">
        <v>5259.3119999999999</v>
      </c>
      <c r="D5907" s="294">
        <v>655.577</v>
      </c>
      <c r="E5907" s="295">
        <v>9364.6479999999992</v>
      </c>
      <c r="F5907" s="294">
        <v>5103.1440000000002</v>
      </c>
      <c r="G5907" s="294">
        <v>7705.9840000000004</v>
      </c>
    </row>
    <row r="5908" spans="1:7">
      <c r="A5908" s="34" t="s">
        <v>1715</v>
      </c>
      <c r="B5908" s="293">
        <v>2014</v>
      </c>
      <c r="C5908" s="294">
        <v>4607.3090000000002</v>
      </c>
      <c r="D5908" s="294">
        <v>632.28899999999999</v>
      </c>
      <c r="E5908" s="295">
        <v>7993.3059999999996</v>
      </c>
      <c r="F5908" s="294">
        <v>5029.7349999999997</v>
      </c>
      <c r="G5908" s="294">
        <v>6548.5529999999999</v>
      </c>
    </row>
    <row r="5909" spans="1:7">
      <c r="A5909" s="34" t="s">
        <v>1715</v>
      </c>
      <c r="B5909" s="293">
        <v>2013</v>
      </c>
      <c r="C5909" s="294">
        <v>3598.9160000000002</v>
      </c>
      <c r="D5909" s="294">
        <v>113.879</v>
      </c>
      <c r="E5909" s="295">
        <v>7250.3149999999996</v>
      </c>
      <c r="F5909" s="294">
        <v>4488.8720000000003</v>
      </c>
      <c r="G5909" s="294">
        <v>5979.7030000000004</v>
      </c>
    </row>
    <row r="5910" spans="1:7">
      <c r="A5910" s="34" t="s">
        <v>1715</v>
      </c>
      <c r="B5910" s="293">
        <v>2012</v>
      </c>
      <c r="C5910" s="294">
        <v>2665.192</v>
      </c>
      <c r="D5910" s="294">
        <v>168.72300000000001</v>
      </c>
      <c r="E5910" s="295">
        <v>8004.652</v>
      </c>
      <c r="F5910" s="294">
        <v>5131.7809999999999</v>
      </c>
      <c r="G5910" s="294">
        <v>6595.0460000000003</v>
      </c>
    </row>
    <row r="5911" spans="1:7">
      <c r="A5911" s="34" t="s">
        <v>1715</v>
      </c>
      <c r="B5911" s="293">
        <v>2011</v>
      </c>
      <c r="C5911" s="294">
        <v>3237.6930000000002</v>
      </c>
      <c r="D5911" s="294">
        <v>723.74800000000005</v>
      </c>
      <c r="E5911" s="295">
        <v>4053.8670000000002</v>
      </c>
      <c r="F5911" s="294">
        <v>2469.8449999999998</v>
      </c>
      <c r="G5911" s="294">
        <v>3213.1149999999998</v>
      </c>
    </row>
    <row r="5912" spans="1:7">
      <c r="A5912" s="34" t="s">
        <v>1715</v>
      </c>
      <c r="B5912" s="293">
        <v>2010</v>
      </c>
      <c r="C5912" s="294">
        <v>2133.7759999999998</v>
      </c>
      <c r="D5912" s="294">
        <v>346.66899999999998</v>
      </c>
      <c r="E5912" s="295">
        <v>2487.3919999999998</v>
      </c>
      <c r="F5912" s="294">
        <v>1768.135</v>
      </c>
      <c r="G5912" s="294">
        <v>1790.7470000000001</v>
      </c>
    </row>
    <row r="5913" spans="1:7">
      <c r="A5913" s="34" t="s">
        <v>1715</v>
      </c>
      <c r="B5913" s="293">
        <v>2009</v>
      </c>
      <c r="C5913" s="294">
        <v>1115.9459999999999</v>
      </c>
      <c r="D5913" s="294">
        <v>-302.14800000000002</v>
      </c>
      <c r="E5913" s="295">
        <v>1993.184</v>
      </c>
      <c r="F5913" s="294">
        <v>1453.0889999999999</v>
      </c>
      <c r="G5913" s="294">
        <v>1499.3229999999999</v>
      </c>
    </row>
    <row r="5914" spans="1:7">
      <c r="A5914" s="34" t="s">
        <v>1715</v>
      </c>
      <c r="B5914" s="293">
        <v>2008</v>
      </c>
      <c r="C5914" s="294">
        <v>2474.9110000000001</v>
      </c>
      <c r="D5914" s="294">
        <v>439.34899999999999</v>
      </c>
      <c r="E5914" s="295">
        <v>2806.7550000000001</v>
      </c>
      <c r="F5914" s="294">
        <v>1783.944</v>
      </c>
      <c r="G5914" s="294">
        <v>2090.2739999999999</v>
      </c>
    </row>
    <row r="5915" spans="1:7">
      <c r="A5915" s="34" t="s">
        <v>1715</v>
      </c>
      <c r="B5915" s="293">
        <v>2007</v>
      </c>
      <c r="C5915" s="294">
        <v>2566.576</v>
      </c>
      <c r="D5915" s="294">
        <v>685.81600000000003</v>
      </c>
      <c r="E5915" s="295">
        <v>2101.605</v>
      </c>
      <c r="F5915" s="294">
        <v>1176.32</v>
      </c>
      <c r="G5915" s="294">
        <v>1426.32</v>
      </c>
    </row>
    <row r="5916" spans="1:7">
      <c r="A5916" s="34" t="s">
        <v>1715</v>
      </c>
      <c r="B5916" s="293">
        <v>2006</v>
      </c>
      <c r="C5916" s="294">
        <v>1642.171</v>
      </c>
      <c r="D5916" s="294">
        <v>335.21</v>
      </c>
      <c r="E5916" s="295">
        <v>2327.3820000000001</v>
      </c>
      <c r="F5916" s="294">
        <v>1408.7639999999999</v>
      </c>
      <c r="G5916" s="294">
        <v>1758.7639999999999</v>
      </c>
    </row>
    <row r="5917" spans="1:7">
      <c r="A5917" s="34" t="s">
        <v>1715</v>
      </c>
      <c r="B5917" s="293">
        <v>2005</v>
      </c>
      <c r="C5917" s="294">
        <v>1502.453</v>
      </c>
      <c r="D5917" s="294">
        <v>299.34100000000001</v>
      </c>
      <c r="E5917" s="295">
        <v>1448.8150000000001</v>
      </c>
      <c r="F5917" s="294">
        <v>1066.896</v>
      </c>
      <c r="G5917" s="294">
        <v>1066.896</v>
      </c>
    </row>
    <row r="5918" spans="1:7">
      <c r="A5918" s="34" t="s">
        <v>1715</v>
      </c>
      <c r="B5918" s="293">
        <v>2004</v>
      </c>
      <c r="C5918" s="294">
        <v>935.94600000000003</v>
      </c>
      <c r="D5918" s="294">
        <v>82.988</v>
      </c>
      <c r="E5918" s="295">
        <v>1198.626</v>
      </c>
      <c r="F5918" s="294">
        <v>812.46600000000001</v>
      </c>
      <c r="G5918" s="294">
        <v>824.52</v>
      </c>
    </row>
    <row r="5919" spans="1:7">
      <c r="A5919" s="34" t="s">
        <v>1715</v>
      </c>
      <c r="B5919" s="293">
        <v>2003</v>
      </c>
      <c r="C5919" s="294">
        <v>755.23400000000004</v>
      </c>
      <c r="D5919" s="294">
        <v>-7.7389999999999999</v>
      </c>
      <c r="E5919" s="295">
        <v>1198.2750000000001</v>
      </c>
      <c r="F5919" s="294">
        <v>649.08399999999995</v>
      </c>
      <c r="G5919" s="294">
        <v>986.30399999999997</v>
      </c>
    </row>
    <row r="5920" spans="1:7">
      <c r="A5920" s="34" t="s">
        <v>1715</v>
      </c>
      <c r="B5920" s="293">
        <v>2002</v>
      </c>
      <c r="C5920" s="294">
        <v>943.11400000000003</v>
      </c>
      <c r="D5920" s="294">
        <v>-90.051000000000002</v>
      </c>
      <c r="E5920" s="295">
        <v>1632.2909999999999</v>
      </c>
      <c r="F5920" s="294">
        <v>675.05600000000004</v>
      </c>
      <c r="G5920" s="294">
        <v>1350.038</v>
      </c>
    </row>
    <row r="5921" spans="1:7">
      <c r="A5921" s="34" t="s">
        <v>1715</v>
      </c>
      <c r="B5921" s="293">
        <v>2001</v>
      </c>
      <c r="C5921" s="294">
        <v>1519.7889</v>
      </c>
      <c r="D5921" s="294">
        <v>52.106000000000002</v>
      </c>
      <c r="E5921" s="295">
        <v>1871.7750000000001</v>
      </c>
      <c r="F5921" s="294">
        <v>712.37300000000005</v>
      </c>
      <c r="G5921" s="294">
        <v>1381.0540000000001</v>
      </c>
    </row>
    <row r="5922" spans="1:7">
      <c r="A5922" s="34" t="s">
        <v>1715</v>
      </c>
      <c r="B5922" s="293">
        <v>2000</v>
      </c>
      <c r="C5922" s="294">
        <v>1230.7670000000001</v>
      </c>
      <c r="D5922" s="294">
        <v>204.756</v>
      </c>
      <c r="E5922" s="295">
        <v>1244.837</v>
      </c>
      <c r="F5922" s="294">
        <v>635.42399999999998</v>
      </c>
      <c r="G5922" s="294">
        <v>964.71299999999997</v>
      </c>
    </row>
    <row r="5923" spans="1:7">
      <c r="A5923" s="34" t="s">
        <v>1715</v>
      </c>
      <c r="B5923" s="293">
        <v>1999</v>
      </c>
      <c r="C5923" s="294">
        <v>647.95500000000004</v>
      </c>
      <c r="D5923" s="294">
        <v>-112.913</v>
      </c>
      <c r="E5923" s="295">
        <v>979.45100000000002</v>
      </c>
      <c r="F5923" s="294">
        <v>408.95600000000002</v>
      </c>
      <c r="G5923" s="294">
        <v>756.02199999999993</v>
      </c>
    </row>
    <row r="5924" spans="1:7">
      <c r="A5924" s="34" t="s">
        <v>1715</v>
      </c>
      <c r="B5924" s="293">
        <v>1998</v>
      </c>
      <c r="C5924" s="294">
        <v>1052.5861</v>
      </c>
      <c r="D5924" s="294">
        <v>-144.59899999999999</v>
      </c>
      <c r="E5924" s="295">
        <v>1150.7719999999999</v>
      </c>
      <c r="F5924" s="294">
        <v>523.08900000000006</v>
      </c>
      <c r="G5924" s="294">
        <v>874.62699999999995</v>
      </c>
    </row>
    <row r="5925" spans="1:7">
      <c r="A5925" s="34" t="s">
        <v>1715</v>
      </c>
      <c r="B5925" s="293">
        <v>1997</v>
      </c>
      <c r="C5925" s="294">
        <v>1073.1969999999999</v>
      </c>
      <c r="D5925" s="294">
        <v>-30.675999999999998</v>
      </c>
      <c r="E5925" s="295">
        <v>1035.049</v>
      </c>
      <c r="F5925" s="294">
        <v>647.48199999999997</v>
      </c>
      <c r="G5925" s="294">
        <v>750.20100000000002</v>
      </c>
    </row>
    <row r="5926" spans="1:7">
      <c r="A5926" s="34" t="s">
        <v>1715</v>
      </c>
      <c r="B5926" s="293">
        <v>1996</v>
      </c>
      <c r="C5926" s="294">
        <v>1276.884</v>
      </c>
      <c r="D5926" s="294">
        <v>141.09100000000001</v>
      </c>
      <c r="E5926" s="295">
        <v>969.36500000000001</v>
      </c>
      <c r="F5926" s="294">
        <v>609.78599999999994</v>
      </c>
      <c r="G5926" s="294">
        <v>700.60799999999995</v>
      </c>
    </row>
    <row r="5927" spans="1:7">
      <c r="A5927" s="34" t="s">
        <v>1715</v>
      </c>
      <c r="B5927" s="293">
        <v>1995</v>
      </c>
      <c r="C5927" s="294">
        <v>810.55700000000002</v>
      </c>
      <c r="D5927" s="294">
        <v>89.210999999999999</v>
      </c>
      <c r="E5927" s="295">
        <v>682.649</v>
      </c>
      <c r="F5927" s="294">
        <v>395.262</v>
      </c>
      <c r="G5927" s="294">
        <v>498.762</v>
      </c>
    </row>
    <row r="5928" spans="1:7">
      <c r="A5928" s="34" t="s">
        <v>1715</v>
      </c>
      <c r="B5928" s="293">
        <v>1994</v>
      </c>
      <c r="C5928" s="294">
        <v>493.69499999999999</v>
      </c>
      <c r="D5928" s="294">
        <v>37.756</v>
      </c>
      <c r="E5928" s="295">
        <v>381.49700000000001</v>
      </c>
      <c r="F5928" s="294">
        <v>176.83099999999999</v>
      </c>
      <c r="G5928" s="294">
        <v>262.50400000000002</v>
      </c>
    </row>
    <row r="5929" spans="1:7">
      <c r="A5929" s="34" t="s">
        <v>1715</v>
      </c>
      <c r="B5929" s="293">
        <v>1993</v>
      </c>
      <c r="C5929" s="294">
        <v>265.03800000000001</v>
      </c>
      <c r="D5929" s="294">
        <v>18.907</v>
      </c>
      <c r="E5929" s="295">
        <v>268.839</v>
      </c>
      <c r="F5929" s="294">
        <v>130.27000000000001</v>
      </c>
      <c r="G5929" s="294">
        <v>216.65300000000002</v>
      </c>
    </row>
    <row r="5930" spans="1:7">
      <c r="A5930" s="34" t="s">
        <v>1715</v>
      </c>
      <c r="B5930" s="293">
        <v>1992</v>
      </c>
      <c r="C5930" s="294">
        <v>171.416</v>
      </c>
      <c r="D5930" s="294">
        <v>9.9469999999999992</v>
      </c>
      <c r="E5930" s="295">
        <v>156.6</v>
      </c>
      <c r="F5930" s="294">
        <v>106.592</v>
      </c>
      <c r="G5930" s="294">
        <v>126.369</v>
      </c>
    </row>
    <row r="5931" spans="1:7">
      <c r="A5931" s="34" t="s">
        <v>1715</v>
      </c>
      <c r="B5931" s="293">
        <v>1991</v>
      </c>
      <c r="C5931" s="294">
        <v>144.02600000000001</v>
      </c>
      <c r="D5931" s="294">
        <v>6.0629999999999997</v>
      </c>
      <c r="E5931" s="295">
        <v>116.934</v>
      </c>
      <c r="F5931" s="294">
        <v>61.335999999999999</v>
      </c>
      <c r="G5931" s="294">
        <v>88.146000000000001</v>
      </c>
    </row>
    <row r="5932" spans="1:7">
      <c r="A5932" s="34" t="s">
        <v>1715</v>
      </c>
      <c r="B5932" s="293">
        <v>1990</v>
      </c>
      <c r="C5932" s="294">
        <v>140.876</v>
      </c>
      <c r="D5932" s="294">
        <v>-8.7850000000000001</v>
      </c>
      <c r="E5932" s="295">
        <v>106.18</v>
      </c>
      <c r="F5932" s="294">
        <v>54.435000000000002</v>
      </c>
      <c r="G5932" s="294">
        <v>71.909000000000006</v>
      </c>
    </row>
    <row r="5933" spans="1:7">
      <c r="A5933" s="34" t="s">
        <v>1715</v>
      </c>
      <c r="B5933" s="293">
        <v>1989</v>
      </c>
      <c r="C5933" s="294">
        <v>126.048</v>
      </c>
      <c r="D5933" s="294">
        <v>9.3019999999999996</v>
      </c>
      <c r="E5933" s="295">
        <v>95.903999999999996</v>
      </c>
      <c r="F5933" s="294">
        <v>57.100999999999999</v>
      </c>
      <c r="G5933" s="294">
        <v>73.787999999999997</v>
      </c>
    </row>
    <row r="5934" spans="1:7">
      <c r="A5934" s="34" t="s">
        <v>1716</v>
      </c>
      <c r="B5934" s="293">
        <v>2019</v>
      </c>
      <c r="C5934" s="294">
        <v>22428</v>
      </c>
      <c r="D5934" s="294">
        <v>2300</v>
      </c>
      <c r="E5934" s="295">
        <v>25895</v>
      </c>
      <c r="F5934" s="294">
        <v>9832</v>
      </c>
      <c r="G5934" s="294">
        <v>13828</v>
      </c>
    </row>
    <row r="5935" spans="1:7">
      <c r="A5935" s="34" t="s">
        <v>1716</v>
      </c>
      <c r="B5935" s="293">
        <v>2018</v>
      </c>
      <c r="C5935" s="294">
        <v>21965</v>
      </c>
      <c r="D5935" s="294">
        <v>2465</v>
      </c>
      <c r="E5935" s="295">
        <v>26243</v>
      </c>
      <c r="F5935" s="294">
        <v>9853</v>
      </c>
      <c r="G5935" s="294">
        <v>13230</v>
      </c>
    </row>
    <row r="5936" spans="1:7">
      <c r="A5936" s="34" t="s">
        <v>1716</v>
      </c>
      <c r="B5936" s="293">
        <v>2017</v>
      </c>
      <c r="C5936" s="294">
        <v>21146</v>
      </c>
      <c r="D5936" s="294">
        <v>3357</v>
      </c>
      <c r="E5936" s="295">
        <v>25110</v>
      </c>
      <c r="F5936" s="294">
        <v>9641</v>
      </c>
      <c r="G5936" s="294">
        <v>13309</v>
      </c>
    </row>
    <row r="5937" spans="1:7">
      <c r="A5937" s="34" t="s">
        <v>1716</v>
      </c>
      <c r="B5937" s="293">
        <v>2016</v>
      </c>
      <c r="C5937" s="294">
        <v>20425</v>
      </c>
      <c r="D5937" s="294">
        <v>2244</v>
      </c>
      <c r="E5937" s="295">
        <v>23286</v>
      </c>
      <c r="F5937" s="294">
        <v>8441</v>
      </c>
      <c r="G5937" s="294">
        <v>12443</v>
      </c>
    </row>
    <row r="5938" spans="1:7">
      <c r="A5938" s="34" t="s">
        <v>1716</v>
      </c>
      <c r="B5938" s="293">
        <v>2015</v>
      </c>
      <c r="C5938" s="294">
        <v>19820</v>
      </c>
      <c r="D5938" s="294">
        <v>2181</v>
      </c>
      <c r="E5938" s="295">
        <v>21312</v>
      </c>
      <c r="F5938" s="294">
        <v>7358</v>
      </c>
      <c r="G5938" s="294">
        <v>10568</v>
      </c>
    </row>
    <row r="5939" spans="1:7">
      <c r="A5939" s="34" t="s">
        <v>1716</v>
      </c>
      <c r="B5939" s="293">
        <v>2014</v>
      </c>
      <c r="C5939" s="294">
        <v>18605</v>
      </c>
      <c r="D5939" s="294">
        <v>1136</v>
      </c>
      <c r="E5939" s="295">
        <v>20200</v>
      </c>
      <c r="F5939" s="294">
        <v>6775</v>
      </c>
      <c r="G5939" s="294">
        <v>9467</v>
      </c>
    </row>
    <row r="5940" spans="1:7">
      <c r="A5940" s="34" t="s">
        <v>1716</v>
      </c>
      <c r="B5940" s="293">
        <v>2013</v>
      </c>
      <c r="C5940" s="294">
        <v>17699</v>
      </c>
      <c r="D5940" s="294">
        <v>754</v>
      </c>
      <c r="E5940" s="295">
        <v>19345</v>
      </c>
      <c r="F5940" s="294">
        <v>7336</v>
      </c>
      <c r="G5940" s="294">
        <v>10156</v>
      </c>
    </row>
    <row r="5941" spans="1:7">
      <c r="A5941" s="34" t="s">
        <v>1716</v>
      </c>
      <c r="B5941" s="293">
        <v>2012</v>
      </c>
      <c r="C5941" s="294">
        <v>17088</v>
      </c>
      <c r="D5941" s="294">
        <v>421</v>
      </c>
      <c r="E5941" s="295">
        <v>18596</v>
      </c>
      <c r="F5941" s="294">
        <v>6992</v>
      </c>
      <c r="G5941" s="294">
        <v>10146</v>
      </c>
    </row>
    <row r="5942" spans="1:7">
      <c r="A5942" s="34" t="s">
        <v>1716</v>
      </c>
      <c r="B5942" s="293">
        <v>2011</v>
      </c>
      <c r="C5942" s="294">
        <v>15658</v>
      </c>
      <c r="D5942" s="294">
        <v>178</v>
      </c>
      <c r="E5942" s="295">
        <v>18068</v>
      </c>
      <c r="F5942" s="294">
        <v>6877</v>
      </c>
      <c r="G5942" s="294">
        <v>10667</v>
      </c>
    </row>
    <row r="5943" spans="1:7">
      <c r="A5943" s="34" t="s">
        <v>1716</v>
      </c>
      <c r="B5943" s="293">
        <v>2010</v>
      </c>
      <c r="C5943" s="294">
        <v>12104</v>
      </c>
      <c r="D5943" s="294">
        <v>459</v>
      </c>
      <c r="E5943" s="295">
        <v>15463</v>
      </c>
      <c r="F5943" s="294">
        <v>6237</v>
      </c>
      <c r="G5943" s="294">
        <v>9617</v>
      </c>
    </row>
    <row r="5944" spans="1:7">
      <c r="A5944" s="34" t="s">
        <v>1716</v>
      </c>
      <c r="B5944" s="293">
        <v>2009</v>
      </c>
      <c r="C5944" s="294">
        <v>10350</v>
      </c>
      <c r="D5944" s="294">
        <v>99</v>
      </c>
      <c r="E5944" s="295">
        <v>14269</v>
      </c>
      <c r="F5944" s="294">
        <v>5454</v>
      </c>
      <c r="G5944" s="294">
        <v>8969</v>
      </c>
    </row>
    <row r="5945" spans="1:7">
      <c r="A5945" s="34" t="s">
        <v>1716</v>
      </c>
      <c r="B5945" s="293">
        <v>2008</v>
      </c>
      <c r="C5945" s="294">
        <v>11023</v>
      </c>
      <c r="D5945" s="294">
        <v>178</v>
      </c>
      <c r="E5945" s="295">
        <v>14308</v>
      </c>
      <c r="F5945" s="294">
        <v>4953</v>
      </c>
      <c r="G5945" s="294">
        <v>8614</v>
      </c>
    </row>
    <row r="5946" spans="1:7">
      <c r="A5946" s="34" t="s">
        <v>1716</v>
      </c>
      <c r="B5946" s="293">
        <v>2007</v>
      </c>
      <c r="C5946" s="294">
        <v>9861</v>
      </c>
      <c r="D5946" s="294">
        <v>645</v>
      </c>
      <c r="E5946" s="295">
        <v>16772</v>
      </c>
      <c r="F5946" s="294">
        <v>6941</v>
      </c>
      <c r="G5946" s="294">
        <v>9032</v>
      </c>
    </row>
    <row r="5947" spans="1:7">
      <c r="A5947" s="34" t="s">
        <v>1716</v>
      </c>
      <c r="B5947" s="293">
        <v>2006</v>
      </c>
      <c r="C5947" s="294">
        <v>9086</v>
      </c>
      <c r="D5947" s="294">
        <v>499</v>
      </c>
      <c r="E5947" s="295">
        <v>13460</v>
      </c>
      <c r="F5947" s="294">
        <v>6449</v>
      </c>
      <c r="G5947" s="294">
        <v>8138</v>
      </c>
    </row>
    <row r="5948" spans="1:7">
      <c r="A5948" s="34" t="s">
        <v>1716</v>
      </c>
      <c r="B5948" s="293">
        <v>2005</v>
      </c>
      <c r="C5948" s="294">
        <v>7584</v>
      </c>
      <c r="D5948" s="294">
        <v>484</v>
      </c>
      <c r="E5948" s="295">
        <v>14003</v>
      </c>
      <c r="F5948" s="294">
        <v>6675</v>
      </c>
      <c r="G5948" s="294">
        <v>8670</v>
      </c>
    </row>
    <row r="5949" spans="1:7">
      <c r="A5949" s="34" t="s">
        <v>1716</v>
      </c>
      <c r="B5949" s="293">
        <v>2003</v>
      </c>
      <c r="C5949" s="294">
        <v>5937</v>
      </c>
      <c r="D5949" s="294">
        <v>442</v>
      </c>
      <c r="E5949" s="295">
        <v>9878</v>
      </c>
      <c r="F5949" s="294">
        <v>5052</v>
      </c>
      <c r="G5949" s="294">
        <v>6590</v>
      </c>
    </row>
    <row r="5950" spans="1:7">
      <c r="A5950" s="34" t="s">
        <v>1716</v>
      </c>
      <c r="B5950" s="293">
        <v>2002</v>
      </c>
      <c r="C5950" s="294">
        <v>5521.77</v>
      </c>
      <c r="D5950" s="294">
        <v>240.96899999999999</v>
      </c>
      <c r="E5950" s="295">
        <v>8953.75</v>
      </c>
      <c r="F5950" s="294">
        <v>4421.6170000000002</v>
      </c>
      <c r="G5950" s="294">
        <v>6104.8519999999999</v>
      </c>
    </row>
    <row r="5951" spans="1:7">
      <c r="A5951" s="34" t="s">
        <v>1716</v>
      </c>
      <c r="B5951" s="293">
        <v>2001</v>
      </c>
      <c r="C5951" s="294">
        <v>5555.174</v>
      </c>
      <c r="D5951" s="294">
        <v>511.14699999999999</v>
      </c>
      <c r="E5951" s="295">
        <v>8997.1409999999996</v>
      </c>
      <c r="F5951" s="294">
        <v>4014.0529999999999</v>
      </c>
      <c r="G5951" s="294">
        <v>5855.7780000000002</v>
      </c>
    </row>
    <row r="5952" spans="1:7">
      <c r="A5952" s="34" t="s">
        <v>1716</v>
      </c>
      <c r="B5952" s="293">
        <v>2000</v>
      </c>
      <c r="C5952" s="294">
        <v>5649.56</v>
      </c>
      <c r="D5952" s="294">
        <v>603.09299999999996</v>
      </c>
      <c r="E5952" s="295">
        <v>6669.5720000000001</v>
      </c>
      <c r="F5952" s="294">
        <v>3451.32</v>
      </c>
      <c r="G5952" s="294">
        <v>4321.0640000000003</v>
      </c>
    </row>
    <row r="5953" spans="1:7">
      <c r="A5953" s="34" t="s">
        <v>1716</v>
      </c>
      <c r="B5953" s="293">
        <v>1999</v>
      </c>
      <c r="C5953" s="294">
        <v>4735.5870000000004</v>
      </c>
      <c r="D5953" s="294">
        <v>474.37799999999999</v>
      </c>
      <c r="E5953" s="295">
        <v>5653.7030000000004</v>
      </c>
      <c r="F5953" s="294">
        <v>2835.788</v>
      </c>
      <c r="G5953" s="294">
        <v>3715.3780000000002</v>
      </c>
    </row>
    <row r="5954" spans="1:7">
      <c r="A5954" s="34" t="s">
        <v>1716</v>
      </c>
      <c r="B5954" s="293">
        <v>1998</v>
      </c>
      <c r="C5954" s="294">
        <v>4163.9799999999996</v>
      </c>
      <c r="D5954" s="294">
        <v>433.43099999999998</v>
      </c>
      <c r="E5954" s="295">
        <v>4715.9961000000003</v>
      </c>
      <c r="F5954" s="294">
        <v>2397.9180000000001</v>
      </c>
      <c r="G5954" s="294">
        <v>3033.223</v>
      </c>
    </row>
    <row r="5955" spans="1:7">
      <c r="A5955" s="34" t="s">
        <v>1716</v>
      </c>
      <c r="B5955" s="293">
        <v>1997</v>
      </c>
      <c r="C5955" s="294">
        <v>3733.9508999999998</v>
      </c>
      <c r="D5955" s="294">
        <v>317.77199999999999</v>
      </c>
      <c r="E5955" s="295">
        <v>4246.1602000000003</v>
      </c>
      <c r="F5955" s="294">
        <v>2009.018</v>
      </c>
      <c r="G5955" s="294">
        <v>2758.4479999999999</v>
      </c>
    </row>
    <row r="5956" spans="1:7">
      <c r="A5956" s="34" t="s">
        <v>1716</v>
      </c>
      <c r="B5956" s="293">
        <v>1996</v>
      </c>
      <c r="C5956" s="294">
        <v>3349.2429000000002</v>
      </c>
      <c r="D5956" s="294">
        <v>207.33</v>
      </c>
      <c r="E5956" s="295">
        <v>3723.4789999999998</v>
      </c>
      <c r="F5956" s="294">
        <v>1648.3119999999999</v>
      </c>
      <c r="G5956" s="294">
        <v>2310.8649999999998</v>
      </c>
    </row>
    <row r="5957" spans="1:7">
      <c r="A5957" s="34" t="s">
        <v>1716</v>
      </c>
      <c r="B5957" s="293">
        <v>1995</v>
      </c>
      <c r="C5957" s="294">
        <v>2826.5810999999999</v>
      </c>
      <c r="D5957" s="294">
        <v>182.626</v>
      </c>
      <c r="E5957" s="295">
        <v>3256.1221</v>
      </c>
      <c r="F5957" s="294">
        <v>1427.3181</v>
      </c>
      <c r="G5957" s="294">
        <v>2101.8440999999998</v>
      </c>
    </row>
    <row r="5958" spans="1:7">
      <c r="A5958" s="34" t="s">
        <v>1716</v>
      </c>
      <c r="B5958" s="293">
        <v>1994</v>
      </c>
      <c r="C5958" s="294">
        <v>2591.9331000000002</v>
      </c>
      <c r="D5958" s="294">
        <v>179.33099999999999</v>
      </c>
      <c r="E5958" s="295">
        <v>2823.0709999999999</v>
      </c>
      <c r="F5958" s="294">
        <v>1238.7059999999999</v>
      </c>
      <c r="G5958" s="294">
        <v>1831.33</v>
      </c>
    </row>
    <row r="5959" spans="1:7">
      <c r="A5959" s="34" t="s">
        <v>1716</v>
      </c>
      <c r="B5959" s="293">
        <v>1993</v>
      </c>
      <c r="C5959" s="294">
        <v>2296.6731</v>
      </c>
      <c r="D5959" s="294">
        <v>169.54300000000001</v>
      </c>
      <c r="E5959" s="295">
        <v>2576.0371</v>
      </c>
      <c r="F5959" s="294">
        <v>1054.019</v>
      </c>
      <c r="G5959" s="294">
        <v>1709.223</v>
      </c>
    </row>
    <row r="5960" spans="1:7">
      <c r="A5960" s="34" t="s">
        <v>1716</v>
      </c>
      <c r="B5960" s="293">
        <v>1992</v>
      </c>
      <c r="C5960" s="294">
        <v>1802.979</v>
      </c>
      <c r="D5960" s="294">
        <v>114.16500000000001</v>
      </c>
      <c r="E5960" s="295">
        <v>2368.8560000000002</v>
      </c>
      <c r="F5960" s="294">
        <v>879.53599999999994</v>
      </c>
      <c r="G5960" s="294">
        <v>1631.5239999999999</v>
      </c>
    </row>
    <row r="5961" spans="1:7">
      <c r="A5961" s="34" t="s">
        <v>1716</v>
      </c>
      <c r="B5961" s="293">
        <v>1991</v>
      </c>
      <c r="C5961" s="294">
        <v>1313.605</v>
      </c>
      <c r="D5961" s="294">
        <v>26.919</v>
      </c>
      <c r="E5961" s="295">
        <v>1837.2909999999999</v>
      </c>
      <c r="F5961" s="294">
        <v>628.52099999999996</v>
      </c>
      <c r="G5961" s="294">
        <v>1252.1199999999999</v>
      </c>
    </row>
    <row r="5962" spans="1:7">
      <c r="A5962" s="34" t="s">
        <v>1716</v>
      </c>
      <c r="B5962" s="293">
        <v>1990</v>
      </c>
      <c r="C5962" s="294">
        <v>1186.759</v>
      </c>
      <c r="D5962" s="294">
        <v>47.082999999999998</v>
      </c>
      <c r="E5962" s="295">
        <v>1471.1378999999999</v>
      </c>
      <c r="F5962" s="294">
        <v>604.851</v>
      </c>
      <c r="G5962" s="294">
        <v>945.4190000000001</v>
      </c>
    </row>
    <row r="5963" spans="1:7">
      <c r="A5963" s="34" t="s">
        <v>1716</v>
      </c>
      <c r="B5963" s="293">
        <v>1989</v>
      </c>
      <c r="C5963" s="294">
        <v>1015.052</v>
      </c>
      <c r="D5963" s="294">
        <v>71.558000000000007</v>
      </c>
      <c r="E5963" s="295">
        <v>1415.0959</v>
      </c>
      <c r="F5963" s="294">
        <v>587.31600000000003</v>
      </c>
      <c r="G5963" s="294">
        <v>957.63100000000009</v>
      </c>
    </row>
    <row r="5964" spans="1:7">
      <c r="A5964" s="34" t="s">
        <v>1717</v>
      </c>
      <c r="B5964" s="293">
        <v>2019</v>
      </c>
      <c r="C5964" s="294">
        <v>13739</v>
      </c>
      <c r="D5964" s="294">
        <v>2698</v>
      </c>
      <c r="E5964" s="295">
        <v>23199</v>
      </c>
      <c r="F5964" s="294">
        <v>6507</v>
      </c>
      <c r="G5964" s="294">
        <v>19340</v>
      </c>
    </row>
    <row r="5965" spans="1:7">
      <c r="A5965" s="34" t="s">
        <v>1717</v>
      </c>
      <c r="B5965" s="293">
        <v>2018</v>
      </c>
      <c r="C5965" s="294">
        <v>13729</v>
      </c>
      <c r="D5965" s="294">
        <v>2413</v>
      </c>
      <c r="E5965" s="295">
        <v>22547</v>
      </c>
      <c r="F5965" s="294">
        <v>6745</v>
      </c>
      <c r="G5965" s="294">
        <v>18730</v>
      </c>
    </row>
    <row r="5966" spans="1:7">
      <c r="A5966" s="34" t="s">
        <v>1717</v>
      </c>
      <c r="B5966" s="293">
        <v>2017</v>
      </c>
      <c r="C5966" s="294">
        <v>12728</v>
      </c>
      <c r="D5966" s="294">
        <v>2808</v>
      </c>
      <c r="E5966" s="295">
        <v>20687</v>
      </c>
      <c r="F5966" s="294">
        <v>7627</v>
      </c>
      <c r="G5966" s="294">
        <v>17267</v>
      </c>
    </row>
    <row r="5967" spans="1:7">
      <c r="A5967" s="34" t="s">
        <v>1717</v>
      </c>
      <c r="B5967" s="293">
        <v>2016</v>
      </c>
      <c r="C5967" s="294">
        <v>11410</v>
      </c>
      <c r="D5967" s="294">
        <v>1670</v>
      </c>
      <c r="E5967" s="295">
        <v>20469</v>
      </c>
      <c r="F5967" s="294">
        <v>7496</v>
      </c>
      <c r="G5967" s="294">
        <v>17091</v>
      </c>
    </row>
    <row r="5968" spans="1:7">
      <c r="A5968" s="34" t="s">
        <v>1717</v>
      </c>
      <c r="B5968" s="293">
        <v>2015</v>
      </c>
      <c r="C5968" s="294">
        <v>11688.460999999999</v>
      </c>
      <c r="D5968" s="294">
        <v>1966.2360000000001</v>
      </c>
      <c r="E5968" s="295">
        <v>20863</v>
      </c>
      <c r="F5968" s="294">
        <v>8418</v>
      </c>
      <c r="G5968" s="294">
        <v>17762</v>
      </c>
    </row>
    <row r="5969" spans="1:7">
      <c r="A5969" s="34" t="s">
        <v>1717</v>
      </c>
      <c r="B5969" s="293">
        <v>2014</v>
      </c>
      <c r="C5969" s="294">
        <v>14583.849</v>
      </c>
      <c r="D5969" s="294">
        <v>2840.6289999999999</v>
      </c>
      <c r="E5969" s="295">
        <v>22354.046999999999</v>
      </c>
      <c r="F5969" s="294">
        <v>9020.5820000000003</v>
      </c>
      <c r="G5969" s="294">
        <v>19013.228999999999</v>
      </c>
    </row>
    <row r="5970" spans="1:7">
      <c r="A5970" s="34" t="s">
        <v>1717</v>
      </c>
      <c r="B5970" s="293">
        <v>2013</v>
      </c>
      <c r="C5970" s="294">
        <v>13769.885</v>
      </c>
      <c r="D5970" s="294">
        <v>2305.9969999999998</v>
      </c>
      <c r="E5970" s="295">
        <v>22724.263999999999</v>
      </c>
      <c r="F5970" s="294">
        <v>9500.5290000000005</v>
      </c>
      <c r="G5970" s="294">
        <v>19260.788</v>
      </c>
    </row>
    <row r="5971" spans="1:7">
      <c r="A5971" s="34" t="s">
        <v>1717</v>
      </c>
      <c r="B5971" s="293">
        <v>2012</v>
      </c>
      <c r="C5971" s="294">
        <v>11131.132</v>
      </c>
      <c r="D5971" s="294">
        <v>1524.0930000000001</v>
      </c>
      <c r="E5971" s="295">
        <v>22163.651999999998</v>
      </c>
      <c r="F5971" s="294">
        <v>8658.4120000000003</v>
      </c>
      <c r="G5971" s="294">
        <v>18888.478999999999</v>
      </c>
    </row>
    <row r="5972" spans="1:7">
      <c r="A5972" s="34" t="s">
        <v>1717</v>
      </c>
      <c r="B5972" s="293">
        <v>2011</v>
      </c>
      <c r="C5972" s="294">
        <v>9410.7450000000008</v>
      </c>
      <c r="D5972" s="294">
        <v>1269.508</v>
      </c>
      <c r="E5972" s="295">
        <v>22244.123</v>
      </c>
      <c r="F5972" s="294">
        <v>9439.152</v>
      </c>
      <c r="G5972" s="294">
        <v>19472.129000000001</v>
      </c>
    </row>
    <row r="5973" spans="1:7">
      <c r="A5973" s="34" t="s">
        <v>1717</v>
      </c>
      <c r="B5973" s="293">
        <v>2010</v>
      </c>
      <c r="C5973" s="294">
        <v>6853.1819999999998</v>
      </c>
      <c r="D5973" s="294">
        <v>407.46300000000002</v>
      </c>
      <c r="E5973" s="295">
        <v>21044.308000000001</v>
      </c>
      <c r="F5973" s="294">
        <v>8434.5669999999991</v>
      </c>
      <c r="G5973" s="294">
        <v>18575.39</v>
      </c>
    </row>
    <row r="5974" spans="1:7">
      <c r="A5974" s="34" t="s">
        <v>1717</v>
      </c>
      <c r="B5974" s="293">
        <v>2009</v>
      </c>
      <c r="C5974" s="294">
        <v>4563.1049999999996</v>
      </c>
      <c r="D5974" s="294">
        <v>-540.04999999999995</v>
      </c>
      <c r="E5974" s="295">
        <v>20572.106</v>
      </c>
      <c r="F5974" s="294">
        <v>7351.4210000000003</v>
      </c>
      <c r="G5974" s="294">
        <v>18376.883000000002</v>
      </c>
    </row>
    <row r="5975" spans="1:7">
      <c r="A5975" s="34" t="s">
        <v>1717</v>
      </c>
      <c r="B5975" s="293">
        <v>2008</v>
      </c>
      <c r="C5975" s="294">
        <v>4389.9459999999999</v>
      </c>
      <c r="D5975" s="294">
        <v>-188.76400000000001</v>
      </c>
      <c r="E5975" s="295">
        <v>17144.113000000001</v>
      </c>
      <c r="F5975" s="294">
        <v>4740.3969999999999</v>
      </c>
      <c r="G5975" s="294">
        <v>15211.134999999998</v>
      </c>
    </row>
    <row r="5976" spans="1:7">
      <c r="A5976" s="34" t="s">
        <v>1717</v>
      </c>
      <c r="B5976" s="293">
        <v>2007</v>
      </c>
      <c r="C5976" s="294">
        <v>2950.567</v>
      </c>
      <c r="D5976" s="294">
        <v>116.688</v>
      </c>
      <c r="E5976" s="295">
        <v>11466.517</v>
      </c>
      <c r="F5976" s="294">
        <v>2260.2739999999999</v>
      </c>
      <c r="G5976" s="294">
        <v>9832.6039999999994</v>
      </c>
    </row>
    <row r="5977" spans="1:7">
      <c r="A5977" s="34" t="s">
        <v>1717</v>
      </c>
      <c r="B5977" s="293">
        <v>2006</v>
      </c>
      <c r="C5977" s="294">
        <v>2236.8589999999999</v>
      </c>
      <c r="D5977" s="294">
        <v>442.00299999999999</v>
      </c>
      <c r="E5977" s="295">
        <v>7126.4579999999996</v>
      </c>
      <c r="F5977" s="294">
        <v>2075.154</v>
      </c>
      <c r="G5977" s="294">
        <v>6217.7919999999995</v>
      </c>
    </row>
    <row r="5978" spans="1:7">
      <c r="A5978" s="34" t="s">
        <v>1717</v>
      </c>
      <c r="B5978" s="293">
        <v>2005</v>
      </c>
      <c r="C5978" s="294">
        <v>1740.912</v>
      </c>
      <c r="D5978" s="294">
        <v>283.68599999999998</v>
      </c>
      <c r="E5978" s="295">
        <v>3879.739</v>
      </c>
      <c r="F5978" s="294">
        <v>1609.538</v>
      </c>
      <c r="G5978" s="294">
        <v>3242.7640000000001</v>
      </c>
    </row>
    <row r="5979" spans="1:7">
      <c r="A5979" s="34" t="s">
        <v>1717</v>
      </c>
      <c r="B5979" s="293">
        <v>2004</v>
      </c>
      <c r="C5979" s="294">
        <v>1197.056</v>
      </c>
      <c r="D5979" s="294">
        <v>495.18299999999999</v>
      </c>
      <c r="E5979" s="295">
        <v>3601.4780000000001</v>
      </c>
      <c r="F5979" s="294">
        <v>1316.001</v>
      </c>
      <c r="G5979" s="294">
        <v>3105.9290000000001</v>
      </c>
    </row>
    <row r="5980" spans="1:7">
      <c r="A5980" s="34" t="s">
        <v>1717</v>
      </c>
      <c r="B5980" s="293">
        <v>2003</v>
      </c>
      <c r="C5980" s="294">
        <v>691.75400000000002</v>
      </c>
      <c r="D5980" s="294">
        <v>66.634</v>
      </c>
      <c r="E5980" s="295">
        <v>1917.0350000000001</v>
      </c>
      <c r="F5980" s="294">
        <v>162.108</v>
      </c>
      <c r="G5980" s="294">
        <v>1728.6029999999998</v>
      </c>
    </row>
    <row r="5981" spans="1:7">
      <c r="A5981" s="34" t="s">
        <v>1717</v>
      </c>
      <c r="B5981" s="293">
        <v>2002</v>
      </c>
      <c r="C5981" s="294">
        <v>623.33600000000001</v>
      </c>
      <c r="D5981" s="294">
        <v>-11.843999999999999</v>
      </c>
      <c r="E5981" s="295">
        <v>1606.7619999999999</v>
      </c>
      <c r="F5981" s="294">
        <v>100.384</v>
      </c>
      <c r="G5981" s="294">
        <v>1452.6959999999999</v>
      </c>
    </row>
    <row r="5982" spans="1:7">
      <c r="A5982" s="34" t="s">
        <v>1718</v>
      </c>
      <c r="B5982" s="293">
        <v>2019</v>
      </c>
      <c r="C5982" s="294">
        <v>3756.5</v>
      </c>
      <c r="D5982" s="294">
        <v>467.8</v>
      </c>
      <c r="E5982" s="295">
        <v>3048.1</v>
      </c>
      <c r="F5982" s="294">
        <v>-4.5999999999999996</v>
      </c>
      <c r="G5982" s="294">
        <v>2322</v>
      </c>
    </row>
    <row r="5983" spans="1:7">
      <c r="A5983" s="34" t="s">
        <v>1718</v>
      </c>
      <c r="B5983" s="293">
        <v>2018</v>
      </c>
      <c r="C5983" s="294">
        <v>3423.7</v>
      </c>
      <c r="D5983" s="294">
        <v>416.8</v>
      </c>
      <c r="E5983" s="295">
        <v>2752.6</v>
      </c>
      <c r="F5983" s="294">
        <v>-279.2</v>
      </c>
      <c r="G5983" s="294">
        <v>2105.8000000000002</v>
      </c>
    </row>
    <row r="5984" spans="1:7">
      <c r="A5984" s="34" t="s">
        <v>1718</v>
      </c>
      <c r="B5984" s="293">
        <v>2017</v>
      </c>
      <c r="C5984" s="294">
        <v>3168</v>
      </c>
      <c r="D5984" s="294">
        <v>326.89999999999998</v>
      </c>
      <c r="E5984" s="295">
        <v>2485.6</v>
      </c>
      <c r="F5984" s="294">
        <v>-596.5</v>
      </c>
      <c r="G5984" s="294">
        <v>1828.4</v>
      </c>
    </row>
    <row r="5985" spans="1:7">
      <c r="A5985" s="34" t="s">
        <v>1718</v>
      </c>
      <c r="B5985" s="293">
        <v>2016</v>
      </c>
      <c r="C5985" s="294">
        <v>2993.8</v>
      </c>
      <c r="D5985" s="294">
        <v>285.3</v>
      </c>
      <c r="E5985" s="295">
        <v>2158.3000000000002</v>
      </c>
      <c r="F5985" s="294">
        <v>1448</v>
      </c>
      <c r="G5985" s="294">
        <v>1591</v>
      </c>
    </row>
    <row r="5986" spans="1:7">
      <c r="A5986" s="34" t="s">
        <v>1718</v>
      </c>
      <c r="B5986" s="293">
        <v>2015</v>
      </c>
      <c r="C5986" s="294">
        <v>2925</v>
      </c>
      <c r="D5986" s="294">
        <v>268.3</v>
      </c>
      <c r="E5986" s="295">
        <v>2077.1999999999998</v>
      </c>
      <c r="F5986" s="294">
        <v>1357.5</v>
      </c>
      <c r="G5986" s="294">
        <v>1486.7</v>
      </c>
    </row>
    <row r="5987" spans="1:7">
      <c r="A5987" s="34" t="s">
        <v>1718</v>
      </c>
      <c r="B5987" s="293">
        <v>2014</v>
      </c>
      <c r="C5987" s="294">
        <v>2815.2</v>
      </c>
      <c r="D5987" s="294">
        <v>260.89999999999998</v>
      </c>
      <c r="E5987" s="295">
        <v>1930</v>
      </c>
      <c r="F5987" s="294">
        <v>1265</v>
      </c>
      <c r="G5987" s="294">
        <v>1392.2</v>
      </c>
    </row>
    <row r="5988" spans="1:7">
      <c r="A5988" s="34" t="s">
        <v>1719</v>
      </c>
      <c r="B5988" s="293">
        <v>2019</v>
      </c>
      <c r="C5988" s="294">
        <v>34727</v>
      </c>
      <c r="D5988" s="294">
        <v>3390</v>
      </c>
      <c r="E5988" s="295">
        <v>30435</v>
      </c>
      <c r="F5988" s="294">
        <v>8179</v>
      </c>
      <c r="G5988" s="294">
        <v>21730</v>
      </c>
    </row>
    <row r="5989" spans="1:7">
      <c r="A5989" s="34" t="s">
        <v>1719</v>
      </c>
      <c r="B5989" s="293">
        <v>2018</v>
      </c>
      <c r="C5989" s="294">
        <v>39004</v>
      </c>
      <c r="D5989" s="294">
        <v>4696</v>
      </c>
      <c r="E5989" s="295">
        <v>28278</v>
      </c>
      <c r="F5989" s="294">
        <v>10396</v>
      </c>
      <c r="G5989" s="294">
        <v>19783</v>
      </c>
    </row>
    <row r="5990" spans="1:7">
      <c r="A5990" s="34" t="s">
        <v>1719</v>
      </c>
      <c r="B5990" s="293">
        <v>2017</v>
      </c>
      <c r="C5990" s="294">
        <v>34484</v>
      </c>
      <c r="D5990" s="294">
        <v>4874</v>
      </c>
      <c r="E5990" s="295">
        <v>26206</v>
      </c>
      <c r="F5990" s="294">
        <v>8950</v>
      </c>
      <c r="G5990" s="294">
        <v>17569</v>
      </c>
    </row>
    <row r="5991" spans="1:7">
      <c r="A5991" s="34" t="s">
        <v>1719</v>
      </c>
      <c r="B5991" s="293">
        <v>2016</v>
      </c>
      <c r="C5991" s="294">
        <v>29183</v>
      </c>
      <c r="D5991" s="294">
        <v>3832</v>
      </c>
      <c r="E5991" s="295">
        <v>23442</v>
      </c>
      <c r="F5991" s="294">
        <v>6073</v>
      </c>
      <c r="G5991" s="294">
        <v>15054</v>
      </c>
    </row>
    <row r="5992" spans="1:7">
      <c r="A5992" s="34" t="s">
        <v>1719</v>
      </c>
      <c r="B5992" s="293">
        <v>2015</v>
      </c>
      <c r="C5992" s="294">
        <v>32735</v>
      </c>
      <c r="D5992" s="294">
        <v>4468</v>
      </c>
      <c r="E5992" s="295">
        <v>22757</v>
      </c>
      <c r="F5992" s="294">
        <v>6574</v>
      </c>
      <c r="G5992" s="294">
        <v>14602</v>
      </c>
    </row>
    <row r="5993" spans="1:7">
      <c r="A5993" s="34" t="s">
        <v>1719</v>
      </c>
      <c r="B5993" s="293">
        <v>2014</v>
      </c>
      <c r="C5993" s="294">
        <v>45608</v>
      </c>
      <c r="D5993" s="294">
        <v>4162</v>
      </c>
      <c r="E5993" s="295">
        <v>24221</v>
      </c>
      <c r="F5993" s="294">
        <v>8344</v>
      </c>
      <c r="G5993" s="294">
        <v>15389</v>
      </c>
    </row>
    <row r="5994" spans="1:7">
      <c r="A5994" s="34" t="s">
        <v>1719</v>
      </c>
      <c r="B5994" s="293">
        <v>2013</v>
      </c>
      <c r="C5994" s="294">
        <v>44062</v>
      </c>
      <c r="D5994" s="294">
        <v>3857</v>
      </c>
      <c r="E5994" s="295">
        <v>27298</v>
      </c>
      <c r="F5994" s="294">
        <v>12514</v>
      </c>
      <c r="G5994" s="294">
        <v>18349</v>
      </c>
    </row>
    <row r="5995" spans="1:7">
      <c r="A5995" s="34" t="s">
        <v>1719</v>
      </c>
      <c r="B5995" s="293">
        <v>2012</v>
      </c>
      <c r="C5995" s="294">
        <v>45352</v>
      </c>
      <c r="D5995" s="294">
        <v>2848</v>
      </c>
      <c r="E5995" s="295">
        <v>24220</v>
      </c>
      <c r="F5995" s="294">
        <v>11179</v>
      </c>
      <c r="G5995" s="294">
        <v>15579</v>
      </c>
    </row>
    <row r="5996" spans="1:7">
      <c r="A5996" s="34" t="s">
        <v>1719</v>
      </c>
      <c r="B5996" s="293">
        <v>2011</v>
      </c>
      <c r="C5996" s="294">
        <v>48183</v>
      </c>
      <c r="D5996" s="294">
        <v>2133</v>
      </c>
      <c r="E5996" s="295">
        <v>22839</v>
      </c>
      <c r="F5996" s="294">
        <v>10647</v>
      </c>
      <c r="G5996" s="294">
        <v>14679</v>
      </c>
    </row>
    <row r="5997" spans="1:7">
      <c r="A5997" s="34" t="s">
        <v>1719</v>
      </c>
      <c r="B5997" s="293">
        <v>2010</v>
      </c>
      <c r="C5997" s="294">
        <v>41151</v>
      </c>
      <c r="D5997" s="294">
        <v>10151</v>
      </c>
      <c r="E5997" s="295">
        <v>25494</v>
      </c>
      <c r="F5997" s="294">
        <v>11596</v>
      </c>
      <c r="G5997" s="294">
        <v>17678</v>
      </c>
    </row>
    <row r="5998" spans="1:7">
      <c r="A5998" s="34" t="s">
        <v>1719</v>
      </c>
      <c r="B5998" s="293">
        <v>2009</v>
      </c>
      <c r="C5998" s="294">
        <v>30828</v>
      </c>
      <c r="D5998" s="294">
        <v>-2865</v>
      </c>
      <c r="E5998" s="295">
        <v>27761</v>
      </c>
      <c r="F5998" s="294">
        <v>-8847</v>
      </c>
      <c r="G5998" s="294">
        <v>-1863</v>
      </c>
    </row>
    <row r="5999" spans="1:7">
      <c r="A5999" s="34" t="s">
        <v>1719</v>
      </c>
      <c r="B5999" s="293">
        <v>2008</v>
      </c>
      <c r="C5999" s="294">
        <v>50706</v>
      </c>
      <c r="D5999" s="294">
        <v>-7321</v>
      </c>
      <c r="E5999" s="295">
        <v>28651</v>
      </c>
      <c r="F5999" s="294">
        <v>-5946</v>
      </c>
      <c r="G5999" s="294">
        <v>18023</v>
      </c>
    </row>
    <row r="6000" spans="1:7">
      <c r="A6000" s="34" t="s">
        <v>1719</v>
      </c>
      <c r="B6000" s="293">
        <v>2007</v>
      </c>
      <c r="C6000" s="294">
        <v>17120</v>
      </c>
      <c r="D6000" s="294">
        <v>661</v>
      </c>
      <c r="E6000" s="295">
        <v>39728</v>
      </c>
      <c r="F6000" s="294">
        <v>2065</v>
      </c>
      <c r="G6000" s="294">
        <v>26480</v>
      </c>
    </row>
    <row r="6001" spans="1:7">
      <c r="A6001" s="34" t="s">
        <v>1720</v>
      </c>
      <c r="B6001" s="293">
        <v>2019</v>
      </c>
      <c r="C6001" s="294">
        <v>11547.968999999999</v>
      </c>
      <c r="D6001" s="294">
        <v>-4.8819999999999997</v>
      </c>
      <c r="E6001" s="295">
        <v>10975.615</v>
      </c>
      <c r="F6001" s="294">
        <v>1913.452</v>
      </c>
      <c r="G6001" s="294">
        <v>6718.9400000000005</v>
      </c>
    </row>
    <row r="6002" spans="1:7">
      <c r="A6002" s="34" t="s">
        <v>1720</v>
      </c>
      <c r="B6002" s="293">
        <v>2018</v>
      </c>
      <c r="C6002" s="294">
        <v>10787.8</v>
      </c>
      <c r="D6002" s="294">
        <v>-17.651</v>
      </c>
      <c r="E6002" s="295">
        <v>8496.8860000000004</v>
      </c>
      <c r="F6002" s="294">
        <v>1672.098</v>
      </c>
      <c r="G6002" s="294">
        <v>4487.1180000000004</v>
      </c>
    </row>
    <row r="6003" spans="1:7">
      <c r="A6003" s="34" t="s">
        <v>1720</v>
      </c>
      <c r="B6003" s="293">
        <v>2017</v>
      </c>
      <c r="C6003" s="294">
        <v>9687.2219999999998</v>
      </c>
      <c r="D6003" s="294">
        <v>-97.646000000000001</v>
      </c>
      <c r="E6003" s="295">
        <v>7504.2629999999999</v>
      </c>
      <c r="F6003" s="294">
        <v>1662.8710000000001</v>
      </c>
      <c r="G6003" s="294">
        <v>3962.83</v>
      </c>
    </row>
    <row r="6004" spans="1:7">
      <c r="A6004" s="34" t="s">
        <v>1720</v>
      </c>
      <c r="B6004" s="293">
        <v>2016</v>
      </c>
      <c r="C6004" s="294">
        <v>8354.9339999999993</v>
      </c>
      <c r="D6004" s="294">
        <v>-47.01</v>
      </c>
      <c r="E6004" s="295">
        <v>6764.2659999999996</v>
      </c>
      <c r="F6004" s="294">
        <v>1696.5840000000001</v>
      </c>
      <c r="G6004" s="294">
        <v>4009.6369999999997</v>
      </c>
    </row>
    <row r="6005" spans="1:7">
      <c r="A6005" s="34" t="s">
        <v>1720</v>
      </c>
      <c r="B6005" s="293">
        <v>2015</v>
      </c>
      <c r="C6005" s="294">
        <v>7245.7309999999998</v>
      </c>
      <c r="D6005" s="294">
        <v>-65.686999999999998</v>
      </c>
      <c r="E6005" s="295">
        <v>6156.241</v>
      </c>
      <c r="F6005" s="294">
        <v>1710.634</v>
      </c>
      <c r="G6005" s="294">
        <v>3755.6480000000001</v>
      </c>
    </row>
    <row r="6006" spans="1:7">
      <c r="A6006" s="34" t="s">
        <v>1720</v>
      </c>
      <c r="B6006" s="293">
        <v>2014</v>
      </c>
      <c r="C6006" s="294">
        <v>6866.9639999999999</v>
      </c>
      <c r="D6006" s="294">
        <v>-96.466999999999999</v>
      </c>
      <c r="E6006" s="295">
        <v>5968.3609999999999</v>
      </c>
      <c r="F6006" s="294">
        <v>1652.702</v>
      </c>
      <c r="G6006" s="294">
        <v>3696.1019999999999</v>
      </c>
    </row>
    <row r="6007" spans="1:7">
      <c r="A6007" s="34" t="s">
        <v>1720</v>
      </c>
      <c r="B6007" s="293">
        <v>2013</v>
      </c>
      <c r="C6007" s="294">
        <v>6478.5469999999996</v>
      </c>
      <c r="D6007" s="294">
        <v>-43.378</v>
      </c>
      <c r="E6007" s="295">
        <v>5683.5209999999997</v>
      </c>
      <c r="F6007" s="294">
        <v>1650.847</v>
      </c>
      <c r="G6007" s="294">
        <v>3459.7339999999999</v>
      </c>
    </row>
    <row r="6008" spans="1:7">
      <c r="A6008" s="34" t="s">
        <v>1720</v>
      </c>
      <c r="B6008" s="293">
        <v>2012</v>
      </c>
      <c r="C6008" s="294">
        <v>5819.0469999999996</v>
      </c>
      <c r="D6008" s="294">
        <v>-163.227</v>
      </c>
      <c r="E6008" s="295">
        <v>5290.8059999999996</v>
      </c>
      <c r="F6008" s="294">
        <v>1550.674</v>
      </c>
      <c r="G6008" s="294">
        <v>3303.0789999999997</v>
      </c>
    </row>
    <row r="6009" spans="1:7">
      <c r="A6009" s="34" t="s">
        <v>1720</v>
      </c>
      <c r="B6009" s="293">
        <v>2011</v>
      </c>
      <c r="C6009" s="294">
        <v>5383.9979999999996</v>
      </c>
      <c r="D6009" s="294">
        <v>-83.016000000000005</v>
      </c>
      <c r="E6009" s="295">
        <v>5077.3440000000001</v>
      </c>
      <c r="F6009" s="294">
        <v>1625.171</v>
      </c>
      <c r="G6009" s="294">
        <v>3345.232</v>
      </c>
    </row>
    <row r="6010" spans="1:7">
      <c r="A6010" s="34" t="s">
        <v>1720</v>
      </c>
      <c r="B6010" s="293">
        <v>2010</v>
      </c>
      <c r="C6010" s="294">
        <v>5063.7479999999996</v>
      </c>
      <c r="D6010" s="294">
        <v>-228.39</v>
      </c>
      <c r="E6010" s="295">
        <v>5195.5600000000004</v>
      </c>
      <c r="F6010" s="294">
        <v>1609.2090000000001</v>
      </c>
      <c r="G6010" s="294">
        <v>3341.0730000000003</v>
      </c>
    </row>
    <row r="6011" spans="1:7">
      <c r="A6011" s="34" t="s">
        <v>1720</v>
      </c>
      <c r="B6011" s="293">
        <v>2009</v>
      </c>
      <c r="C6011" s="294">
        <v>4181.0209999999997</v>
      </c>
      <c r="D6011" s="294">
        <v>-60.179000000000002</v>
      </c>
      <c r="E6011" s="295">
        <v>2341.759</v>
      </c>
      <c r="F6011" s="294">
        <v>765.44100000000003</v>
      </c>
      <c r="G6011" s="294">
        <v>1505.5100000000002</v>
      </c>
    </row>
    <row r="6012" spans="1:7">
      <c r="A6012" s="34" t="s">
        <v>1720</v>
      </c>
      <c r="B6012" s="293">
        <v>2008</v>
      </c>
      <c r="C6012" s="294">
        <v>4085.306</v>
      </c>
      <c r="D6012" s="294">
        <v>-239.41200000000001</v>
      </c>
      <c r="E6012" s="295">
        <v>2476.723</v>
      </c>
      <c r="F6012" s="294">
        <v>783.64300000000003</v>
      </c>
      <c r="G6012" s="294">
        <v>1607.7629999999999</v>
      </c>
    </row>
    <row r="6013" spans="1:7">
      <c r="A6013" s="34" t="s">
        <v>1720</v>
      </c>
      <c r="B6013" s="293">
        <v>2007</v>
      </c>
      <c r="C6013" s="294">
        <v>3755.47</v>
      </c>
      <c r="D6013" s="294">
        <v>-11.936</v>
      </c>
      <c r="E6013" s="295">
        <v>2752.1030000000001</v>
      </c>
      <c r="F6013" s="294">
        <v>968.90700000000004</v>
      </c>
      <c r="G6013" s="294">
        <v>1791.5129999999999</v>
      </c>
    </row>
    <row r="6014" spans="1:7">
      <c r="A6014" s="34" t="s">
        <v>1720</v>
      </c>
      <c r="B6014" s="293">
        <v>2006</v>
      </c>
      <c r="C6014" s="294">
        <v>3691.5590000000002</v>
      </c>
      <c r="D6014" s="294">
        <v>-31.442</v>
      </c>
      <c r="E6014" s="295">
        <v>2225.002</v>
      </c>
      <c r="F6014" s="294">
        <v>754.827</v>
      </c>
      <c r="G6014" s="294">
        <v>1393.973</v>
      </c>
    </row>
    <row r="6015" spans="1:7">
      <c r="A6015" s="34" t="s">
        <v>1720</v>
      </c>
      <c r="B6015" s="293">
        <v>2005</v>
      </c>
      <c r="C6015" s="294">
        <v>2936.8449999999998</v>
      </c>
      <c r="D6015" s="294">
        <v>-130.619</v>
      </c>
      <c r="E6015" s="295">
        <v>1776.5840000000001</v>
      </c>
      <c r="F6015" s="294">
        <v>703.06200000000001</v>
      </c>
      <c r="G6015" s="294">
        <v>1069.903</v>
      </c>
    </row>
    <row r="6016" spans="1:7">
      <c r="A6016" s="34" t="s">
        <v>1721</v>
      </c>
      <c r="B6016" s="293">
        <v>2019</v>
      </c>
      <c r="C6016" s="294">
        <v>16883</v>
      </c>
      <c r="D6016" s="294">
        <v>8118</v>
      </c>
      <c r="E6016" s="295">
        <v>29236</v>
      </c>
      <c r="F6016" s="294">
        <v>5991</v>
      </c>
      <c r="G6016" s="294">
        <v>15280</v>
      </c>
    </row>
    <row r="6017" spans="1:7">
      <c r="A6017" s="34" t="s">
        <v>1721</v>
      </c>
      <c r="B6017" s="293">
        <v>2018</v>
      </c>
      <c r="C6017" s="294">
        <v>14950</v>
      </c>
      <c r="D6017" s="294">
        <v>5859</v>
      </c>
      <c r="E6017" s="295">
        <v>24860</v>
      </c>
      <c r="F6017" s="294">
        <v>5489</v>
      </c>
      <c r="G6017" s="294">
        <v>11823</v>
      </c>
    </row>
    <row r="6018" spans="1:7">
      <c r="A6018" s="34" t="s">
        <v>1721</v>
      </c>
      <c r="B6018" s="293">
        <v>2017</v>
      </c>
      <c r="C6018" s="294">
        <v>12497</v>
      </c>
      <c r="D6018" s="294">
        <v>3915</v>
      </c>
      <c r="E6018" s="295">
        <v>21329</v>
      </c>
      <c r="F6018" s="294">
        <v>5568</v>
      </c>
      <c r="G6018" s="294">
        <v>10992</v>
      </c>
    </row>
    <row r="6019" spans="1:7">
      <c r="A6019" s="34" t="s">
        <v>1721</v>
      </c>
      <c r="B6019" s="293">
        <v>2016</v>
      </c>
      <c r="C6019" s="294">
        <v>10776</v>
      </c>
      <c r="D6019" s="294">
        <v>4059</v>
      </c>
      <c r="E6019" s="295">
        <v>18675</v>
      </c>
      <c r="F6019" s="294">
        <v>5684</v>
      </c>
      <c r="G6019" s="294">
        <v>10864</v>
      </c>
    </row>
    <row r="6020" spans="1:7">
      <c r="A6020" s="34" t="s">
        <v>1721</v>
      </c>
      <c r="B6020" s="293">
        <v>2015</v>
      </c>
      <c r="C6020" s="294">
        <v>9667</v>
      </c>
      <c r="D6020" s="294">
        <v>3808</v>
      </c>
      <c r="E6020" s="295">
        <v>16250</v>
      </c>
      <c r="F6020" s="294">
        <v>6062</v>
      </c>
      <c r="G6020" s="294">
        <v>9330</v>
      </c>
    </row>
    <row r="6021" spans="1:7">
      <c r="A6021" s="34" t="s">
        <v>1721</v>
      </c>
      <c r="B6021" s="293">
        <v>2014</v>
      </c>
      <c r="C6021" s="294">
        <v>9441</v>
      </c>
      <c r="D6021" s="294">
        <v>3617</v>
      </c>
      <c r="E6021" s="295">
        <v>15329</v>
      </c>
      <c r="F6021" s="294">
        <v>6824</v>
      </c>
      <c r="G6021" s="294">
        <v>8318</v>
      </c>
    </row>
    <row r="6022" spans="1:7">
      <c r="A6022" s="34" t="s">
        <v>1721</v>
      </c>
      <c r="B6022" s="293">
        <v>2013</v>
      </c>
      <c r="C6022" s="294">
        <v>8312</v>
      </c>
      <c r="D6022" s="294">
        <v>3116</v>
      </c>
      <c r="E6022" s="295">
        <v>14242</v>
      </c>
      <c r="F6022" s="294">
        <v>7495</v>
      </c>
      <c r="G6022" s="294">
        <v>7495</v>
      </c>
    </row>
    <row r="6023" spans="1:7">
      <c r="A6023" s="34" t="s">
        <v>1721</v>
      </c>
      <c r="B6023" s="293">
        <v>2012</v>
      </c>
      <c r="C6023" s="294">
        <v>7391</v>
      </c>
      <c r="D6023" s="294">
        <v>2759</v>
      </c>
      <c r="E6023" s="295">
        <v>12462</v>
      </c>
      <c r="F6023" s="294">
        <v>6929</v>
      </c>
      <c r="G6023" s="294">
        <v>6929</v>
      </c>
    </row>
    <row r="6024" spans="1:7">
      <c r="A6024" s="34" t="s">
        <v>1721</v>
      </c>
      <c r="B6024" s="293">
        <v>2011</v>
      </c>
      <c r="C6024" s="294">
        <v>6714</v>
      </c>
      <c r="D6024" s="294">
        <v>1906</v>
      </c>
      <c r="E6024" s="295">
        <v>10693</v>
      </c>
      <c r="F6024" s="294">
        <v>5877</v>
      </c>
      <c r="G6024" s="294">
        <v>5877</v>
      </c>
    </row>
    <row r="6025" spans="1:7">
      <c r="A6025" s="34" t="s">
        <v>1721</v>
      </c>
      <c r="B6025" s="293">
        <v>2010</v>
      </c>
      <c r="C6025" s="294">
        <v>5539</v>
      </c>
      <c r="D6025" s="294">
        <v>1846</v>
      </c>
      <c r="E6025" s="295">
        <v>8837</v>
      </c>
      <c r="F6025" s="294">
        <v>5216</v>
      </c>
      <c r="G6025" s="294">
        <v>5216</v>
      </c>
    </row>
    <row r="6026" spans="1:7">
      <c r="A6026" s="34" t="s">
        <v>1721</v>
      </c>
      <c r="B6026" s="293">
        <v>2009</v>
      </c>
      <c r="C6026" s="294">
        <v>5099</v>
      </c>
      <c r="D6026" s="294">
        <v>1463</v>
      </c>
      <c r="E6026" s="295">
        <v>7470</v>
      </c>
      <c r="F6026" s="294">
        <v>3512</v>
      </c>
      <c r="G6026" s="294">
        <v>3534</v>
      </c>
    </row>
    <row r="6027" spans="1:7">
      <c r="A6027" s="34" t="s">
        <v>1721</v>
      </c>
      <c r="B6027" s="293">
        <v>2008</v>
      </c>
      <c r="C6027" s="294">
        <v>4991.6000000000004</v>
      </c>
      <c r="D6027" s="294">
        <v>-253.91499999999999</v>
      </c>
      <c r="E6027" s="295">
        <v>6475.8490000000002</v>
      </c>
      <c r="F6027" s="294">
        <v>1931.9749999999999</v>
      </c>
      <c r="G6027" s="294">
        <v>2100.7419999999997</v>
      </c>
    </row>
    <row r="6028" spans="1:7">
      <c r="A6028" s="34" t="s">
        <v>1721</v>
      </c>
      <c r="B6028" s="293">
        <v>2007</v>
      </c>
      <c r="C6028" s="294">
        <v>4067.5990000000002</v>
      </c>
      <c r="D6028" s="294">
        <v>1085.886</v>
      </c>
      <c r="E6028" s="295">
        <v>6260.0410000000002</v>
      </c>
      <c r="F6028" s="294">
        <v>3031.9270000000001</v>
      </c>
      <c r="G6028" s="294">
        <v>3261.7510000000002</v>
      </c>
    </row>
    <row r="6029" spans="1:7">
      <c r="A6029" s="34" t="s">
        <v>1721</v>
      </c>
      <c r="B6029" s="293">
        <v>2006</v>
      </c>
      <c r="C6029" s="294">
        <v>3326.0740000000001</v>
      </c>
      <c r="D6029" s="294">
        <v>50.19</v>
      </c>
      <c r="E6029" s="295">
        <v>5082.47</v>
      </c>
      <c r="F6029" s="294">
        <v>2368.9789999999998</v>
      </c>
      <c r="G6029" s="294">
        <v>2607.6469999999999</v>
      </c>
    </row>
    <row r="6030" spans="1:7">
      <c r="A6030" s="34" t="s">
        <v>1721</v>
      </c>
      <c r="B6030" s="293">
        <v>2005</v>
      </c>
      <c r="C6030" s="294">
        <v>2937.6280000000002</v>
      </c>
      <c r="D6030" s="294">
        <v>266.71899999999999</v>
      </c>
      <c r="E6030" s="295">
        <v>3700.5439999999999</v>
      </c>
      <c r="F6030" s="294">
        <v>1173.768</v>
      </c>
      <c r="G6030" s="294">
        <v>1403.2570000000001</v>
      </c>
    </row>
    <row r="6031" spans="1:7">
      <c r="A6031" s="34" t="s">
        <v>1721</v>
      </c>
      <c r="B6031" s="293">
        <v>2004</v>
      </c>
      <c r="C6031" s="294">
        <v>2593.3301000000001</v>
      </c>
      <c r="D6031" s="294">
        <v>238.06</v>
      </c>
      <c r="E6031" s="295">
        <v>3264.6698999999999</v>
      </c>
      <c r="F6031" s="294">
        <v>979.572</v>
      </c>
      <c r="G6031" s="294">
        <v>1209.1410000000001</v>
      </c>
    </row>
    <row r="6032" spans="1:7">
      <c r="A6032" s="34" t="s">
        <v>1721</v>
      </c>
      <c r="B6032" s="293">
        <v>2003</v>
      </c>
      <c r="C6032" s="294">
        <v>2230.8510999999999</v>
      </c>
      <c r="D6032" s="294">
        <v>-385.79300000000001</v>
      </c>
      <c r="E6032" s="295">
        <v>2900.9050000000002</v>
      </c>
      <c r="F6032" s="294">
        <v>703.34100000000001</v>
      </c>
      <c r="G6032" s="294">
        <v>932.91499999999996</v>
      </c>
    </row>
    <row r="6033" spans="1:7">
      <c r="A6033" s="34" t="s">
        <v>1722</v>
      </c>
      <c r="B6033" s="293">
        <v>2019</v>
      </c>
      <c r="C6033" s="294">
        <v>20972</v>
      </c>
      <c r="D6033" s="294">
        <v>1273</v>
      </c>
      <c r="E6033" s="295">
        <v>25051</v>
      </c>
      <c r="F6033" s="294">
        <v>703</v>
      </c>
      <c r="G6033" s="294">
        <v>12655</v>
      </c>
    </row>
    <row r="6034" spans="1:7">
      <c r="A6034" s="34" t="s">
        <v>1722</v>
      </c>
      <c r="B6034" s="293">
        <v>2018</v>
      </c>
      <c r="C6034" s="294">
        <v>20758</v>
      </c>
      <c r="D6034" s="294">
        <v>1907</v>
      </c>
      <c r="E6034" s="295">
        <v>23696</v>
      </c>
      <c r="F6034" s="294">
        <v>2225</v>
      </c>
      <c r="G6034" s="294">
        <v>11572</v>
      </c>
    </row>
    <row r="6035" spans="1:7">
      <c r="A6035" s="34" t="s">
        <v>1722</v>
      </c>
      <c r="B6035" s="293">
        <v>2017</v>
      </c>
      <c r="C6035" s="294">
        <v>20452</v>
      </c>
      <c r="D6035" s="294">
        <v>1459</v>
      </c>
      <c r="E6035" s="295">
        <v>23846</v>
      </c>
      <c r="F6035" s="294">
        <v>3582</v>
      </c>
      <c r="G6035" s="294">
        <v>11820</v>
      </c>
    </row>
    <row r="6036" spans="1:7">
      <c r="A6036" s="34" t="s">
        <v>1722</v>
      </c>
      <c r="B6036" s="293">
        <v>2016</v>
      </c>
      <c r="C6036" s="294">
        <v>17072</v>
      </c>
      <c r="D6036" s="294">
        <v>780</v>
      </c>
      <c r="E6036" s="295">
        <v>24140</v>
      </c>
      <c r="F6036" s="294">
        <v>5357</v>
      </c>
      <c r="G6036" s="294">
        <v>13863</v>
      </c>
    </row>
    <row r="6037" spans="1:7">
      <c r="A6037" s="34" t="s">
        <v>1722</v>
      </c>
      <c r="B6037" s="293">
        <v>2015</v>
      </c>
      <c r="C6037" s="294">
        <v>14486</v>
      </c>
      <c r="D6037" s="294">
        <v>859</v>
      </c>
      <c r="E6037" s="295">
        <v>6082</v>
      </c>
      <c r="F6037" s="294">
        <v>-3590</v>
      </c>
      <c r="G6037" s="294">
        <v>517</v>
      </c>
    </row>
    <row r="6038" spans="1:7">
      <c r="A6038" s="34" t="s">
        <v>1722</v>
      </c>
      <c r="B6038" s="293">
        <v>2014</v>
      </c>
      <c r="C6038" s="294">
        <v>13796</v>
      </c>
      <c r="D6038" s="294">
        <v>753</v>
      </c>
      <c r="E6038" s="295">
        <v>6865</v>
      </c>
      <c r="F6038" s="294">
        <v>-2200</v>
      </c>
      <c r="G6038" s="294">
        <v>1581</v>
      </c>
    </row>
    <row r="6039" spans="1:7">
      <c r="A6039" s="34" t="s">
        <v>1722</v>
      </c>
      <c r="B6039" s="293">
        <v>2013</v>
      </c>
      <c r="C6039" s="294">
        <v>12784</v>
      </c>
      <c r="D6039" s="294">
        <v>626</v>
      </c>
      <c r="E6039" s="295">
        <v>6794</v>
      </c>
      <c r="F6039" s="294">
        <v>-1415</v>
      </c>
      <c r="G6039" s="294">
        <v>1738</v>
      </c>
    </row>
    <row r="6040" spans="1:7">
      <c r="A6040" s="34" t="s">
        <v>1722</v>
      </c>
      <c r="B6040" s="293">
        <v>2012</v>
      </c>
      <c r="C6040" s="294">
        <v>11814</v>
      </c>
      <c r="D6040" s="294">
        <v>571</v>
      </c>
      <c r="E6040" s="295">
        <v>6342</v>
      </c>
      <c r="F6040" s="294">
        <v>-1285</v>
      </c>
      <c r="G6040" s="294">
        <v>1650</v>
      </c>
    </row>
    <row r="6041" spans="1:7">
      <c r="A6041" s="34" t="s">
        <v>1722</v>
      </c>
      <c r="B6041" s="293">
        <v>2011</v>
      </c>
      <c r="C6041" s="294">
        <v>12317</v>
      </c>
      <c r="D6041" s="294">
        <v>198</v>
      </c>
      <c r="E6041" s="295">
        <v>5910</v>
      </c>
      <c r="F6041" s="294">
        <v>-781</v>
      </c>
      <c r="G6041" s="294">
        <v>1390</v>
      </c>
    </row>
    <row r="6042" spans="1:7">
      <c r="A6042" s="34" t="s">
        <v>1722</v>
      </c>
      <c r="B6042" s="293">
        <v>2010</v>
      </c>
      <c r="C6042" s="294">
        <v>10908</v>
      </c>
      <c r="D6042" s="294">
        <v>-346</v>
      </c>
      <c r="E6042" s="295">
        <v>7933</v>
      </c>
      <c r="F6042" s="294">
        <v>1142</v>
      </c>
      <c r="G6042" s="294">
        <v>3440</v>
      </c>
    </row>
    <row r="6043" spans="1:7">
      <c r="A6043" s="34" t="s">
        <v>1722</v>
      </c>
      <c r="B6043" s="293">
        <v>2010</v>
      </c>
      <c r="C6043" s="294">
        <v>11691</v>
      </c>
      <c r="D6043" s="294">
        <v>458</v>
      </c>
      <c r="E6043" s="295">
        <v>8983</v>
      </c>
      <c r="F6043" s="294">
        <v>1585</v>
      </c>
      <c r="G6043" s="294">
        <v>4414</v>
      </c>
    </row>
    <row r="6044" spans="1:7">
      <c r="A6044" s="34" t="s">
        <v>1722</v>
      </c>
      <c r="B6044" s="293">
        <v>2009</v>
      </c>
      <c r="C6044" s="294">
        <v>12879</v>
      </c>
      <c r="D6044" s="294">
        <v>362</v>
      </c>
      <c r="E6044" s="295">
        <v>8903</v>
      </c>
      <c r="F6044" s="294">
        <v>1391</v>
      </c>
      <c r="G6044" s="294">
        <v>4486</v>
      </c>
    </row>
    <row r="6045" spans="1:7">
      <c r="A6045" s="34" t="s">
        <v>1722</v>
      </c>
      <c r="B6045" s="293">
        <v>2007</v>
      </c>
      <c r="C6045" s="294">
        <v>12990</v>
      </c>
      <c r="D6045" s="294">
        <v>696</v>
      </c>
      <c r="E6045" s="295">
        <v>8942</v>
      </c>
      <c r="F6045" s="294">
        <v>1429</v>
      </c>
      <c r="G6045" s="294">
        <v>4394</v>
      </c>
    </row>
    <row r="6046" spans="1:7">
      <c r="A6046" s="34" t="s">
        <v>1722</v>
      </c>
      <c r="B6046" s="293">
        <v>2006</v>
      </c>
      <c r="C6046" s="294">
        <v>11995</v>
      </c>
      <c r="D6046" s="294">
        <v>608</v>
      </c>
      <c r="E6046" s="295">
        <v>8588</v>
      </c>
      <c r="F6046" s="294">
        <v>2618</v>
      </c>
      <c r="G6046" s="294">
        <v>4451</v>
      </c>
    </row>
    <row r="6047" spans="1:7">
      <c r="A6047" s="34" t="s">
        <v>1722</v>
      </c>
      <c r="B6047" s="293">
        <v>2005</v>
      </c>
      <c r="C6047" s="294">
        <v>11550</v>
      </c>
      <c r="D6047" s="294">
        <v>669</v>
      </c>
      <c r="E6047" s="295">
        <v>8530</v>
      </c>
      <c r="F6047" s="294">
        <v>3263</v>
      </c>
      <c r="G6047" s="294">
        <v>5000</v>
      </c>
    </row>
    <row r="6048" spans="1:7">
      <c r="A6048" s="34" t="s">
        <v>1722</v>
      </c>
      <c r="B6048" s="293">
        <v>2004</v>
      </c>
      <c r="C6048" s="294">
        <v>9014</v>
      </c>
      <c r="D6048" s="294">
        <v>502</v>
      </c>
      <c r="E6048" s="295">
        <v>9426</v>
      </c>
      <c r="F6048" s="294">
        <v>3844</v>
      </c>
      <c r="G6048" s="294">
        <v>5299</v>
      </c>
    </row>
    <row r="6049" spans="1:7">
      <c r="A6049" s="34" t="s">
        <v>1722</v>
      </c>
      <c r="B6049" s="293">
        <v>2004</v>
      </c>
      <c r="C6049" s="294">
        <v>10099</v>
      </c>
      <c r="D6049" s="294">
        <v>596</v>
      </c>
      <c r="E6049" s="295">
        <v>8668</v>
      </c>
      <c r="F6049" s="294">
        <v>4093</v>
      </c>
      <c r="G6049" s="294">
        <v>5418</v>
      </c>
    </row>
    <row r="6050" spans="1:7">
      <c r="A6050" s="34" t="s">
        <v>1722</v>
      </c>
      <c r="B6050" s="293">
        <v>2003</v>
      </c>
      <c r="C6050" s="294">
        <v>8441</v>
      </c>
      <c r="D6050" s="294">
        <v>277</v>
      </c>
      <c r="E6050" s="295">
        <v>8296</v>
      </c>
      <c r="F6050" s="294">
        <v>3573</v>
      </c>
      <c r="G6050" s="294">
        <v>5368</v>
      </c>
    </row>
    <row r="6051" spans="1:7">
      <c r="A6051" s="34" t="s">
        <v>1722</v>
      </c>
      <c r="B6051" s="293">
        <v>2001</v>
      </c>
      <c r="C6051" s="294">
        <v>7786</v>
      </c>
      <c r="D6051" s="294">
        <v>236</v>
      </c>
      <c r="E6051" s="295">
        <v>9107</v>
      </c>
      <c r="F6051" s="294">
        <v>3478</v>
      </c>
      <c r="G6051" s="294">
        <v>6218</v>
      </c>
    </row>
    <row r="6052" spans="1:7">
      <c r="A6052" s="34" t="s">
        <v>1722</v>
      </c>
      <c r="B6052" s="293">
        <v>2000</v>
      </c>
      <c r="C6052" s="294">
        <v>10080</v>
      </c>
      <c r="D6052" s="294">
        <v>479</v>
      </c>
      <c r="E6052" s="295">
        <v>8237</v>
      </c>
      <c r="F6052" s="294">
        <v>3267</v>
      </c>
      <c r="G6052" s="294">
        <v>5283</v>
      </c>
    </row>
    <row r="6053" spans="1:7">
      <c r="A6053" s="34" t="s">
        <v>1722</v>
      </c>
      <c r="B6053" s="293">
        <v>1999</v>
      </c>
      <c r="C6053" s="294">
        <v>7968</v>
      </c>
      <c r="D6053" s="294">
        <v>390</v>
      </c>
      <c r="E6053" s="295">
        <v>6233</v>
      </c>
      <c r="F6053" s="294">
        <v>2570</v>
      </c>
      <c r="G6053" s="294">
        <v>3837</v>
      </c>
    </row>
    <row r="6054" spans="1:7">
      <c r="A6054" s="34" t="s">
        <v>1722</v>
      </c>
      <c r="B6054" s="293">
        <v>1999</v>
      </c>
      <c r="C6054" s="294">
        <v>8739</v>
      </c>
      <c r="D6054" s="294">
        <v>400</v>
      </c>
      <c r="E6054" s="295">
        <v>7324</v>
      </c>
      <c r="F6054" s="294">
        <v>2908</v>
      </c>
      <c r="G6054" s="294">
        <v>4584</v>
      </c>
    </row>
    <row r="6055" spans="1:7">
      <c r="A6055" s="34" t="s">
        <v>1722</v>
      </c>
      <c r="B6055" s="293">
        <v>1997</v>
      </c>
      <c r="C6055" s="294">
        <v>7236</v>
      </c>
      <c r="D6055" s="294">
        <v>324</v>
      </c>
      <c r="E6055" s="295">
        <v>5161</v>
      </c>
      <c r="F6055" s="294">
        <v>2586</v>
      </c>
      <c r="G6055" s="294">
        <v>3008</v>
      </c>
    </row>
    <row r="6056" spans="1:7">
      <c r="A6056" s="34" t="s">
        <v>1723</v>
      </c>
      <c r="B6056" s="293">
        <v>2019</v>
      </c>
      <c r="C6056" s="294">
        <v>6707</v>
      </c>
      <c r="D6056" s="294">
        <v>935</v>
      </c>
      <c r="E6056" s="295">
        <v>5027</v>
      </c>
      <c r="F6056" s="294">
        <v>-56</v>
      </c>
      <c r="G6056" s="294">
        <v>2917</v>
      </c>
    </row>
    <row r="6057" spans="1:7">
      <c r="A6057" s="34" t="s">
        <v>1723</v>
      </c>
      <c r="B6057" s="293">
        <v>2018</v>
      </c>
      <c r="C6057" s="294">
        <v>6654</v>
      </c>
      <c r="D6057" s="294">
        <v>734</v>
      </c>
      <c r="E6057" s="295">
        <v>5393</v>
      </c>
      <c r="F6057" s="294">
        <v>69</v>
      </c>
      <c r="G6057" s="294">
        <v>3048</v>
      </c>
    </row>
    <row r="6058" spans="1:7">
      <c r="A6058" s="34" t="s">
        <v>1723</v>
      </c>
      <c r="B6058" s="293">
        <v>2017</v>
      </c>
      <c r="C6058" s="294">
        <v>6014</v>
      </c>
      <c r="D6058" s="294">
        <v>533</v>
      </c>
      <c r="E6058" s="295">
        <v>5488</v>
      </c>
      <c r="F6058" s="294">
        <v>176</v>
      </c>
      <c r="G6058" s="294">
        <v>3261</v>
      </c>
    </row>
    <row r="6059" spans="1:7">
      <c r="A6059" s="34" t="s">
        <v>1723</v>
      </c>
      <c r="B6059" s="293">
        <v>2016</v>
      </c>
      <c r="C6059" s="294">
        <v>7361</v>
      </c>
      <c r="D6059" s="294">
        <v>487</v>
      </c>
      <c r="E6059" s="295">
        <v>5137</v>
      </c>
      <c r="F6059" s="294">
        <v>-103</v>
      </c>
      <c r="G6059" s="294">
        <v>2894</v>
      </c>
    </row>
    <row r="6060" spans="1:7">
      <c r="A6060" s="34" t="s">
        <v>1723</v>
      </c>
      <c r="B6060" s="293">
        <v>2015</v>
      </c>
      <c r="C6060" s="294">
        <v>7142</v>
      </c>
      <c r="D6060" s="294">
        <v>350</v>
      </c>
      <c r="E6060" s="295">
        <v>5664</v>
      </c>
      <c r="F6060" s="294">
        <v>58</v>
      </c>
      <c r="G6060" s="294">
        <v>3465</v>
      </c>
    </row>
    <row r="6061" spans="1:7">
      <c r="A6061" s="34" t="s">
        <v>1723</v>
      </c>
      <c r="B6061" s="293">
        <v>2014</v>
      </c>
      <c r="C6061" s="294">
        <v>7006</v>
      </c>
      <c r="D6061" s="294">
        <v>841</v>
      </c>
      <c r="E6061" s="295">
        <v>7208</v>
      </c>
      <c r="F6061" s="294">
        <v>1128</v>
      </c>
      <c r="G6061" s="294">
        <v>4552</v>
      </c>
    </row>
    <row r="6062" spans="1:7">
      <c r="A6062" s="34" t="s">
        <v>1723</v>
      </c>
      <c r="B6062" s="293">
        <v>2013</v>
      </c>
      <c r="C6062" s="294">
        <v>6761</v>
      </c>
      <c r="D6062" s="294">
        <v>282</v>
      </c>
      <c r="E6062" s="295">
        <v>6957</v>
      </c>
      <c r="F6062" s="294">
        <v>787</v>
      </c>
      <c r="G6062" s="294">
        <v>4214</v>
      </c>
    </row>
    <row r="6063" spans="1:7">
      <c r="A6063" s="34" t="s">
        <v>1723</v>
      </c>
      <c r="B6063" s="293">
        <v>2012</v>
      </c>
      <c r="C6063" s="294">
        <v>7495</v>
      </c>
      <c r="D6063" s="294">
        <v>-114</v>
      </c>
      <c r="E6063" s="295">
        <v>6875</v>
      </c>
      <c r="F6063" s="294">
        <v>534</v>
      </c>
      <c r="G6063" s="294">
        <v>4162</v>
      </c>
    </row>
    <row r="6064" spans="1:7">
      <c r="A6064" s="34" t="s">
        <v>1723</v>
      </c>
      <c r="B6064" s="293">
        <v>2011</v>
      </c>
      <c r="C6064" s="294">
        <v>7467</v>
      </c>
      <c r="D6064" s="294">
        <v>-575</v>
      </c>
      <c r="E6064" s="295">
        <v>7297</v>
      </c>
      <c r="F6064" s="294">
        <v>742</v>
      </c>
      <c r="G6064" s="294">
        <v>4767</v>
      </c>
    </row>
    <row r="6065" spans="1:7">
      <c r="A6065" s="34" t="s">
        <v>1723</v>
      </c>
      <c r="B6065" s="293">
        <v>2010</v>
      </c>
      <c r="C6065" s="294">
        <v>7486</v>
      </c>
      <c r="D6065" s="294">
        <v>-1043</v>
      </c>
      <c r="E6065" s="295">
        <v>8140</v>
      </c>
      <c r="F6065" s="294">
        <v>1582</v>
      </c>
      <c r="G6065" s="294">
        <v>5680</v>
      </c>
    </row>
    <row r="6066" spans="1:7">
      <c r="A6066" s="34" t="s">
        <v>1723</v>
      </c>
      <c r="B6066" s="293">
        <v>2009</v>
      </c>
      <c r="C6066" s="294">
        <v>7792</v>
      </c>
      <c r="D6066" s="294">
        <v>-183</v>
      </c>
      <c r="E6066" s="295">
        <v>9175</v>
      </c>
      <c r="F6066" s="294">
        <v>2817</v>
      </c>
      <c r="G6066" s="294">
        <v>6785</v>
      </c>
    </row>
    <row r="6067" spans="1:7">
      <c r="A6067" s="34" t="s">
        <v>1723</v>
      </c>
      <c r="B6067" s="293">
        <v>2008</v>
      </c>
      <c r="C6067" s="294">
        <v>9484</v>
      </c>
      <c r="D6067" s="294">
        <v>-391</v>
      </c>
      <c r="E6067" s="295">
        <v>9483</v>
      </c>
      <c r="F6067" s="294">
        <v>2981</v>
      </c>
      <c r="G6067" s="294">
        <v>6967</v>
      </c>
    </row>
    <row r="6068" spans="1:7">
      <c r="A6068" s="34" t="s">
        <v>1723</v>
      </c>
      <c r="B6068" s="293">
        <v>2007</v>
      </c>
      <c r="C6068" s="294">
        <v>11532</v>
      </c>
      <c r="D6068" s="294">
        <v>386</v>
      </c>
      <c r="E6068" s="295">
        <v>10907</v>
      </c>
      <c r="F6068" s="294">
        <v>4025</v>
      </c>
      <c r="G6068" s="294">
        <v>8113</v>
      </c>
    </row>
    <row r="6069" spans="1:7">
      <c r="A6069" s="34" t="s">
        <v>1723</v>
      </c>
      <c r="B6069" s="293">
        <v>2003</v>
      </c>
      <c r="C6069" s="294">
        <v>10571</v>
      </c>
      <c r="D6069" s="294">
        <v>806</v>
      </c>
      <c r="E6069" s="295">
        <v>12173</v>
      </c>
      <c r="F6069" s="294">
        <v>5456</v>
      </c>
      <c r="G6069" s="294">
        <v>9638</v>
      </c>
    </row>
    <row r="6070" spans="1:7">
      <c r="A6070" s="34" t="s">
        <v>1723</v>
      </c>
      <c r="B6070" s="293">
        <v>2002</v>
      </c>
      <c r="C6070" s="294">
        <v>9149</v>
      </c>
      <c r="D6070" s="294">
        <v>590</v>
      </c>
      <c r="E6070" s="295">
        <v>12050</v>
      </c>
      <c r="F6070" s="294">
        <v>5294</v>
      </c>
      <c r="G6070" s="294">
        <v>9931</v>
      </c>
    </row>
    <row r="6071" spans="1:7">
      <c r="A6071" s="34" t="s">
        <v>1723</v>
      </c>
      <c r="B6071" s="293">
        <v>1998</v>
      </c>
      <c r="C6071" s="294">
        <v>5280</v>
      </c>
      <c r="D6071" s="294">
        <v>565.1</v>
      </c>
      <c r="E6071" s="295">
        <v>5618.85</v>
      </c>
      <c r="F6071" s="294">
        <v>2774.04</v>
      </c>
      <c r="G6071" s="294">
        <v>4721.6499999999996</v>
      </c>
    </row>
    <row r="6072" spans="1:7">
      <c r="A6072" s="34" t="s">
        <v>1723</v>
      </c>
      <c r="B6072" s="293">
        <v>1997</v>
      </c>
      <c r="C6072" s="294">
        <v>3760</v>
      </c>
      <c r="D6072" s="294">
        <v>382.4</v>
      </c>
      <c r="E6072" s="295">
        <v>4333.76</v>
      </c>
      <c r="F6072" s="294">
        <v>2229.02</v>
      </c>
      <c r="G6072" s="294">
        <v>3618.95</v>
      </c>
    </row>
    <row r="6073" spans="1:7">
      <c r="A6073" s="34" t="s">
        <v>1723</v>
      </c>
      <c r="B6073" s="293">
        <v>1996</v>
      </c>
      <c r="C6073" s="294">
        <v>3237</v>
      </c>
      <c r="D6073" s="294">
        <v>295.2</v>
      </c>
      <c r="E6073" s="295">
        <v>3701.6498999999999</v>
      </c>
      <c r="F6073" s="294">
        <v>1839.8100999999999</v>
      </c>
      <c r="G6073" s="294">
        <v>3083.72</v>
      </c>
    </row>
    <row r="6074" spans="1:7">
      <c r="A6074" s="34" t="s">
        <v>1723</v>
      </c>
      <c r="B6074" s="293">
        <v>1995</v>
      </c>
      <c r="C6074" s="294">
        <v>2927</v>
      </c>
      <c r="D6074" s="294">
        <v>-441.67970000000003</v>
      </c>
      <c r="E6074" s="295">
        <v>3778.6298999999999</v>
      </c>
      <c r="F6074" s="294">
        <v>1655.43</v>
      </c>
      <c r="G6074" s="294">
        <v>3258.2200000000003</v>
      </c>
    </row>
    <row r="6075" spans="1:7">
      <c r="A6075" s="34" t="s">
        <v>1723</v>
      </c>
      <c r="B6075" s="293">
        <v>1994</v>
      </c>
      <c r="C6075" s="294">
        <v>2583</v>
      </c>
      <c r="D6075" s="294">
        <v>193.7</v>
      </c>
      <c r="E6075" s="295">
        <v>4177.1000999999997</v>
      </c>
      <c r="F6075" s="294">
        <v>2118.33</v>
      </c>
      <c r="G6075" s="294">
        <v>3744.15</v>
      </c>
    </row>
    <row r="6076" spans="1:7">
      <c r="A6076" s="34" t="s">
        <v>1723</v>
      </c>
      <c r="B6076" s="293">
        <v>1993</v>
      </c>
      <c r="C6076" s="294">
        <v>3886</v>
      </c>
      <c r="D6076" s="294">
        <v>221.1</v>
      </c>
      <c r="E6076" s="295">
        <v>4053.1100999999999</v>
      </c>
      <c r="F6076" s="294">
        <v>1998.4299000000001</v>
      </c>
      <c r="G6076" s="294">
        <v>3449.8798999999999</v>
      </c>
    </row>
    <row r="6077" spans="1:7">
      <c r="A6077" s="34" t="s">
        <v>1723</v>
      </c>
      <c r="B6077" s="293">
        <v>1992</v>
      </c>
      <c r="C6077" s="294">
        <v>3525</v>
      </c>
      <c r="D6077" s="294">
        <v>183.1</v>
      </c>
      <c r="E6077" s="295">
        <v>3986.5601000000001</v>
      </c>
      <c r="F6077" s="294">
        <v>1886.88</v>
      </c>
      <c r="G6077" s="294">
        <v>3468.7799999999997</v>
      </c>
    </row>
    <row r="6078" spans="1:7">
      <c r="A6078" s="34" t="s">
        <v>1723</v>
      </c>
      <c r="B6078" s="293">
        <v>1991</v>
      </c>
      <c r="C6078" s="294">
        <v>3141</v>
      </c>
      <c r="D6078" s="294">
        <v>44.9</v>
      </c>
      <c r="E6078" s="295">
        <v>3785.8101000000001</v>
      </c>
      <c r="F6078" s="294">
        <v>1798.91</v>
      </c>
      <c r="G6078" s="294">
        <v>3300.25</v>
      </c>
    </row>
    <row r="6079" spans="1:7">
      <c r="A6079" s="34" t="s">
        <v>1723</v>
      </c>
      <c r="B6079" s="293">
        <v>1990</v>
      </c>
      <c r="C6079" s="294">
        <v>3209</v>
      </c>
      <c r="D6079" s="294">
        <v>138.80000000000001</v>
      </c>
      <c r="E6079" s="295">
        <v>3760.74</v>
      </c>
      <c r="F6079" s="294">
        <v>1774.04</v>
      </c>
      <c r="G6079" s="294">
        <v>3308.12</v>
      </c>
    </row>
    <row r="6080" spans="1:7">
      <c r="A6080" s="34" t="s">
        <v>1723</v>
      </c>
      <c r="B6080" s="293">
        <v>1989</v>
      </c>
      <c r="C6080" s="294">
        <v>3150.5</v>
      </c>
      <c r="D6080" s="294">
        <v>220.9</v>
      </c>
      <c r="E6080" s="295">
        <v>3640.78</v>
      </c>
      <c r="F6080" s="294">
        <v>1858.43</v>
      </c>
      <c r="G6080" s="294">
        <v>3183.5499</v>
      </c>
    </row>
    <row r="6081" spans="1:7">
      <c r="A6081" s="34" t="s">
        <v>120</v>
      </c>
      <c r="B6081" s="293">
        <v>2019</v>
      </c>
      <c r="C6081" s="294">
        <v>21076.5</v>
      </c>
      <c r="D6081" s="294">
        <v>6025.4</v>
      </c>
      <c r="E6081" s="295">
        <v>47510.8</v>
      </c>
      <c r="F6081" s="294">
        <v>-8210.2999999999993</v>
      </c>
      <c r="G6081" s="294">
        <v>39345.699999999997</v>
      </c>
    </row>
    <row r="6082" spans="1:7">
      <c r="A6082" s="34" t="s">
        <v>120</v>
      </c>
      <c r="B6082" s="293">
        <v>2018</v>
      </c>
      <c r="C6082" s="294">
        <v>21025.200000000001</v>
      </c>
      <c r="D6082" s="294">
        <v>5924.3</v>
      </c>
      <c r="E6082" s="295">
        <v>32811.199999999997</v>
      </c>
      <c r="F6082" s="294">
        <v>-6258.4</v>
      </c>
      <c r="G6082" s="294">
        <v>24816.9</v>
      </c>
    </row>
    <row r="6083" spans="1:7">
      <c r="A6083" s="34" t="s">
        <v>120</v>
      </c>
      <c r="B6083" s="293">
        <v>2017</v>
      </c>
      <c r="C6083" s="294">
        <v>22820.400000000001</v>
      </c>
      <c r="D6083" s="294">
        <v>5192.3</v>
      </c>
      <c r="E6083" s="295">
        <v>33803.699999999997</v>
      </c>
      <c r="F6083" s="294">
        <v>-3268</v>
      </c>
      <c r="G6083" s="294">
        <v>26268.400000000001</v>
      </c>
    </row>
    <row r="6084" spans="1:7">
      <c r="A6084" s="34" t="s">
        <v>120</v>
      </c>
      <c r="B6084" s="293">
        <v>2016</v>
      </c>
      <c r="C6084" s="294">
        <v>24621.9</v>
      </c>
      <c r="D6084" s="294">
        <v>4686.5</v>
      </c>
      <c r="E6084" s="295">
        <v>31023.9</v>
      </c>
      <c r="F6084" s="294">
        <v>-2204.3000000000002</v>
      </c>
      <c r="G6084" s="294">
        <v>23751.4</v>
      </c>
    </row>
    <row r="6085" spans="1:7">
      <c r="A6085" s="34" t="s">
        <v>120</v>
      </c>
      <c r="B6085" s="293">
        <v>2015</v>
      </c>
      <c r="C6085" s="294">
        <v>25413</v>
      </c>
      <c r="D6085" s="294">
        <v>4529.3</v>
      </c>
      <c r="E6085" s="295">
        <v>37938.699999999997</v>
      </c>
      <c r="F6085" s="294">
        <v>7087.9</v>
      </c>
      <c r="G6085" s="294">
        <v>31210</v>
      </c>
    </row>
    <row r="6086" spans="1:7">
      <c r="A6086" s="34" t="s">
        <v>120</v>
      </c>
      <c r="B6086" s="293">
        <v>2014</v>
      </c>
      <c r="C6086" s="294">
        <v>27441.3</v>
      </c>
      <c r="D6086" s="294">
        <v>4757.8</v>
      </c>
      <c r="E6086" s="295">
        <v>34227.4</v>
      </c>
      <c r="F6086" s="294">
        <v>12853.4</v>
      </c>
      <c r="G6086" s="294">
        <v>27789.1</v>
      </c>
    </row>
    <row r="6087" spans="1:7">
      <c r="A6087" s="34" t="s">
        <v>120</v>
      </c>
      <c r="B6087" s="293">
        <v>2013</v>
      </c>
      <c r="C6087" s="294">
        <v>28105.7</v>
      </c>
      <c r="D6087" s="294">
        <v>5585.9</v>
      </c>
      <c r="E6087" s="295">
        <v>36626.300000000003</v>
      </c>
      <c r="F6087" s="294">
        <v>16009.7</v>
      </c>
      <c r="G6087" s="294">
        <v>30139.5</v>
      </c>
    </row>
    <row r="6088" spans="1:7">
      <c r="A6088" s="34" t="s">
        <v>120</v>
      </c>
      <c r="B6088" s="293">
        <v>2012</v>
      </c>
      <c r="C6088" s="294">
        <v>27567</v>
      </c>
      <c r="D6088" s="294">
        <v>5464.8</v>
      </c>
      <c r="E6088" s="295">
        <v>35386.5</v>
      </c>
      <c r="F6088" s="294">
        <v>15293.6</v>
      </c>
      <c r="G6088" s="294">
        <v>28926.1</v>
      </c>
    </row>
    <row r="6089" spans="1:7">
      <c r="A6089" s="34" t="s">
        <v>120</v>
      </c>
      <c r="B6089" s="293">
        <v>2011</v>
      </c>
      <c r="C6089" s="294">
        <v>27006</v>
      </c>
      <c r="D6089" s="294">
        <v>5503.1</v>
      </c>
      <c r="E6089" s="295">
        <v>32989.9</v>
      </c>
      <c r="F6089" s="294">
        <v>14390.2</v>
      </c>
      <c r="G6089" s="294">
        <v>26890.6</v>
      </c>
    </row>
    <row r="6090" spans="1:7">
      <c r="A6090" s="34" t="s">
        <v>120</v>
      </c>
      <c r="B6090" s="293">
        <v>2010</v>
      </c>
      <c r="C6090" s="294">
        <v>24074.6</v>
      </c>
      <c r="D6090" s="294">
        <v>4946.3</v>
      </c>
      <c r="E6090" s="295">
        <v>31975.200000000001</v>
      </c>
      <c r="F6090" s="294">
        <v>14634.2</v>
      </c>
      <c r="G6090" s="294">
        <v>26139.5</v>
      </c>
    </row>
    <row r="6091" spans="1:7">
      <c r="A6091" s="34" t="s">
        <v>120</v>
      </c>
      <c r="B6091" s="293">
        <v>2009</v>
      </c>
      <c r="C6091" s="294">
        <v>22744.7</v>
      </c>
      <c r="D6091" s="294">
        <v>4551</v>
      </c>
      <c r="E6091" s="295">
        <v>30224.9</v>
      </c>
      <c r="F6091" s="294">
        <v>14033.9</v>
      </c>
      <c r="G6091" s="294">
        <v>24612.3</v>
      </c>
    </row>
    <row r="6092" spans="1:7">
      <c r="A6092" s="34" t="s">
        <v>120</v>
      </c>
      <c r="B6092" s="293">
        <v>2008</v>
      </c>
      <c r="C6092" s="294">
        <v>23522.400000000001</v>
      </c>
      <c r="D6092" s="294">
        <v>4313.2</v>
      </c>
      <c r="E6092" s="295">
        <v>28461.5</v>
      </c>
      <c r="F6092" s="294">
        <v>13382.6</v>
      </c>
      <c r="G6092" s="294">
        <v>23600.400000000001</v>
      </c>
    </row>
    <row r="6093" spans="1:7">
      <c r="A6093" s="34" t="s">
        <v>120</v>
      </c>
      <c r="B6093" s="293">
        <v>2007</v>
      </c>
      <c r="C6093" s="294">
        <v>22786.6</v>
      </c>
      <c r="D6093" s="294">
        <v>2395.1</v>
      </c>
      <c r="E6093" s="295">
        <v>29391.7</v>
      </c>
      <c r="F6093" s="294">
        <v>15279.8</v>
      </c>
      <c r="G6093" s="294">
        <v>24580.9</v>
      </c>
    </row>
    <row r="6094" spans="1:7">
      <c r="A6094" s="34" t="s">
        <v>120</v>
      </c>
      <c r="B6094" s="293">
        <v>2006</v>
      </c>
      <c r="C6094" s="294">
        <v>20895.2</v>
      </c>
      <c r="D6094" s="294">
        <v>3544.2</v>
      </c>
      <c r="E6094" s="295">
        <v>28974.5</v>
      </c>
      <c r="F6094" s="294">
        <v>15458.3</v>
      </c>
      <c r="G6094" s="294">
        <v>23865.9</v>
      </c>
    </row>
    <row r="6095" spans="1:7">
      <c r="A6095" s="34" t="s">
        <v>120</v>
      </c>
      <c r="B6095" s="293">
        <v>2005</v>
      </c>
      <c r="C6095" s="294">
        <v>20460.2</v>
      </c>
      <c r="D6095" s="294">
        <v>2602.1999999999998</v>
      </c>
      <c r="E6095" s="295">
        <v>29988.799999999999</v>
      </c>
      <c r="F6095" s="294">
        <v>15146.1</v>
      </c>
      <c r="G6095" s="294">
        <v>25286.2</v>
      </c>
    </row>
    <row r="6096" spans="1:7">
      <c r="A6096" s="34" t="s">
        <v>120</v>
      </c>
      <c r="B6096" s="293">
        <v>2004</v>
      </c>
      <c r="C6096" s="294">
        <v>19064.7</v>
      </c>
      <c r="D6096" s="294">
        <v>2278.5</v>
      </c>
      <c r="E6096" s="295">
        <v>27837.5</v>
      </c>
      <c r="F6096" s="294">
        <v>14201.5</v>
      </c>
      <c r="G6096" s="294">
        <v>23421</v>
      </c>
    </row>
    <row r="6097" spans="1:7">
      <c r="A6097" s="34" t="s">
        <v>120</v>
      </c>
      <c r="B6097" s="293">
        <v>2003</v>
      </c>
      <c r="C6097" s="294">
        <v>17140.5</v>
      </c>
      <c r="D6097" s="294">
        <v>1471.4</v>
      </c>
      <c r="E6097" s="295">
        <v>25525.1</v>
      </c>
      <c r="F6097" s="294">
        <v>11981.9</v>
      </c>
      <c r="G6097" s="294">
        <v>21712.400000000001</v>
      </c>
    </row>
    <row r="6098" spans="1:7">
      <c r="A6098" s="34" t="s">
        <v>120</v>
      </c>
      <c r="B6098" s="293">
        <v>2002</v>
      </c>
      <c r="C6098" s="294">
        <v>15405.7</v>
      </c>
      <c r="D6098" s="294">
        <v>893.5</v>
      </c>
      <c r="E6098" s="295">
        <v>23970.5</v>
      </c>
      <c r="F6098" s="294">
        <v>10280.9</v>
      </c>
      <c r="G6098" s="294">
        <v>20260.3</v>
      </c>
    </row>
    <row r="6099" spans="1:7">
      <c r="A6099" s="34" t="s">
        <v>120</v>
      </c>
      <c r="B6099" s="293">
        <v>2001</v>
      </c>
      <c r="C6099" s="294">
        <v>14870</v>
      </c>
      <c r="D6099" s="294">
        <v>1636.6</v>
      </c>
      <c r="E6099" s="295">
        <v>22534.5</v>
      </c>
      <c r="F6099" s="294">
        <v>9488.4</v>
      </c>
      <c r="G6099" s="294">
        <v>18406.400000000001</v>
      </c>
    </row>
    <row r="6100" spans="1:7">
      <c r="A6100" s="34" t="s">
        <v>120</v>
      </c>
      <c r="B6100" s="293">
        <v>2000</v>
      </c>
      <c r="C6100" s="294">
        <v>14243</v>
      </c>
      <c r="D6100" s="294">
        <v>1977.3</v>
      </c>
      <c r="E6100" s="295">
        <v>21683.5</v>
      </c>
      <c r="F6100" s="294">
        <v>9204.4</v>
      </c>
      <c r="G6100" s="294">
        <v>17678.3</v>
      </c>
    </row>
    <row r="6101" spans="1:7">
      <c r="A6101" s="34" t="s">
        <v>120</v>
      </c>
      <c r="B6101" s="293">
        <v>1999</v>
      </c>
      <c r="C6101" s="294">
        <v>13259.3</v>
      </c>
      <c r="D6101" s="294">
        <v>1947.9</v>
      </c>
      <c r="E6101" s="295">
        <v>20983.200000000001</v>
      </c>
      <c r="F6101" s="294">
        <v>9639.1</v>
      </c>
      <c r="G6101" s="294">
        <v>16891.400000000001</v>
      </c>
    </row>
    <row r="6102" spans="1:7">
      <c r="A6102" s="34" t="s">
        <v>120</v>
      </c>
      <c r="B6102" s="293">
        <v>1998</v>
      </c>
      <c r="C6102" s="294">
        <v>12421.4</v>
      </c>
      <c r="D6102" s="294">
        <v>1550.1</v>
      </c>
      <c r="E6102" s="295">
        <v>19784.400000000001</v>
      </c>
      <c r="F6102" s="294">
        <v>9464.7000000000007</v>
      </c>
      <c r="G6102" s="294">
        <v>16508.100000000002</v>
      </c>
    </row>
    <row r="6103" spans="1:7">
      <c r="A6103" s="34" t="s">
        <v>120</v>
      </c>
      <c r="B6103" s="293">
        <v>1997</v>
      </c>
      <c r="C6103" s="294">
        <v>11408.799800000001</v>
      </c>
      <c r="D6103" s="294">
        <v>1617.2</v>
      </c>
      <c r="E6103" s="295">
        <v>18241.5</v>
      </c>
      <c r="F6103" s="294">
        <v>9279.1000999999997</v>
      </c>
      <c r="G6103" s="294">
        <v>15742.600199999999</v>
      </c>
    </row>
    <row r="6104" spans="1:7">
      <c r="A6104" s="34" t="s">
        <v>120</v>
      </c>
      <c r="B6104" s="293">
        <v>1996</v>
      </c>
      <c r="C6104" s="294">
        <v>10686.5</v>
      </c>
      <c r="D6104" s="294">
        <v>1545</v>
      </c>
      <c r="E6104" s="295">
        <v>17386</v>
      </c>
      <c r="F6104" s="294">
        <v>9444.7001999999993</v>
      </c>
      <c r="G6104" s="294">
        <v>14968.100299999998</v>
      </c>
    </row>
    <row r="6105" spans="1:7">
      <c r="A6105" s="34" t="s">
        <v>120</v>
      </c>
      <c r="B6105" s="293">
        <v>1995</v>
      </c>
      <c r="C6105" s="294">
        <v>9794.5</v>
      </c>
      <c r="D6105" s="294">
        <v>1386.8</v>
      </c>
      <c r="E6105" s="295">
        <v>15414.5996</v>
      </c>
      <c r="F6105" s="294">
        <v>8526.0000999999993</v>
      </c>
      <c r="G6105" s="294">
        <v>13361.999899999999</v>
      </c>
    </row>
    <row r="6106" spans="1:7">
      <c r="A6106" s="34" t="s">
        <v>120</v>
      </c>
      <c r="B6106" s="293">
        <v>1994</v>
      </c>
      <c r="C6106" s="294">
        <v>8320.7998000000007</v>
      </c>
      <c r="D6106" s="294">
        <v>1177.2</v>
      </c>
      <c r="E6106" s="295">
        <v>13591.9004</v>
      </c>
      <c r="F6106" s="294">
        <v>7308.1998999999996</v>
      </c>
      <c r="G6106" s="294">
        <v>11658.799800000001</v>
      </c>
    </row>
    <row r="6107" spans="1:7">
      <c r="A6107" s="34" t="s">
        <v>120</v>
      </c>
      <c r="B6107" s="293">
        <v>1993</v>
      </c>
      <c r="C6107" s="294">
        <v>7408.1000999999997</v>
      </c>
      <c r="D6107" s="294">
        <v>1035.5999999999999</v>
      </c>
      <c r="E6107" s="295">
        <v>12035.200199999999</v>
      </c>
      <c r="F6107" s="294">
        <v>6274.0998</v>
      </c>
      <c r="G6107" s="294">
        <v>9986.7996999999996</v>
      </c>
    </row>
    <row r="6108" spans="1:7">
      <c r="A6108" s="34" t="s">
        <v>120</v>
      </c>
      <c r="B6108" s="293">
        <v>1992</v>
      </c>
      <c r="C6108" s="294">
        <v>7133.2997999999998</v>
      </c>
      <c r="D6108" s="294">
        <v>943.9</v>
      </c>
      <c r="E6108" s="295">
        <v>11681.200199999999</v>
      </c>
      <c r="F6108" s="294">
        <v>5892.3998000000001</v>
      </c>
      <c r="G6108" s="294">
        <v>9749.199700000001</v>
      </c>
    </row>
    <row r="6109" spans="1:7">
      <c r="A6109" s="34" t="s">
        <v>120</v>
      </c>
      <c r="B6109" s="293">
        <v>1991</v>
      </c>
      <c r="C6109" s="294">
        <v>6695</v>
      </c>
      <c r="D6109" s="294">
        <v>840.4</v>
      </c>
      <c r="E6109" s="295">
        <v>11349.0996</v>
      </c>
      <c r="F6109" s="294">
        <v>4835.0998</v>
      </c>
      <c r="G6109" s="294">
        <v>9566.4997000000003</v>
      </c>
    </row>
    <row r="6110" spans="1:7">
      <c r="A6110" s="34" t="s">
        <v>120</v>
      </c>
      <c r="B6110" s="293">
        <v>1990</v>
      </c>
      <c r="C6110" s="294">
        <v>6639.6000999999997</v>
      </c>
      <c r="D6110" s="294">
        <v>788.3</v>
      </c>
      <c r="E6110" s="295">
        <v>10667.5</v>
      </c>
      <c r="F6110" s="294">
        <v>4182.2999</v>
      </c>
      <c r="G6110" s="294">
        <v>9107.9000999999989</v>
      </c>
    </row>
    <row r="6111" spans="1:7">
      <c r="A6111" s="34" t="s">
        <v>120</v>
      </c>
      <c r="B6111" s="293">
        <v>1989</v>
      </c>
      <c r="C6111" s="294">
        <v>6065</v>
      </c>
      <c r="D6111" s="294">
        <v>723</v>
      </c>
      <c r="E6111" s="295">
        <v>9175</v>
      </c>
      <c r="F6111" s="294">
        <v>3550</v>
      </c>
      <c r="G6111" s="294">
        <v>7714</v>
      </c>
    </row>
    <row r="6112" spans="1:7">
      <c r="A6112" s="34" t="s">
        <v>1724</v>
      </c>
      <c r="B6112" s="293">
        <v>2019</v>
      </c>
      <c r="C6112" s="294">
        <v>5349.5</v>
      </c>
      <c r="D6112" s="294">
        <v>355.9</v>
      </c>
      <c r="E6112" s="295">
        <v>18350</v>
      </c>
      <c r="F6112" s="294">
        <v>5287.5</v>
      </c>
      <c r="G6112" s="294">
        <v>15594.5</v>
      </c>
    </row>
    <row r="6113" spans="1:7">
      <c r="A6113" s="34" t="s">
        <v>1724</v>
      </c>
      <c r="B6113" s="293">
        <v>2018</v>
      </c>
      <c r="C6113" s="294">
        <v>3980.8</v>
      </c>
      <c r="D6113" s="294">
        <v>255.4</v>
      </c>
      <c r="E6113" s="295">
        <v>8257.2000000000007</v>
      </c>
      <c r="F6113" s="294">
        <v>3279.8</v>
      </c>
      <c r="G6113" s="294">
        <v>6348.1</v>
      </c>
    </row>
    <row r="6114" spans="1:7">
      <c r="A6114" s="34" t="s">
        <v>1724</v>
      </c>
      <c r="B6114" s="293">
        <v>2017</v>
      </c>
      <c r="C6114" s="294">
        <v>3407.8</v>
      </c>
      <c r="D6114" s="294">
        <v>164.6</v>
      </c>
      <c r="E6114" s="295">
        <v>7686.9</v>
      </c>
      <c r="F6114" s="294">
        <v>3270.7</v>
      </c>
      <c r="G6114" s="294">
        <v>6221.2</v>
      </c>
    </row>
    <row r="6115" spans="1:7">
      <c r="A6115" s="34" t="s">
        <v>1724</v>
      </c>
      <c r="B6115" s="293">
        <v>2016</v>
      </c>
      <c r="C6115" s="294">
        <v>2173.3339999999998</v>
      </c>
      <c r="D6115" s="294">
        <v>324.13200000000001</v>
      </c>
      <c r="E6115" s="295">
        <v>5537.8829999999998</v>
      </c>
      <c r="F6115" s="294">
        <v>2150.9189999999999</v>
      </c>
      <c r="G6115" s="294">
        <v>4604.3240000000005</v>
      </c>
    </row>
    <row r="6116" spans="1:7">
      <c r="A6116" s="34" t="s">
        <v>1724</v>
      </c>
      <c r="B6116" s="293">
        <v>2015</v>
      </c>
      <c r="C6116" s="294">
        <v>2147.0360000000001</v>
      </c>
      <c r="D6116" s="294">
        <v>369.00900000000001</v>
      </c>
      <c r="E6116" s="295">
        <v>4780.7129999999997</v>
      </c>
      <c r="F6116" s="294">
        <v>2061.0259999999998</v>
      </c>
      <c r="G6116" s="294">
        <v>3887.884</v>
      </c>
    </row>
    <row r="6117" spans="1:7">
      <c r="A6117" s="34" t="s">
        <v>1724</v>
      </c>
      <c r="B6117" s="293">
        <v>2014</v>
      </c>
      <c r="C6117" s="294">
        <v>1931.2170000000001</v>
      </c>
      <c r="D6117" s="294">
        <v>395.28100000000001</v>
      </c>
      <c r="E6117" s="295">
        <v>4067.63</v>
      </c>
      <c r="F6117" s="294">
        <v>2135.4609999999998</v>
      </c>
      <c r="G6117" s="294">
        <v>3156.2190000000001</v>
      </c>
    </row>
    <row r="6118" spans="1:7">
      <c r="A6118" s="34" t="s">
        <v>1724</v>
      </c>
      <c r="B6118" s="293">
        <v>2013</v>
      </c>
      <c r="C6118" s="294">
        <v>1581.623</v>
      </c>
      <c r="D6118" s="294">
        <v>127.389</v>
      </c>
      <c r="E6118" s="295">
        <v>3851.4050000000002</v>
      </c>
      <c r="F6118" s="294">
        <v>1933.47</v>
      </c>
      <c r="G6118" s="294">
        <v>2916.855</v>
      </c>
    </row>
    <row r="6119" spans="1:7">
      <c r="A6119" s="34" t="s">
        <v>1724</v>
      </c>
      <c r="B6119" s="293">
        <v>2012</v>
      </c>
      <c r="C6119" s="294">
        <v>1383.1759999999999</v>
      </c>
      <c r="D6119" s="294">
        <v>336.70499999999998</v>
      </c>
      <c r="E6119" s="295">
        <v>3083.7759999999998</v>
      </c>
      <c r="F6119" s="294">
        <v>1990.673</v>
      </c>
      <c r="G6119" s="294">
        <v>2345.723</v>
      </c>
    </row>
    <row r="6120" spans="1:7">
      <c r="A6120" s="34" t="s">
        <v>1724</v>
      </c>
      <c r="B6120" s="293">
        <v>2011</v>
      </c>
      <c r="C6120" s="294">
        <v>1487.2049999999999</v>
      </c>
      <c r="D6120" s="294">
        <v>418.95</v>
      </c>
      <c r="E6120" s="295">
        <v>2968.058</v>
      </c>
      <c r="F6120" s="294">
        <v>1812.4380000000001</v>
      </c>
      <c r="G6120" s="294">
        <v>2159.7719999999999</v>
      </c>
    </row>
    <row r="6121" spans="1:7">
      <c r="A6121" s="34" t="s">
        <v>1724</v>
      </c>
      <c r="B6121" s="293">
        <v>2010</v>
      </c>
      <c r="C6121" s="294">
        <v>947.72900000000004</v>
      </c>
      <c r="D6121" s="294">
        <v>217.005</v>
      </c>
      <c r="E6121" s="295">
        <v>2516.3130000000001</v>
      </c>
      <c r="F6121" s="294">
        <v>1533.38</v>
      </c>
      <c r="G6121" s="294">
        <v>1874.0520000000001</v>
      </c>
    </row>
    <row r="6122" spans="1:7">
      <c r="A6122" s="34" t="s">
        <v>1724</v>
      </c>
      <c r="B6122" s="293">
        <v>2009</v>
      </c>
      <c r="C6122" s="294">
        <v>903.29700000000003</v>
      </c>
      <c r="D6122" s="294">
        <v>245.58699999999999</v>
      </c>
      <c r="E6122" s="295">
        <v>2405.7109999999998</v>
      </c>
      <c r="F6122" s="294">
        <v>1490.3109999999999</v>
      </c>
      <c r="G6122" s="294">
        <v>1824.4949999999999</v>
      </c>
    </row>
    <row r="6123" spans="1:7">
      <c r="A6123" s="34" t="s">
        <v>1724</v>
      </c>
      <c r="B6123" s="293">
        <v>2008</v>
      </c>
      <c r="C6123" s="294">
        <v>1035.7370000000001</v>
      </c>
      <c r="D6123" s="294">
        <v>297.74799999999999</v>
      </c>
      <c r="E6123" s="295">
        <v>2512.3069999999998</v>
      </c>
      <c r="F6123" s="294">
        <v>1036.223</v>
      </c>
      <c r="G6123" s="294">
        <v>2186.3509999999997</v>
      </c>
    </row>
    <row r="6124" spans="1:7">
      <c r="A6124" s="34" t="s">
        <v>1724</v>
      </c>
      <c r="B6124" s="293">
        <v>2007</v>
      </c>
      <c r="C6124" s="294">
        <v>1039.671</v>
      </c>
      <c r="D6124" s="294">
        <v>357.029</v>
      </c>
      <c r="E6124" s="295">
        <v>2269.5410000000002</v>
      </c>
      <c r="F6124" s="294">
        <v>2004.3679999999999</v>
      </c>
      <c r="G6124" s="294">
        <v>2004.3679999999999</v>
      </c>
    </row>
    <row r="6125" spans="1:7">
      <c r="A6125" s="34" t="s">
        <v>1724</v>
      </c>
      <c r="B6125" s="293">
        <v>2006</v>
      </c>
      <c r="C6125" s="294">
        <v>927.89300000000003</v>
      </c>
      <c r="D6125" s="294">
        <v>242.369</v>
      </c>
      <c r="E6125" s="295">
        <v>2350.596</v>
      </c>
      <c r="F6125" s="294">
        <v>1726.1890000000001</v>
      </c>
      <c r="G6125" s="294">
        <v>1995.143</v>
      </c>
    </row>
    <row r="6126" spans="1:7">
      <c r="A6126" s="34" t="s">
        <v>1724</v>
      </c>
      <c r="B6126" s="293">
        <v>2005</v>
      </c>
      <c r="C6126" s="294">
        <v>846.93600000000004</v>
      </c>
      <c r="D6126" s="294">
        <v>213.785</v>
      </c>
      <c r="E6126" s="295">
        <v>1817.5540000000001</v>
      </c>
      <c r="F6126" s="294">
        <v>1485.7339999999999</v>
      </c>
      <c r="G6126" s="294">
        <v>1531.1879999999999</v>
      </c>
    </row>
    <row r="6127" spans="1:7">
      <c r="A6127" s="34" t="s">
        <v>1724</v>
      </c>
      <c r="B6127" s="293">
        <v>2004</v>
      </c>
      <c r="C6127" s="294">
        <v>699.26</v>
      </c>
      <c r="D6127" s="294">
        <v>137.262</v>
      </c>
      <c r="E6127" s="295">
        <v>1622.143</v>
      </c>
      <c r="F6127" s="294">
        <v>1320.5170000000001</v>
      </c>
      <c r="G6127" s="294">
        <v>1320.5170000000001</v>
      </c>
    </row>
    <row r="6128" spans="1:7">
      <c r="A6128" s="34" t="s">
        <v>1724</v>
      </c>
      <c r="B6128" s="293">
        <v>2003</v>
      </c>
      <c r="C6128" s="294">
        <v>651.46199999999999</v>
      </c>
      <c r="D6128" s="294">
        <v>88.231999999999999</v>
      </c>
      <c r="E6128" s="295">
        <v>1428.2750000000001</v>
      </c>
      <c r="F6128" s="294">
        <v>1178.9490000000001</v>
      </c>
      <c r="G6128" s="294">
        <v>1178.9490000000001</v>
      </c>
    </row>
    <row r="6129" spans="1:7">
      <c r="A6129" s="34" t="s">
        <v>1724</v>
      </c>
      <c r="B6129" s="293">
        <v>2002</v>
      </c>
      <c r="C6129" s="294">
        <v>571.25400000000002</v>
      </c>
      <c r="D6129" s="294">
        <v>94.813999999999993</v>
      </c>
      <c r="E6129" s="295">
        <v>1275.5999999999999</v>
      </c>
      <c r="F6129" s="294">
        <v>1075.779</v>
      </c>
      <c r="G6129" s="294">
        <v>1075.779</v>
      </c>
    </row>
    <row r="6130" spans="1:7">
      <c r="A6130" s="34" t="s">
        <v>1724</v>
      </c>
      <c r="B6130" s="293">
        <v>2001</v>
      </c>
      <c r="C6130" s="294">
        <v>715.73</v>
      </c>
      <c r="D6130" s="294">
        <v>142.83600000000001</v>
      </c>
      <c r="E6130" s="295">
        <v>1161.3489999999999</v>
      </c>
      <c r="F6130" s="294">
        <v>942.84799999999996</v>
      </c>
      <c r="G6130" s="294">
        <v>942.84799999999996</v>
      </c>
    </row>
    <row r="6131" spans="1:7">
      <c r="A6131" s="34" t="s">
        <v>1724</v>
      </c>
      <c r="B6131" s="293">
        <v>2000</v>
      </c>
      <c r="C6131" s="294">
        <v>495.72899999999998</v>
      </c>
      <c r="D6131" s="294">
        <v>102.044</v>
      </c>
      <c r="E6131" s="295">
        <v>861.35199999999998</v>
      </c>
      <c r="F6131" s="294">
        <v>662.87800000000004</v>
      </c>
      <c r="G6131" s="294">
        <v>671.87800000000004</v>
      </c>
    </row>
    <row r="6132" spans="1:7">
      <c r="A6132" s="34" t="s">
        <v>1724</v>
      </c>
      <c r="B6132" s="293">
        <v>1999</v>
      </c>
      <c r="C6132" s="294">
        <v>406.46</v>
      </c>
      <c r="D6132" s="294">
        <v>50.088000000000001</v>
      </c>
      <c r="E6132" s="295">
        <v>505.23</v>
      </c>
      <c r="F6132" s="294">
        <v>358.79700000000003</v>
      </c>
      <c r="G6132" s="294">
        <v>387.12200000000001</v>
      </c>
    </row>
    <row r="6133" spans="1:7">
      <c r="A6133" s="34" t="s">
        <v>1724</v>
      </c>
      <c r="B6133" s="293">
        <v>1998</v>
      </c>
      <c r="C6133" s="294">
        <v>396.89400000000001</v>
      </c>
      <c r="D6133" s="294">
        <v>64.367999999999995</v>
      </c>
      <c r="E6133" s="295">
        <v>524.74300000000005</v>
      </c>
      <c r="F6133" s="294">
        <v>367.30799999999999</v>
      </c>
      <c r="G6133" s="294">
        <v>396.47800000000001</v>
      </c>
    </row>
    <row r="6134" spans="1:7">
      <c r="A6134" s="34" t="s">
        <v>1724</v>
      </c>
      <c r="B6134" s="293">
        <v>1997</v>
      </c>
      <c r="C6134" s="294">
        <v>334.25200000000001</v>
      </c>
      <c r="D6134" s="294">
        <v>51.131999999999998</v>
      </c>
      <c r="E6134" s="295">
        <v>428.09199999999998</v>
      </c>
      <c r="F6134" s="294">
        <v>316.584</v>
      </c>
      <c r="G6134" s="294">
        <v>328.82900000000001</v>
      </c>
    </row>
    <row r="6135" spans="1:7">
      <c r="A6135" s="34" t="s">
        <v>1724</v>
      </c>
      <c r="B6135" s="293">
        <v>1996</v>
      </c>
      <c r="C6135" s="294">
        <v>285.88799999999998</v>
      </c>
      <c r="D6135" s="294">
        <v>43.752000000000002</v>
      </c>
      <c r="E6135" s="295">
        <v>358.18700000000001</v>
      </c>
      <c r="F6135" s="294">
        <v>219.63200000000001</v>
      </c>
      <c r="G6135" s="294">
        <v>258.55900000000003</v>
      </c>
    </row>
    <row r="6136" spans="1:7">
      <c r="A6136" s="34" t="s">
        <v>1724</v>
      </c>
      <c r="B6136" s="293">
        <v>1995</v>
      </c>
      <c r="C6136" s="294">
        <v>207.96100000000001</v>
      </c>
      <c r="D6136" s="294">
        <v>36.298999999999999</v>
      </c>
      <c r="E6136" s="295">
        <v>249.48</v>
      </c>
      <c r="F6136" s="294">
        <v>161.82499999999999</v>
      </c>
      <c r="G6136" s="294">
        <v>183.26599999999999</v>
      </c>
    </row>
    <row r="6137" spans="1:7">
      <c r="A6137" s="34" t="s">
        <v>1724</v>
      </c>
      <c r="B6137" s="293">
        <v>1994</v>
      </c>
      <c r="C6137" s="294">
        <v>138.74199999999999</v>
      </c>
      <c r="D6137" s="294">
        <v>19.158999999999999</v>
      </c>
      <c r="E6137" s="295">
        <v>151.42500000000001</v>
      </c>
      <c r="F6137" s="294">
        <v>87.933999999999997</v>
      </c>
      <c r="G6137" s="294">
        <v>107.892</v>
      </c>
    </row>
    <row r="6138" spans="1:7">
      <c r="A6138" s="34" t="s">
        <v>1724</v>
      </c>
      <c r="B6138" s="293">
        <v>1993</v>
      </c>
      <c r="C6138" s="294">
        <v>88.652000000000001</v>
      </c>
      <c r="D6138" s="294">
        <v>4.218</v>
      </c>
      <c r="E6138" s="295">
        <v>76.918999999999997</v>
      </c>
      <c r="F6138" s="294">
        <v>45.54</v>
      </c>
      <c r="G6138" s="294">
        <v>59.988</v>
      </c>
    </row>
    <row r="6139" spans="1:7">
      <c r="A6139" s="34" t="s">
        <v>1724</v>
      </c>
      <c r="B6139" s="293">
        <v>1992</v>
      </c>
      <c r="C6139" s="294">
        <v>73.058000000000007</v>
      </c>
      <c r="D6139" s="294">
        <v>0.36</v>
      </c>
      <c r="E6139" s="295">
        <v>57.878999999999998</v>
      </c>
      <c r="F6139" s="294">
        <v>21.372</v>
      </c>
      <c r="G6139" s="294">
        <v>41.44</v>
      </c>
    </row>
    <row r="6140" spans="1:7">
      <c r="A6140" s="34" t="s">
        <v>1725</v>
      </c>
      <c r="B6140" s="293">
        <v>2019</v>
      </c>
      <c r="C6140" s="294">
        <v>214319</v>
      </c>
      <c r="D6140" s="294">
        <v>34</v>
      </c>
      <c r="E6140" s="295">
        <v>59672</v>
      </c>
      <c r="F6140" s="294">
        <v>9680</v>
      </c>
      <c r="G6140" s="294">
        <v>17275</v>
      </c>
    </row>
    <row r="6141" spans="1:7">
      <c r="A6141" s="34" t="s">
        <v>1725</v>
      </c>
      <c r="B6141" s="293">
        <v>2018</v>
      </c>
      <c r="C6141" s="294">
        <v>208357</v>
      </c>
      <c r="D6141" s="294">
        <v>67</v>
      </c>
      <c r="E6141" s="295">
        <v>60381</v>
      </c>
      <c r="F6141" s="294">
        <v>11516</v>
      </c>
      <c r="G6141" s="294">
        <v>19396</v>
      </c>
    </row>
    <row r="6142" spans="1:7">
      <c r="A6142" s="34" t="s">
        <v>1725</v>
      </c>
      <c r="B6142" s="293">
        <v>2017</v>
      </c>
      <c r="C6142" s="294">
        <v>198533</v>
      </c>
      <c r="D6142" s="294">
        <v>5070</v>
      </c>
      <c r="E6142" s="295">
        <v>60969</v>
      </c>
      <c r="F6142" s="294">
        <v>12600</v>
      </c>
      <c r="G6142" s="294">
        <v>21145</v>
      </c>
    </row>
    <row r="6143" spans="1:7">
      <c r="A6143" s="34" t="s">
        <v>1725</v>
      </c>
      <c r="B6143" s="293">
        <v>2016</v>
      </c>
      <c r="C6143" s="294">
        <v>190884</v>
      </c>
      <c r="D6143" s="294">
        <v>2258</v>
      </c>
      <c r="E6143" s="295">
        <v>56523</v>
      </c>
      <c r="F6143" s="294">
        <v>10414</v>
      </c>
      <c r="G6143" s="294">
        <v>18528</v>
      </c>
    </row>
    <row r="6144" spans="1:7">
      <c r="A6144" s="34" t="s">
        <v>1725</v>
      </c>
      <c r="B6144" s="293">
        <v>2015</v>
      </c>
      <c r="C6144" s="294">
        <v>179045</v>
      </c>
      <c r="D6144" s="294">
        <v>1476</v>
      </c>
      <c r="E6144" s="295">
        <v>53870</v>
      </c>
      <c r="F6144" s="294">
        <v>9471</v>
      </c>
      <c r="G6144" s="294">
        <v>19315</v>
      </c>
    </row>
    <row r="6145" spans="1:7">
      <c r="A6145" s="34" t="s">
        <v>1725</v>
      </c>
      <c r="B6145" s="293">
        <v>2014</v>
      </c>
      <c r="C6145" s="294">
        <v>137392</v>
      </c>
      <c r="D6145" s="294">
        <v>1263</v>
      </c>
      <c r="E6145" s="295">
        <v>51759</v>
      </c>
      <c r="F6145" s="294">
        <v>10318</v>
      </c>
      <c r="G6145" s="294">
        <v>20912</v>
      </c>
    </row>
    <row r="6146" spans="1:7">
      <c r="A6146" s="34" t="s">
        <v>1725</v>
      </c>
      <c r="B6146" s="293">
        <v>2013</v>
      </c>
      <c r="C6146" s="294">
        <v>122196</v>
      </c>
      <c r="D6146" s="294">
        <v>1338</v>
      </c>
      <c r="E6146" s="295">
        <v>34786</v>
      </c>
      <c r="F6146" s="294">
        <v>7070</v>
      </c>
      <c r="G6146" s="294">
        <v>11943</v>
      </c>
    </row>
    <row r="6147" spans="1:7">
      <c r="A6147" s="34" t="s">
        <v>1725</v>
      </c>
      <c r="B6147" s="293">
        <v>2012</v>
      </c>
      <c r="C6147" s="294">
        <v>122321</v>
      </c>
      <c r="D6147" s="294">
        <v>1403</v>
      </c>
      <c r="E6147" s="295">
        <v>33093</v>
      </c>
      <c r="F6147" s="294">
        <v>6831</v>
      </c>
      <c r="G6147" s="294">
        <v>10811</v>
      </c>
    </row>
    <row r="6148" spans="1:7">
      <c r="A6148" s="34" t="s">
        <v>1725</v>
      </c>
      <c r="B6148" s="293">
        <v>2011</v>
      </c>
      <c r="C6148" s="294">
        <v>112084</v>
      </c>
      <c r="D6148" s="294">
        <v>1202</v>
      </c>
      <c r="E6148" s="295">
        <v>30886</v>
      </c>
      <c r="F6148" s="294">
        <v>7220</v>
      </c>
      <c r="G6148" s="294">
        <v>11224</v>
      </c>
    </row>
    <row r="6149" spans="1:7">
      <c r="A6149" s="34" t="s">
        <v>1725</v>
      </c>
      <c r="B6149" s="293">
        <v>2010</v>
      </c>
      <c r="C6149" s="294">
        <v>108702</v>
      </c>
      <c r="D6149" s="294">
        <v>1263</v>
      </c>
      <c r="E6149" s="295">
        <v>28189</v>
      </c>
      <c r="F6149" s="294">
        <v>7532</v>
      </c>
      <c r="G6149" s="294">
        <v>9828</v>
      </c>
    </row>
    <row r="6150" spans="1:7">
      <c r="A6150" s="34" t="s">
        <v>1725</v>
      </c>
      <c r="B6150" s="293">
        <v>2009</v>
      </c>
      <c r="C6150" s="294">
        <v>106632</v>
      </c>
      <c r="D6150" s="294">
        <v>823</v>
      </c>
      <c r="E6150" s="295">
        <v>25267</v>
      </c>
      <c r="F6150" s="294">
        <v>6193</v>
      </c>
      <c r="G6150" s="294">
        <v>8702</v>
      </c>
    </row>
    <row r="6151" spans="1:7">
      <c r="A6151" s="34" t="s">
        <v>1725</v>
      </c>
      <c r="B6151" s="293">
        <v>2008</v>
      </c>
      <c r="C6151" s="294">
        <v>101703</v>
      </c>
      <c r="D6151" s="294">
        <v>990</v>
      </c>
      <c r="E6151" s="295">
        <v>24603</v>
      </c>
      <c r="F6151" s="294">
        <v>6121</v>
      </c>
      <c r="G6151" s="294">
        <v>7918</v>
      </c>
    </row>
    <row r="6152" spans="1:7">
      <c r="A6152" s="34" t="s">
        <v>1725</v>
      </c>
      <c r="B6152" s="293">
        <v>2007</v>
      </c>
      <c r="C6152" s="294">
        <v>92977</v>
      </c>
      <c r="D6152" s="294">
        <v>913</v>
      </c>
      <c r="E6152" s="295">
        <v>23943</v>
      </c>
      <c r="F6152" s="294">
        <v>6273</v>
      </c>
      <c r="G6152" s="294">
        <v>8231</v>
      </c>
    </row>
    <row r="6153" spans="1:7">
      <c r="A6153" s="34" t="s">
        <v>1725</v>
      </c>
      <c r="B6153" s="293">
        <v>2006</v>
      </c>
      <c r="C6153" s="294">
        <v>86983</v>
      </c>
      <c r="D6153" s="294">
        <v>751</v>
      </c>
      <c r="E6153" s="295">
        <v>20961</v>
      </c>
      <c r="F6153" s="294">
        <v>5907</v>
      </c>
      <c r="G6153" s="294">
        <v>6898</v>
      </c>
    </row>
    <row r="6154" spans="1:7">
      <c r="A6154" s="34" t="s">
        <v>1725</v>
      </c>
      <c r="B6154" s="293">
        <v>2005</v>
      </c>
      <c r="C6154" s="294">
        <v>80120</v>
      </c>
      <c r="D6154" s="294">
        <v>-157</v>
      </c>
      <c r="E6154" s="295">
        <v>18775</v>
      </c>
      <c r="F6154" s="294">
        <v>5275</v>
      </c>
      <c r="G6154" s="294">
        <v>6486</v>
      </c>
    </row>
    <row r="6155" spans="1:7">
      <c r="A6155" s="34" t="s">
        <v>1725</v>
      </c>
      <c r="B6155" s="293">
        <v>2004</v>
      </c>
      <c r="C6155" s="294">
        <v>69506.100000000006</v>
      </c>
      <c r="D6155" s="294">
        <v>646.5</v>
      </c>
      <c r="E6155" s="295">
        <v>16240.2</v>
      </c>
      <c r="F6155" s="294">
        <v>5165.3</v>
      </c>
      <c r="G6155" s="294">
        <v>6649.9</v>
      </c>
    </row>
    <row r="6156" spans="1:7">
      <c r="A6156" s="34" t="s">
        <v>1725</v>
      </c>
      <c r="B6156" s="293">
        <v>2003</v>
      </c>
      <c r="C6156" s="294">
        <v>57120.800000000003</v>
      </c>
      <c r="D6156" s="294">
        <v>555.4</v>
      </c>
      <c r="E6156" s="295">
        <v>14361.1</v>
      </c>
      <c r="F6156" s="294">
        <v>4525.5</v>
      </c>
      <c r="G6156" s="294">
        <v>6032.6</v>
      </c>
    </row>
    <row r="6157" spans="1:7">
      <c r="A6157" s="34" t="s">
        <v>1725</v>
      </c>
      <c r="B6157" s="293">
        <v>2002</v>
      </c>
      <c r="C6157" s="294">
        <v>49988.1</v>
      </c>
      <c r="D6157" s="294">
        <v>418.6</v>
      </c>
      <c r="E6157" s="295">
        <v>13325.9</v>
      </c>
      <c r="F6157" s="294">
        <v>3940.1</v>
      </c>
      <c r="G6157" s="294">
        <v>5566.2</v>
      </c>
    </row>
    <row r="6158" spans="1:7">
      <c r="A6158" s="34" t="s">
        <v>1725</v>
      </c>
      <c r="B6158" s="293">
        <v>2001</v>
      </c>
      <c r="C6158" s="294">
        <v>42019.101600000002</v>
      </c>
      <c r="D6158" s="294">
        <v>-48.3</v>
      </c>
      <c r="E6158" s="295">
        <v>11529.9</v>
      </c>
      <c r="F6158" s="294">
        <v>3492.9</v>
      </c>
      <c r="G6158" s="294">
        <v>4918.5</v>
      </c>
    </row>
    <row r="6159" spans="1:7">
      <c r="A6159" s="34" t="s">
        <v>1725</v>
      </c>
      <c r="B6159" s="293">
        <v>2000</v>
      </c>
      <c r="C6159" s="294">
        <v>36687</v>
      </c>
      <c r="D6159" s="294">
        <v>723.7</v>
      </c>
      <c r="E6159" s="295">
        <v>10372.9</v>
      </c>
      <c r="F6159" s="294">
        <v>3565.8</v>
      </c>
      <c r="G6159" s="294">
        <v>5021.6000000000004</v>
      </c>
    </row>
    <row r="6160" spans="1:7">
      <c r="A6160" s="34" t="s">
        <v>1725</v>
      </c>
      <c r="B6160" s="293">
        <v>1999</v>
      </c>
      <c r="C6160" s="294">
        <v>30028.7</v>
      </c>
      <c r="D6160" s="294">
        <v>84.9</v>
      </c>
      <c r="E6160" s="295">
        <v>9020</v>
      </c>
      <c r="F6160" s="294">
        <v>2881.8</v>
      </c>
      <c r="G6160" s="294">
        <v>4228.6000000000004</v>
      </c>
    </row>
    <row r="6161" spans="1:7">
      <c r="A6161" s="34" t="s">
        <v>1725</v>
      </c>
      <c r="B6161" s="293">
        <v>1998</v>
      </c>
      <c r="C6161" s="294">
        <v>22419.300800000001</v>
      </c>
      <c r="D6161" s="294">
        <v>304.60000000000002</v>
      </c>
      <c r="E6161" s="295">
        <v>7349.7002000000002</v>
      </c>
      <c r="F6161" s="294">
        <v>2561.6999999999998</v>
      </c>
      <c r="G6161" s="294">
        <v>3897.5</v>
      </c>
    </row>
    <row r="6162" spans="1:7">
      <c r="A6162" s="34" t="s">
        <v>1725</v>
      </c>
      <c r="B6162" s="293">
        <v>1997</v>
      </c>
      <c r="C6162" s="294">
        <v>15710.8</v>
      </c>
      <c r="D6162" s="294">
        <v>133.9</v>
      </c>
      <c r="E6162" s="295">
        <v>5172.8</v>
      </c>
      <c r="F6162" s="294">
        <v>1260.8</v>
      </c>
      <c r="G6162" s="294">
        <v>2440.8000000000002</v>
      </c>
    </row>
    <row r="6163" spans="1:7">
      <c r="A6163" s="34" t="s">
        <v>1725</v>
      </c>
      <c r="B6163" s="293">
        <v>1996</v>
      </c>
      <c r="C6163" s="294">
        <v>9953.7001999999993</v>
      </c>
      <c r="D6163" s="294">
        <v>135.4</v>
      </c>
      <c r="E6163" s="295">
        <v>3360.2</v>
      </c>
      <c r="F6163" s="294">
        <v>1064.5999999999999</v>
      </c>
      <c r="G6163" s="294">
        <v>1462.8999999999999</v>
      </c>
    </row>
    <row r="6164" spans="1:7">
      <c r="A6164" s="34" t="s">
        <v>1725</v>
      </c>
      <c r="B6164" s="293">
        <v>1995</v>
      </c>
      <c r="C6164" s="294">
        <v>13189.0996</v>
      </c>
      <c r="D6164" s="294">
        <v>404.5</v>
      </c>
      <c r="E6164" s="295">
        <v>3479.2</v>
      </c>
      <c r="F6164" s="294">
        <v>1073.4000000000001</v>
      </c>
      <c r="G6164" s="294">
        <v>1571.7</v>
      </c>
    </row>
    <row r="6165" spans="1:7">
      <c r="A6165" s="34" t="s">
        <v>1725</v>
      </c>
      <c r="B6165" s="293">
        <v>1994</v>
      </c>
      <c r="C6165" s="294">
        <v>12428.200199999999</v>
      </c>
      <c r="D6165" s="294">
        <v>126.6</v>
      </c>
      <c r="E6165" s="295">
        <v>3192.7</v>
      </c>
      <c r="F6165" s="294">
        <v>729.7</v>
      </c>
      <c r="G6165" s="294">
        <v>1268.7</v>
      </c>
    </row>
    <row r="6166" spans="1:7">
      <c r="A6166" s="34" t="s">
        <v>1725</v>
      </c>
      <c r="B6166" s="293">
        <v>1993</v>
      </c>
      <c r="C6166" s="294">
        <v>11669.4004</v>
      </c>
      <c r="D6166" s="294">
        <v>104.9</v>
      </c>
      <c r="E6166" s="295">
        <v>2800.1001000000001</v>
      </c>
      <c r="F6166" s="294">
        <v>639.1</v>
      </c>
      <c r="G6166" s="294">
        <v>1291.8000000000002</v>
      </c>
    </row>
    <row r="6167" spans="1:7">
      <c r="A6167" s="34" t="s">
        <v>1725</v>
      </c>
      <c r="B6167" s="293">
        <v>1992</v>
      </c>
      <c r="C6167" s="294">
        <v>10312.5996</v>
      </c>
      <c r="D6167" s="294">
        <v>-88.7</v>
      </c>
      <c r="E6167" s="295">
        <v>2756.8998999999999</v>
      </c>
      <c r="F6167" s="294">
        <v>571.20000000000005</v>
      </c>
      <c r="G6167" s="294">
        <v>1373.1000000000001</v>
      </c>
    </row>
    <row r="6168" spans="1:7">
      <c r="A6168" s="34" t="s">
        <v>1725</v>
      </c>
      <c r="B6168" s="293">
        <v>1991</v>
      </c>
      <c r="C6168" s="294">
        <v>8420.5995999999996</v>
      </c>
      <c r="D6168" s="294">
        <v>84.7</v>
      </c>
      <c r="E6168" s="295">
        <v>2460.8998999999999</v>
      </c>
      <c r="F6168" s="294">
        <v>691.6</v>
      </c>
      <c r="G6168" s="294">
        <v>1545.4</v>
      </c>
    </row>
    <row r="6169" spans="1:7">
      <c r="A6169" s="34" t="s">
        <v>1725</v>
      </c>
      <c r="B6169" s="293">
        <v>1990</v>
      </c>
      <c r="C6169" s="294">
        <v>7790.8999000000003</v>
      </c>
      <c r="D6169" s="294">
        <v>90</v>
      </c>
      <c r="E6169" s="295">
        <v>2323.1001000000001</v>
      </c>
      <c r="F6169" s="294">
        <v>708.9</v>
      </c>
      <c r="G6169" s="294">
        <v>1466.9</v>
      </c>
    </row>
    <row r="6170" spans="1:7">
      <c r="A6170" s="34" t="s">
        <v>1725</v>
      </c>
      <c r="B6170" s="293">
        <v>1989</v>
      </c>
      <c r="C6170" s="294">
        <v>7046.3999000000003</v>
      </c>
      <c r="D6170" s="294">
        <v>100.2</v>
      </c>
      <c r="E6170" s="295">
        <v>2105.8000000000002</v>
      </c>
      <c r="F6170" s="294">
        <v>713.7</v>
      </c>
      <c r="G6170" s="294">
        <v>1353.8000000000002</v>
      </c>
    </row>
    <row r="6171" spans="1:7">
      <c r="A6171" s="34" t="s">
        <v>1726</v>
      </c>
      <c r="B6171" s="293">
        <v>2019</v>
      </c>
      <c r="C6171" s="294">
        <v>25868</v>
      </c>
      <c r="D6171" s="294">
        <v>3870</v>
      </c>
      <c r="E6171" s="295">
        <v>64549</v>
      </c>
      <c r="F6171" s="294">
        <v>27351</v>
      </c>
      <c r="G6171" s="294">
        <v>46358</v>
      </c>
    </row>
    <row r="6172" spans="1:7">
      <c r="A6172" s="34" t="s">
        <v>1726</v>
      </c>
      <c r="B6172" s="293">
        <v>2018</v>
      </c>
      <c r="C6172" s="294">
        <v>25938</v>
      </c>
      <c r="D6172" s="294">
        <v>3381</v>
      </c>
      <c r="E6172" s="295">
        <v>62729</v>
      </c>
      <c r="F6172" s="294">
        <v>25713</v>
      </c>
      <c r="G6172" s="294">
        <v>44085</v>
      </c>
    </row>
    <row r="6173" spans="1:7">
      <c r="A6173" s="34" t="s">
        <v>1726</v>
      </c>
      <c r="B6173" s="293">
        <v>2017</v>
      </c>
      <c r="C6173" s="294">
        <v>25896</v>
      </c>
      <c r="D6173" s="294">
        <v>2828</v>
      </c>
      <c r="E6173" s="295">
        <v>62957</v>
      </c>
      <c r="F6173" s="294">
        <v>26074</v>
      </c>
      <c r="G6173" s="294">
        <v>43726</v>
      </c>
    </row>
    <row r="6174" spans="1:7">
      <c r="A6174" s="34" t="s">
        <v>1726</v>
      </c>
      <c r="B6174" s="293">
        <v>2016</v>
      </c>
      <c r="C6174" s="294">
        <v>25923</v>
      </c>
      <c r="D6174" s="294">
        <v>1659</v>
      </c>
      <c r="E6174" s="295">
        <v>61538</v>
      </c>
      <c r="F6174" s="294">
        <v>25215</v>
      </c>
      <c r="G6174" s="294">
        <v>42414</v>
      </c>
    </row>
    <row r="6175" spans="1:7">
      <c r="A6175" s="34" t="s">
        <v>1726</v>
      </c>
      <c r="B6175" s="293">
        <v>2015</v>
      </c>
      <c r="C6175" s="294">
        <v>29636</v>
      </c>
      <c r="D6175" s="294">
        <v>7267</v>
      </c>
      <c r="E6175" s="295">
        <v>62843</v>
      </c>
      <c r="F6175" s="294">
        <v>28100</v>
      </c>
      <c r="G6175" s="294">
        <v>43498</v>
      </c>
    </row>
    <row r="6176" spans="1:7">
      <c r="A6176" s="34" t="s">
        <v>1726</v>
      </c>
      <c r="B6176" s="293">
        <v>2014</v>
      </c>
      <c r="C6176" s="294">
        <v>34244</v>
      </c>
      <c r="D6176" s="294">
        <v>2184</v>
      </c>
      <c r="E6176" s="295">
        <v>66771</v>
      </c>
      <c r="F6176" s="294">
        <v>27853</v>
      </c>
      <c r="G6176" s="294">
        <v>44509</v>
      </c>
    </row>
    <row r="6177" spans="1:7">
      <c r="A6177" s="34" t="s">
        <v>1726</v>
      </c>
      <c r="B6177" s="293">
        <v>2013</v>
      </c>
      <c r="C6177" s="294">
        <v>35299</v>
      </c>
      <c r="D6177" s="294">
        <v>3915</v>
      </c>
      <c r="E6177" s="295">
        <v>72557</v>
      </c>
      <c r="F6177" s="294">
        <v>32532</v>
      </c>
      <c r="G6177" s="294">
        <v>49653</v>
      </c>
    </row>
    <row r="6178" spans="1:7">
      <c r="A6178" s="34" t="s">
        <v>1726</v>
      </c>
      <c r="B6178" s="293">
        <v>2012</v>
      </c>
      <c r="C6178" s="294">
        <v>35015</v>
      </c>
      <c r="D6178" s="294">
        <v>3067</v>
      </c>
      <c r="E6178" s="295">
        <v>75477</v>
      </c>
      <c r="F6178" s="294">
        <v>32416</v>
      </c>
      <c r="G6178" s="294">
        <v>51841</v>
      </c>
    </row>
    <row r="6179" spans="1:7">
      <c r="A6179" s="34" t="s">
        <v>1726</v>
      </c>
      <c r="B6179" s="293">
        <v>2011</v>
      </c>
      <c r="C6179" s="294">
        <v>35810</v>
      </c>
      <c r="D6179" s="294">
        <v>3554</v>
      </c>
      <c r="E6179" s="295">
        <v>93837</v>
      </c>
      <c r="F6179" s="294">
        <v>35328</v>
      </c>
      <c r="G6179" s="294">
        <v>62259</v>
      </c>
    </row>
    <row r="6180" spans="1:7">
      <c r="A6180" s="34" t="s">
        <v>1726</v>
      </c>
      <c r="B6180" s="293">
        <v>2010</v>
      </c>
      <c r="C6180" s="294">
        <v>49207</v>
      </c>
      <c r="D6180" s="294">
        <v>4114</v>
      </c>
      <c r="E6180" s="295">
        <v>95289</v>
      </c>
      <c r="F6180" s="294">
        <v>35942</v>
      </c>
      <c r="G6180" s="294">
        <v>64666</v>
      </c>
    </row>
    <row r="6181" spans="1:7">
      <c r="A6181" s="34" t="s">
        <v>1726</v>
      </c>
      <c r="B6181" s="293">
        <v>2009</v>
      </c>
      <c r="C6181" s="294">
        <v>38754</v>
      </c>
      <c r="D6181" s="294">
        <v>3021</v>
      </c>
      <c r="E6181" s="295">
        <v>66714</v>
      </c>
      <c r="F6181" s="294">
        <v>25972</v>
      </c>
      <c r="G6181" s="294">
        <v>44962</v>
      </c>
    </row>
    <row r="6182" spans="1:7">
      <c r="A6182" s="34" t="s">
        <v>1726</v>
      </c>
      <c r="B6182" s="293">
        <v>2008</v>
      </c>
      <c r="C6182" s="294">
        <v>41932</v>
      </c>
      <c r="D6182" s="294">
        <v>2884</v>
      </c>
      <c r="E6182" s="295">
        <v>63173</v>
      </c>
      <c r="F6182" s="294">
        <v>22356</v>
      </c>
      <c r="G6182" s="294">
        <v>42607</v>
      </c>
    </row>
    <row r="6183" spans="1:7">
      <c r="A6183" s="34" t="s">
        <v>1726</v>
      </c>
      <c r="B6183" s="293">
        <v>2007</v>
      </c>
      <c r="C6183" s="294">
        <v>36134</v>
      </c>
      <c r="D6183" s="294">
        <v>2590</v>
      </c>
      <c r="E6183" s="295">
        <v>67993</v>
      </c>
      <c r="F6183" s="294">
        <v>27295</v>
      </c>
      <c r="G6183" s="294">
        <v>48304</v>
      </c>
    </row>
    <row r="6184" spans="1:7">
      <c r="A6184" s="34" t="s">
        <v>1726</v>
      </c>
      <c r="B6184" s="293">
        <v>2006</v>
      </c>
      <c r="C6184" s="294">
        <v>34356</v>
      </c>
      <c r="D6184" s="294">
        <v>3060</v>
      </c>
      <c r="E6184" s="295">
        <v>55574</v>
      </c>
      <c r="F6184" s="294">
        <v>28555</v>
      </c>
      <c r="G6184" s="294">
        <v>38769</v>
      </c>
    </row>
    <row r="6185" spans="1:7">
      <c r="A6185" s="34" t="s">
        <v>1726</v>
      </c>
      <c r="B6185" s="293">
        <v>2005</v>
      </c>
      <c r="C6185" s="294">
        <v>34113</v>
      </c>
      <c r="D6185" s="294">
        <v>2632</v>
      </c>
      <c r="E6185" s="295">
        <v>57628</v>
      </c>
      <c r="F6185" s="294">
        <v>29593</v>
      </c>
      <c r="G6185" s="294">
        <v>40141</v>
      </c>
    </row>
    <row r="6186" spans="1:7">
      <c r="A6186" s="34" t="s">
        <v>1726</v>
      </c>
      <c r="B6186" s="293">
        <v>2004</v>
      </c>
      <c r="C6186" s="294">
        <v>32168</v>
      </c>
      <c r="D6186" s="294">
        <v>2665</v>
      </c>
      <c r="E6186" s="295">
        <v>59928</v>
      </c>
      <c r="F6186" s="294">
        <v>29911</v>
      </c>
      <c r="G6186" s="294">
        <v>42202</v>
      </c>
    </row>
    <row r="6187" spans="1:7">
      <c r="A6187" s="34" t="s">
        <v>1726</v>
      </c>
      <c r="B6187" s="293">
        <v>2003</v>
      </c>
      <c r="C6187" s="294">
        <v>30498</v>
      </c>
      <c r="D6187" s="294">
        <v>3476</v>
      </c>
      <c r="E6187" s="295">
        <v>59285</v>
      </c>
      <c r="F6187" s="294">
        <v>28530</v>
      </c>
      <c r="G6187" s="294">
        <v>41449</v>
      </c>
    </row>
    <row r="6188" spans="1:7">
      <c r="A6188" s="34" t="s">
        <v>1726</v>
      </c>
      <c r="B6188" s="293">
        <v>2002</v>
      </c>
      <c r="C6188" s="294">
        <v>29723</v>
      </c>
      <c r="D6188" s="294">
        <v>3394</v>
      </c>
      <c r="E6188" s="295">
        <v>57100</v>
      </c>
      <c r="F6188" s="294">
        <v>25832</v>
      </c>
      <c r="G6188" s="294">
        <v>39380</v>
      </c>
    </row>
    <row r="6189" spans="1:7">
      <c r="A6189" s="34" t="s">
        <v>1726</v>
      </c>
      <c r="B6189" s="293">
        <v>2001</v>
      </c>
      <c r="C6189" s="294">
        <v>29234</v>
      </c>
      <c r="D6189" s="294">
        <v>1882</v>
      </c>
      <c r="E6189" s="295">
        <v>55798</v>
      </c>
      <c r="F6189" s="294">
        <v>23478</v>
      </c>
      <c r="G6189" s="294">
        <v>37833</v>
      </c>
    </row>
    <row r="6190" spans="1:7">
      <c r="A6190" s="34" t="s">
        <v>1726</v>
      </c>
      <c r="B6190" s="293">
        <v>2000</v>
      </c>
      <c r="C6190" s="294">
        <v>26532</v>
      </c>
      <c r="D6190" s="294">
        <v>2001</v>
      </c>
      <c r="E6190" s="295">
        <v>52071</v>
      </c>
      <c r="F6190" s="294">
        <v>14048</v>
      </c>
      <c r="G6190" s="294">
        <v>17602</v>
      </c>
    </row>
    <row r="6191" spans="1:7">
      <c r="A6191" s="34" t="s">
        <v>1726</v>
      </c>
      <c r="B6191" s="293">
        <v>1999</v>
      </c>
      <c r="C6191" s="294">
        <v>26797</v>
      </c>
      <c r="D6191" s="294">
        <v>1753</v>
      </c>
      <c r="E6191" s="295">
        <v>30336</v>
      </c>
      <c r="F6191" s="294">
        <v>13461</v>
      </c>
      <c r="G6191" s="294">
        <v>13999</v>
      </c>
    </row>
    <row r="6192" spans="1:7">
      <c r="A6192" s="34" t="s">
        <v>1726</v>
      </c>
      <c r="B6192" s="293">
        <v>1998</v>
      </c>
      <c r="C6192" s="294">
        <v>27311</v>
      </c>
      <c r="D6192" s="294">
        <v>1632</v>
      </c>
      <c r="E6192" s="295">
        <v>31391</v>
      </c>
      <c r="F6192" s="294">
        <v>15134</v>
      </c>
      <c r="G6192" s="294">
        <v>21960</v>
      </c>
    </row>
    <row r="6193" spans="1:7">
      <c r="A6193" s="34" t="s">
        <v>1726</v>
      </c>
      <c r="B6193" s="293">
        <v>1997</v>
      </c>
      <c r="C6193" s="294">
        <v>27690</v>
      </c>
      <c r="D6193" s="294">
        <v>1792</v>
      </c>
      <c r="E6193" s="295">
        <v>31257</v>
      </c>
      <c r="F6193" s="294">
        <v>15761</v>
      </c>
      <c r="G6193" s="294">
        <v>21460</v>
      </c>
    </row>
    <row r="6194" spans="1:7">
      <c r="A6194" s="34" t="s">
        <v>1726</v>
      </c>
      <c r="B6194" s="293">
        <v>1996</v>
      </c>
      <c r="C6194" s="294">
        <v>27950</v>
      </c>
      <c r="D6194" s="294">
        <v>1467</v>
      </c>
      <c r="E6194" s="295">
        <v>33366</v>
      </c>
      <c r="F6194" s="294">
        <v>17530</v>
      </c>
      <c r="G6194" s="294">
        <v>23316</v>
      </c>
    </row>
    <row r="6195" spans="1:7">
      <c r="A6195" s="34" t="s">
        <v>1727</v>
      </c>
      <c r="B6195" s="293">
        <v>2019</v>
      </c>
      <c r="C6195" s="294">
        <v>30557</v>
      </c>
      <c r="D6195" s="294">
        <v>4631</v>
      </c>
      <c r="E6195" s="295">
        <v>89694</v>
      </c>
      <c r="F6195" s="294">
        <v>50212</v>
      </c>
      <c r="G6195" s="294">
        <v>75536</v>
      </c>
    </row>
    <row r="6196" spans="1:7">
      <c r="A6196" s="34" t="s">
        <v>1727</v>
      </c>
      <c r="B6196" s="293">
        <v>2018</v>
      </c>
      <c r="C6196" s="294">
        <v>29953</v>
      </c>
      <c r="D6196" s="294">
        <v>3104</v>
      </c>
      <c r="E6196" s="295">
        <v>91393</v>
      </c>
      <c r="F6196" s="294">
        <v>50822</v>
      </c>
      <c r="G6196" s="294">
        <v>76579</v>
      </c>
    </row>
    <row r="6197" spans="1:7">
      <c r="A6197" s="34" t="s">
        <v>1727</v>
      </c>
      <c r="B6197" s="293">
        <v>2017</v>
      </c>
      <c r="C6197" s="294">
        <v>29710</v>
      </c>
      <c r="D6197" s="294">
        <v>4028</v>
      </c>
      <c r="E6197" s="295">
        <v>99857</v>
      </c>
      <c r="F6197" s="294">
        <v>50330</v>
      </c>
      <c r="G6197" s="294">
        <v>83771</v>
      </c>
    </row>
    <row r="6198" spans="1:7">
      <c r="A6198" s="34" t="s">
        <v>1727</v>
      </c>
      <c r="B6198" s="293">
        <v>2016</v>
      </c>
      <c r="C6198" s="294">
        <v>28833</v>
      </c>
      <c r="D6198" s="294">
        <v>3538</v>
      </c>
      <c r="E6198" s="295">
        <v>99644</v>
      </c>
      <c r="F6198" s="294">
        <v>52063</v>
      </c>
      <c r="G6198" s="294">
        <v>83165</v>
      </c>
    </row>
    <row r="6199" spans="1:7">
      <c r="A6199" s="34" t="s">
        <v>1727</v>
      </c>
      <c r="B6199" s="293">
        <v>2015</v>
      </c>
      <c r="C6199" s="294">
        <v>20261</v>
      </c>
      <c r="D6199" s="294">
        <v>2675</v>
      </c>
      <c r="E6199" s="295">
        <v>106685</v>
      </c>
      <c r="F6199" s="294">
        <v>53230</v>
      </c>
      <c r="G6199" s="294">
        <v>89416</v>
      </c>
    </row>
    <row r="6200" spans="1:7">
      <c r="A6200" s="34" t="s">
        <v>1727</v>
      </c>
      <c r="B6200" s="293">
        <v>2014</v>
      </c>
      <c r="C6200" s="294">
        <v>17005</v>
      </c>
      <c r="D6200" s="294">
        <v>3065</v>
      </c>
      <c r="E6200" s="295">
        <v>37943</v>
      </c>
      <c r="F6200" s="294">
        <v>19443</v>
      </c>
      <c r="G6200" s="294">
        <v>31371</v>
      </c>
    </row>
    <row r="6201" spans="1:7">
      <c r="A6201" s="34" t="s">
        <v>1727</v>
      </c>
      <c r="B6201" s="293">
        <v>2013</v>
      </c>
      <c r="C6201" s="294">
        <v>16590</v>
      </c>
      <c r="D6201" s="294">
        <v>3467</v>
      </c>
      <c r="E6201" s="295">
        <v>34900</v>
      </c>
      <c r="F6201" s="294">
        <v>18671</v>
      </c>
      <c r="G6201" s="294">
        <v>29322</v>
      </c>
    </row>
    <row r="6202" spans="1:7">
      <c r="A6202" s="34" t="s">
        <v>1727</v>
      </c>
      <c r="B6202" s="293">
        <v>2012</v>
      </c>
      <c r="C6202" s="294">
        <v>16184</v>
      </c>
      <c r="D6202" s="294">
        <v>3617</v>
      </c>
      <c r="E6202" s="295">
        <v>32818</v>
      </c>
      <c r="F6202" s="294">
        <v>17113</v>
      </c>
      <c r="G6202" s="294">
        <v>27746</v>
      </c>
    </row>
    <row r="6203" spans="1:7">
      <c r="A6203" s="34" t="s">
        <v>1727</v>
      </c>
      <c r="B6203" s="293">
        <v>2011</v>
      </c>
      <c r="C6203" s="294">
        <v>15933</v>
      </c>
      <c r="D6203" s="294">
        <v>3096</v>
      </c>
      <c r="E6203" s="295">
        <v>30675</v>
      </c>
      <c r="F6203" s="294">
        <v>15968</v>
      </c>
      <c r="G6203" s="294">
        <v>25803</v>
      </c>
    </row>
    <row r="6204" spans="1:7">
      <c r="A6204" s="34" t="s">
        <v>1727</v>
      </c>
      <c r="B6204" s="293">
        <v>2010</v>
      </c>
      <c r="C6204" s="294">
        <v>15392</v>
      </c>
      <c r="D6204" s="294">
        <v>3099</v>
      </c>
      <c r="E6204" s="295">
        <v>28090</v>
      </c>
      <c r="F6204" s="294">
        <v>14629</v>
      </c>
      <c r="G6204" s="294">
        <v>24148</v>
      </c>
    </row>
    <row r="6205" spans="1:7">
      <c r="A6205" s="34" t="s">
        <v>1727</v>
      </c>
      <c r="B6205" s="293">
        <v>2009</v>
      </c>
      <c r="C6205" s="294">
        <v>14599</v>
      </c>
      <c r="D6205" s="294">
        <v>2070</v>
      </c>
      <c r="E6205" s="295">
        <v>23588</v>
      </c>
      <c r="F6205" s="294">
        <v>13182</v>
      </c>
      <c r="G6205" s="294">
        <v>19957</v>
      </c>
    </row>
    <row r="6206" spans="1:7">
      <c r="A6206" s="34" t="s">
        <v>1727</v>
      </c>
      <c r="B6206" s="293">
        <v>2008</v>
      </c>
      <c r="C6206" s="294">
        <v>13515</v>
      </c>
      <c r="D6206" s="294">
        <v>2231</v>
      </c>
      <c r="E6206" s="295">
        <v>22198</v>
      </c>
      <c r="F6206" s="294">
        <v>11536</v>
      </c>
      <c r="G6206" s="294">
        <v>18492</v>
      </c>
    </row>
    <row r="6207" spans="1:7">
      <c r="A6207" s="34" t="s">
        <v>1727</v>
      </c>
      <c r="B6207" s="293">
        <v>2007</v>
      </c>
      <c r="C6207" s="294">
        <v>12299</v>
      </c>
      <c r="D6207" s="294">
        <v>2802</v>
      </c>
      <c r="E6207" s="295">
        <v>19512</v>
      </c>
      <c r="F6207" s="294">
        <v>10977</v>
      </c>
      <c r="G6207" s="294">
        <v>17064</v>
      </c>
    </row>
    <row r="6208" spans="1:7">
      <c r="A6208" s="34" t="s">
        <v>1727</v>
      </c>
      <c r="B6208" s="293">
        <v>2006</v>
      </c>
      <c r="C6208" s="294">
        <v>11292</v>
      </c>
      <c r="D6208" s="294">
        <v>2546.6999999999998</v>
      </c>
      <c r="E6208" s="295">
        <v>19664.8</v>
      </c>
      <c r="F6208" s="294">
        <v>9382.5</v>
      </c>
      <c r="G6208" s="294">
        <v>17305.599999999999</v>
      </c>
    </row>
    <row r="6209" spans="1:7">
      <c r="A6209" s="34" t="s">
        <v>1727</v>
      </c>
      <c r="B6209" s="293">
        <v>2005</v>
      </c>
      <c r="C6209" s="294">
        <v>10054.6</v>
      </c>
      <c r="D6209" s="294">
        <v>1803.9</v>
      </c>
      <c r="E6209" s="295">
        <v>16617.400000000001</v>
      </c>
      <c r="F6209" s="294">
        <v>10449.5</v>
      </c>
      <c r="G6209" s="294">
        <v>12901.3</v>
      </c>
    </row>
    <row r="6210" spans="1:7">
      <c r="A6210" s="34" t="s">
        <v>1727</v>
      </c>
      <c r="B6210" s="293">
        <v>2004</v>
      </c>
      <c r="C6210" s="294">
        <v>9087.2000000000007</v>
      </c>
      <c r="D6210" s="294">
        <v>1959.3</v>
      </c>
      <c r="E6210" s="295">
        <v>14110.8</v>
      </c>
      <c r="F6210" s="294">
        <v>9077</v>
      </c>
      <c r="G6210" s="294">
        <v>11436.3</v>
      </c>
    </row>
    <row r="6211" spans="1:7">
      <c r="A6211" s="34" t="s">
        <v>1727</v>
      </c>
      <c r="B6211" s="293">
        <v>2003</v>
      </c>
      <c r="C6211" s="294">
        <v>7665.2</v>
      </c>
      <c r="D6211" s="294">
        <v>1599.8</v>
      </c>
      <c r="E6211" s="295">
        <v>12405.5</v>
      </c>
      <c r="F6211" s="294">
        <v>7906.4</v>
      </c>
      <c r="G6211" s="294">
        <v>10272</v>
      </c>
    </row>
    <row r="6212" spans="1:7">
      <c r="A6212" s="34" t="s">
        <v>1727</v>
      </c>
      <c r="B6212" s="293">
        <v>2002</v>
      </c>
      <c r="C6212" s="294">
        <v>6410.7997999999998</v>
      </c>
      <c r="D6212" s="294">
        <v>984</v>
      </c>
      <c r="E6212" s="295">
        <v>10904.5</v>
      </c>
      <c r="F6212" s="294">
        <v>6431.1000999999997</v>
      </c>
      <c r="G6212" s="294">
        <v>8956.7001999999993</v>
      </c>
    </row>
    <row r="6213" spans="1:7">
      <c r="A6213" s="34" t="s">
        <v>1727</v>
      </c>
      <c r="B6213" s="293">
        <v>2001</v>
      </c>
      <c r="C6213" s="294">
        <v>5551.8</v>
      </c>
      <c r="D6213" s="294">
        <v>1046</v>
      </c>
      <c r="E6213" s="295">
        <v>7038.9</v>
      </c>
      <c r="F6213" s="294">
        <v>5509.5</v>
      </c>
      <c r="G6213" s="294">
        <v>5668.2</v>
      </c>
    </row>
    <row r="6214" spans="1:7">
      <c r="A6214" s="34" t="s">
        <v>1727</v>
      </c>
      <c r="B6214" s="293">
        <v>2000</v>
      </c>
      <c r="C6214" s="294">
        <v>5016.3</v>
      </c>
      <c r="D6214" s="294">
        <v>1084.2</v>
      </c>
      <c r="E6214" s="295">
        <v>5694.1</v>
      </c>
      <c r="F6214" s="294">
        <v>4512.5</v>
      </c>
      <c r="G6214" s="294">
        <v>4844.6000000000004</v>
      </c>
    </row>
    <row r="6215" spans="1:7">
      <c r="A6215" s="34" t="s">
        <v>1727</v>
      </c>
      <c r="B6215" s="293">
        <v>1999</v>
      </c>
      <c r="C6215" s="294">
        <v>4232.3999999999996</v>
      </c>
      <c r="D6215" s="294">
        <v>476.3</v>
      </c>
      <c r="E6215" s="295">
        <v>5008.3999999999996</v>
      </c>
      <c r="F6215" s="294">
        <v>3770.8</v>
      </c>
      <c r="G6215" s="294">
        <v>4033.4</v>
      </c>
    </row>
    <row r="6216" spans="1:7">
      <c r="A6216" s="34" t="s">
        <v>1727</v>
      </c>
      <c r="B6216" s="293">
        <v>1998</v>
      </c>
      <c r="C6216" s="294">
        <v>3343</v>
      </c>
      <c r="D6216" s="294">
        <v>587.79999999999995</v>
      </c>
      <c r="E6216" s="295">
        <v>3646.2</v>
      </c>
      <c r="F6216" s="294">
        <v>2650.6001000000001</v>
      </c>
      <c r="G6216" s="294">
        <v>2842.6001000000001</v>
      </c>
    </row>
    <row r="6217" spans="1:7">
      <c r="A6217" s="34" t="s">
        <v>1727</v>
      </c>
      <c r="B6217" s="293">
        <v>1997</v>
      </c>
      <c r="C6217" s="294">
        <v>2438.2240999999999</v>
      </c>
      <c r="D6217" s="294">
        <v>529.98800000000006</v>
      </c>
      <c r="E6217" s="295">
        <v>2409.21</v>
      </c>
      <c r="F6217" s="294">
        <v>1746.221</v>
      </c>
      <c r="G6217" s="294">
        <v>1866.576</v>
      </c>
    </row>
    <row r="6218" spans="1:7">
      <c r="A6218" s="34" t="s">
        <v>1727</v>
      </c>
      <c r="B6218" s="293">
        <v>1996</v>
      </c>
      <c r="C6218" s="294">
        <v>2169.114</v>
      </c>
      <c r="D6218" s="294">
        <v>437.80399999999997</v>
      </c>
      <c r="E6218" s="295">
        <v>2503.2981</v>
      </c>
      <c r="F6218" s="294">
        <v>1789.3050000000001</v>
      </c>
      <c r="G6218" s="294">
        <v>1865.165</v>
      </c>
    </row>
    <row r="6219" spans="1:7">
      <c r="A6219" s="34" t="s">
        <v>1727</v>
      </c>
      <c r="B6219" s="293">
        <v>1995</v>
      </c>
      <c r="C6219" s="294">
        <v>1742.3920000000001</v>
      </c>
      <c r="D6219" s="294">
        <v>294</v>
      </c>
      <c r="E6219" s="295">
        <v>1946.7320999999999</v>
      </c>
      <c r="F6219" s="294">
        <v>1335.0129999999999</v>
      </c>
      <c r="G6219" s="294">
        <v>1382.6869999999999</v>
      </c>
    </row>
    <row r="6220" spans="1:7">
      <c r="A6220" s="34" t="s">
        <v>1727</v>
      </c>
      <c r="B6220" s="293">
        <v>1994</v>
      </c>
      <c r="C6220" s="294">
        <v>1390.922</v>
      </c>
      <c r="D6220" s="294">
        <v>232.357</v>
      </c>
      <c r="E6220" s="295">
        <v>1623.252</v>
      </c>
      <c r="F6220" s="294">
        <v>1053.492</v>
      </c>
      <c r="G6220" s="294">
        <v>1131.8969999999999</v>
      </c>
    </row>
    <row r="6221" spans="1:7">
      <c r="A6221" s="34" t="s">
        <v>1727</v>
      </c>
      <c r="B6221" s="293">
        <v>1993</v>
      </c>
      <c r="C6221" s="294">
        <v>1328.2080000000001</v>
      </c>
      <c r="D6221" s="294">
        <v>197.22800000000001</v>
      </c>
      <c r="E6221" s="295">
        <v>1286.45</v>
      </c>
      <c r="F6221" s="294">
        <v>841.47799999999995</v>
      </c>
      <c r="G6221" s="294">
        <v>944.19299999999998</v>
      </c>
    </row>
    <row r="6222" spans="1:7">
      <c r="A6222" s="34" t="s">
        <v>1727</v>
      </c>
      <c r="B6222" s="293">
        <v>1992</v>
      </c>
      <c r="C6222" s="294">
        <v>1176.912</v>
      </c>
      <c r="D6222" s="294">
        <v>161.541</v>
      </c>
      <c r="E6222" s="295">
        <v>1163.4561000000001</v>
      </c>
      <c r="F6222" s="294">
        <v>796.45500000000004</v>
      </c>
      <c r="G6222" s="294">
        <v>885.65300000000002</v>
      </c>
    </row>
    <row r="6223" spans="1:7">
      <c r="A6223" s="34" t="s">
        <v>1727</v>
      </c>
      <c r="B6223" s="293">
        <v>1991</v>
      </c>
      <c r="C6223" s="294">
        <v>1021.423</v>
      </c>
      <c r="D6223" s="294">
        <v>133.37200000000001</v>
      </c>
      <c r="E6223" s="295">
        <v>1024.1410000000001</v>
      </c>
      <c r="F6223" s="294">
        <v>683.16600000000005</v>
      </c>
      <c r="G6223" s="294">
        <v>781.95100000000002</v>
      </c>
    </row>
    <row r="6224" spans="1:7">
      <c r="A6224" s="34" t="s">
        <v>1727</v>
      </c>
      <c r="B6224" s="293">
        <v>1990</v>
      </c>
      <c r="C6224" s="294">
        <v>865.91800000000001</v>
      </c>
      <c r="D6224" s="294">
        <v>112.874</v>
      </c>
      <c r="E6224" s="295">
        <v>885.28499999999997</v>
      </c>
      <c r="F6224" s="294">
        <v>565.23599999999999</v>
      </c>
      <c r="G6224" s="294">
        <v>659.54599999999994</v>
      </c>
    </row>
    <row r="6225" spans="1:7">
      <c r="A6225" s="34" t="s">
        <v>1727</v>
      </c>
      <c r="B6225" s="293">
        <v>1989</v>
      </c>
      <c r="C6225" s="294">
        <v>741.69899999999996</v>
      </c>
      <c r="D6225" s="294">
        <v>97.429000000000002</v>
      </c>
      <c r="E6225" s="295">
        <v>759.63900000000001</v>
      </c>
      <c r="F6225" s="294">
        <v>473.60899999999998</v>
      </c>
      <c r="G6225" s="294">
        <v>553.53399999999999</v>
      </c>
    </row>
    <row r="6226" spans="1:7">
      <c r="A6226" s="34" t="s">
        <v>1728</v>
      </c>
      <c r="B6226" s="293">
        <v>2019</v>
      </c>
      <c r="C6226" s="294">
        <v>12899.672</v>
      </c>
      <c r="D6226" s="294">
        <v>2049.1460000000002</v>
      </c>
      <c r="E6226" s="295">
        <v>33876.356</v>
      </c>
      <c r="F6226" s="294">
        <v>12767.965</v>
      </c>
      <c r="G6226" s="294">
        <v>28310.287</v>
      </c>
    </row>
    <row r="6227" spans="1:7">
      <c r="A6227" s="34" t="s">
        <v>1728</v>
      </c>
      <c r="B6227" s="293">
        <v>2018</v>
      </c>
      <c r="C6227" s="294">
        <v>11763.096</v>
      </c>
      <c r="D6227" s="294">
        <v>466.77199999999999</v>
      </c>
      <c r="E6227" s="295">
        <v>30210.705999999998</v>
      </c>
      <c r="F6227" s="294">
        <v>10572.040999999999</v>
      </c>
      <c r="G6227" s="294">
        <v>25703.456999999999</v>
      </c>
    </row>
    <row r="6228" spans="1:7">
      <c r="A6228" s="34" t="s">
        <v>1728</v>
      </c>
      <c r="B6228" s="293">
        <v>2017</v>
      </c>
      <c r="C6228" s="294">
        <v>10797.478999999999</v>
      </c>
      <c r="D6228" s="294">
        <v>1952.0519999999999</v>
      </c>
      <c r="E6228" s="295">
        <v>29160.042000000001</v>
      </c>
      <c r="F6228" s="294">
        <v>11690.902</v>
      </c>
      <c r="G6228" s="294">
        <v>24599.995999999999</v>
      </c>
    </row>
    <row r="6229" spans="1:7">
      <c r="A6229" s="34" t="s">
        <v>1728</v>
      </c>
      <c r="B6229" s="293">
        <v>2016</v>
      </c>
      <c r="C6229" s="294">
        <v>9478.2690000000002</v>
      </c>
      <c r="D6229" s="294">
        <v>1100.4079999999999</v>
      </c>
      <c r="E6229" s="295">
        <v>28173.300999999999</v>
      </c>
      <c r="F6229" s="294">
        <v>10023.450999999999</v>
      </c>
      <c r="G6229" s="294">
        <v>23025.045999999998</v>
      </c>
    </row>
    <row r="6230" spans="1:7">
      <c r="A6230" s="34" t="s">
        <v>1728</v>
      </c>
      <c r="B6230" s="293">
        <v>2015</v>
      </c>
      <c r="C6230" s="294">
        <v>9190.0679999999993</v>
      </c>
      <c r="D6230" s="294">
        <v>-447.72</v>
      </c>
      <c r="E6230" s="295">
        <v>25215.178</v>
      </c>
      <c r="F6230" s="294">
        <v>7770.6769999999997</v>
      </c>
      <c r="G6230" s="294">
        <v>20467.43</v>
      </c>
    </row>
    <row r="6231" spans="1:7">
      <c r="A6231" s="34" t="s">
        <v>1728</v>
      </c>
      <c r="B6231" s="293">
        <v>2014</v>
      </c>
      <c r="C6231" s="294">
        <v>10081.984</v>
      </c>
      <c r="D6231" s="294">
        <v>-149.87299999999999</v>
      </c>
      <c r="E6231" s="295">
        <v>26702.510999999999</v>
      </c>
      <c r="F6231" s="294">
        <v>7628.2740000000003</v>
      </c>
      <c r="G6231" s="294">
        <v>21800.434000000001</v>
      </c>
    </row>
    <row r="6232" spans="1:7">
      <c r="A6232" s="34" t="s">
        <v>1728</v>
      </c>
      <c r="B6232" s="293">
        <v>2013</v>
      </c>
      <c r="C6232" s="294">
        <v>9809.6630000000005</v>
      </c>
      <c r="D6232" s="294">
        <v>-171.73400000000001</v>
      </c>
      <c r="E6232" s="295">
        <v>26084.61</v>
      </c>
      <c r="F6232" s="294">
        <v>7860.4949999999999</v>
      </c>
      <c r="G6232" s="294">
        <v>21309.702999999998</v>
      </c>
    </row>
    <row r="6233" spans="1:7">
      <c r="A6233" s="34" t="s">
        <v>1728</v>
      </c>
      <c r="B6233" s="293">
        <v>2012</v>
      </c>
      <c r="C6233" s="294">
        <v>9160.8439999999991</v>
      </c>
      <c r="D6233" s="294">
        <v>-1767.691</v>
      </c>
      <c r="E6233" s="295">
        <v>26284.738000000001</v>
      </c>
      <c r="F6233" s="294">
        <v>8116.0159999999996</v>
      </c>
      <c r="G6233" s="294">
        <v>21705.578000000001</v>
      </c>
    </row>
    <row r="6234" spans="1:7">
      <c r="A6234" s="34" t="s">
        <v>1728</v>
      </c>
      <c r="B6234" s="293">
        <v>2011</v>
      </c>
      <c r="C6234" s="294">
        <v>7849.3119999999999</v>
      </c>
      <c r="D6234" s="294">
        <v>3114.6370000000002</v>
      </c>
      <c r="E6234" s="295">
        <v>27766.276000000002</v>
      </c>
      <c r="F6234" s="294">
        <v>9882.2219999999998</v>
      </c>
      <c r="G6234" s="294">
        <v>23352.388999999999</v>
      </c>
    </row>
    <row r="6235" spans="1:7">
      <c r="A6235" s="34" t="s">
        <v>1728</v>
      </c>
      <c r="B6235" s="293">
        <v>2010</v>
      </c>
      <c r="C6235" s="294">
        <v>6056.0010000000002</v>
      </c>
      <c r="D6235" s="294">
        <v>-1437.3969999999999</v>
      </c>
      <c r="E6235" s="295">
        <v>18951.848000000002</v>
      </c>
      <c r="F6235" s="294">
        <v>2932.1619999999998</v>
      </c>
      <c r="G6235" s="294">
        <v>14979.86</v>
      </c>
    </row>
    <row r="6236" spans="1:7">
      <c r="A6236" s="34" t="s">
        <v>1728</v>
      </c>
      <c r="B6236" s="293">
        <v>2009</v>
      </c>
      <c r="C6236" s="294">
        <v>5978.5889999999999</v>
      </c>
      <c r="D6236" s="294">
        <v>-1291.682</v>
      </c>
      <c r="E6236" s="295">
        <v>22518.21</v>
      </c>
      <c r="F6236" s="294">
        <v>3870.4319999999998</v>
      </c>
      <c r="G6236" s="294">
        <v>17926.293000000001</v>
      </c>
    </row>
    <row r="6237" spans="1:7">
      <c r="A6237" s="34" t="s">
        <v>1728</v>
      </c>
      <c r="B6237" s="293">
        <v>2008</v>
      </c>
      <c r="C6237" s="294">
        <v>7208.7669999999998</v>
      </c>
      <c r="D6237" s="294">
        <v>-855.28599999999994</v>
      </c>
      <c r="E6237" s="295">
        <v>23274.716</v>
      </c>
      <c r="F6237" s="294">
        <v>3974.3609999999999</v>
      </c>
      <c r="G6237" s="294">
        <v>17438.526999999998</v>
      </c>
    </row>
    <row r="6238" spans="1:7">
      <c r="A6238" s="34" t="s">
        <v>1728</v>
      </c>
      <c r="B6238" s="293">
        <v>2007</v>
      </c>
      <c r="C6238" s="294">
        <v>7691.6369999999997</v>
      </c>
      <c r="D6238" s="294">
        <v>1584.4190000000001</v>
      </c>
      <c r="E6238" s="295">
        <v>22727.686000000002</v>
      </c>
      <c r="F6238" s="294">
        <v>6060.7030000000004</v>
      </c>
      <c r="G6238" s="294">
        <v>17235.932000000001</v>
      </c>
    </row>
    <row r="6239" spans="1:7">
      <c r="A6239" s="34" t="s">
        <v>1728</v>
      </c>
      <c r="B6239" s="293">
        <v>2006</v>
      </c>
      <c r="C6239" s="294">
        <v>7175.9560000000001</v>
      </c>
      <c r="D6239" s="294">
        <v>648.26400000000001</v>
      </c>
      <c r="E6239" s="295">
        <v>22146.238000000001</v>
      </c>
      <c r="F6239" s="294">
        <v>3849.549</v>
      </c>
      <c r="G6239" s="294">
        <v>16844.418000000001</v>
      </c>
    </row>
    <row r="6240" spans="1:7">
      <c r="A6240" s="34" t="s">
        <v>1728</v>
      </c>
      <c r="B6240" s="293">
        <v>2005</v>
      </c>
      <c r="C6240" s="294">
        <v>6128.8429999999998</v>
      </c>
      <c r="D6240" s="294">
        <v>-212.90299999999999</v>
      </c>
      <c r="E6240" s="295">
        <v>20699.419999999998</v>
      </c>
      <c r="F6240" s="294">
        <v>3235.0720000000001</v>
      </c>
      <c r="G6240" s="294">
        <v>15590.519</v>
      </c>
    </row>
    <row r="6241" spans="1:7">
      <c r="A6241" s="34" t="s">
        <v>1728</v>
      </c>
      <c r="B6241" s="293">
        <v>2004</v>
      </c>
      <c r="C6241" s="294">
        <v>4238.1040000000003</v>
      </c>
      <c r="D6241" s="294">
        <v>412.33199999999999</v>
      </c>
      <c r="E6241" s="295">
        <v>11115.029</v>
      </c>
      <c r="F6241" s="294">
        <v>2771.7040000000002</v>
      </c>
      <c r="G6241" s="294">
        <v>8230.5660000000007</v>
      </c>
    </row>
    <row r="6242" spans="1:7">
      <c r="A6242" s="34" t="s">
        <v>1728</v>
      </c>
      <c r="B6242" s="293">
        <v>2003</v>
      </c>
      <c r="C6242" s="294">
        <v>3862.7429999999999</v>
      </c>
      <c r="D6242" s="294">
        <v>243.697</v>
      </c>
      <c r="E6242" s="295">
        <v>10709.71</v>
      </c>
      <c r="F6242" s="294">
        <v>2533.788</v>
      </c>
      <c r="G6242" s="294">
        <v>8064.6859999999997</v>
      </c>
    </row>
    <row r="6243" spans="1:7">
      <c r="A6243" s="34" t="s">
        <v>1728</v>
      </c>
      <c r="B6243" s="293">
        <v>2002</v>
      </c>
      <c r="C6243" s="294">
        <v>3792.248</v>
      </c>
      <c r="D6243" s="294">
        <v>292.435</v>
      </c>
      <c r="E6243" s="295">
        <v>10504.985000000001</v>
      </c>
      <c r="F6243" s="294">
        <v>2664.1439999999998</v>
      </c>
      <c r="G6243" s="294">
        <v>7884.8780000000006</v>
      </c>
    </row>
    <row r="6244" spans="1:7">
      <c r="A6244" s="34" t="s">
        <v>1728</v>
      </c>
      <c r="B6244" s="293">
        <v>2001</v>
      </c>
      <c r="C6244" s="294">
        <v>3972.8020000000001</v>
      </c>
      <c r="D6244" s="294">
        <v>169.815</v>
      </c>
      <c r="E6244" s="295">
        <v>10497.442999999999</v>
      </c>
      <c r="F6244" s="294">
        <v>2510.6999999999998</v>
      </c>
      <c r="G6244" s="294">
        <v>7974.0919999999996</v>
      </c>
    </row>
    <row r="6245" spans="1:7">
      <c r="A6245" s="34" t="s">
        <v>1728</v>
      </c>
      <c r="B6245" s="293">
        <v>2000</v>
      </c>
      <c r="C6245" s="294">
        <v>3083.42</v>
      </c>
      <c r="D6245" s="294">
        <v>160.744</v>
      </c>
      <c r="E6245" s="295">
        <v>10734.601000000001</v>
      </c>
      <c r="F6245" s="294">
        <v>2382.4450000000002</v>
      </c>
      <c r="G6245" s="294">
        <v>8263.264000000001</v>
      </c>
    </row>
    <row r="6246" spans="1:7">
      <c r="A6246" s="34" t="s">
        <v>1728</v>
      </c>
      <c r="B6246" s="293">
        <v>1999</v>
      </c>
      <c r="C6246" s="294">
        <v>1386.1469999999999</v>
      </c>
      <c r="D6246" s="294">
        <v>86.058000000000007</v>
      </c>
      <c r="E6246" s="295">
        <v>2743.4540000000002</v>
      </c>
      <c r="F6246" s="294">
        <v>1023.201</v>
      </c>
      <c r="G6246" s="294">
        <v>2353.4070000000002</v>
      </c>
    </row>
    <row r="6247" spans="1:7">
      <c r="A6247" s="34" t="s">
        <v>1728</v>
      </c>
      <c r="B6247" s="293">
        <v>1998</v>
      </c>
      <c r="C6247" s="294">
        <v>735.50099999999998</v>
      </c>
      <c r="D6247" s="294">
        <v>68.947999999999993</v>
      </c>
      <c r="E6247" s="295">
        <v>1768.9580000000001</v>
      </c>
      <c r="F6247" s="294">
        <v>964.38099999999997</v>
      </c>
      <c r="G6247" s="294">
        <v>1517.2080000000001</v>
      </c>
    </row>
    <row r="6248" spans="1:7">
      <c r="A6248" s="34" t="s">
        <v>1728</v>
      </c>
      <c r="B6248" s="293">
        <v>1997</v>
      </c>
      <c r="C6248" s="294">
        <v>773.79700000000003</v>
      </c>
      <c r="D6248" s="294">
        <v>111.018</v>
      </c>
      <c r="E6248" s="295">
        <v>1398.374</v>
      </c>
      <c r="F6248" s="294">
        <v>1101.6220000000001</v>
      </c>
      <c r="G6248" s="294">
        <v>1169.9870000000001</v>
      </c>
    </row>
    <row r="6249" spans="1:7">
      <c r="A6249" s="34" t="s">
        <v>1728</v>
      </c>
      <c r="B6249" s="293">
        <v>1996</v>
      </c>
      <c r="C6249" s="294">
        <v>800.18899999999996</v>
      </c>
      <c r="D6249" s="294">
        <v>43.706000000000003</v>
      </c>
      <c r="E6249" s="295">
        <v>1287.6890000000001</v>
      </c>
      <c r="F6249" s="294">
        <v>973.38199999999995</v>
      </c>
      <c r="G6249" s="294">
        <v>1067.404</v>
      </c>
    </row>
    <row r="6250" spans="1:7">
      <c r="A6250" s="34" t="s">
        <v>1728</v>
      </c>
      <c r="B6250" s="293">
        <v>1995</v>
      </c>
      <c r="C6250" s="294">
        <v>721.84299999999996</v>
      </c>
      <c r="D6250" s="294">
        <v>46.564999999999998</v>
      </c>
      <c r="E6250" s="295">
        <v>1282.222</v>
      </c>
      <c r="F6250" s="294">
        <v>584.548</v>
      </c>
      <c r="G6250" s="294">
        <v>1148.26</v>
      </c>
    </row>
    <row r="6251" spans="1:7">
      <c r="A6251" s="34" t="s">
        <v>1728</v>
      </c>
      <c r="B6251" s="293">
        <v>1994</v>
      </c>
      <c r="C6251" s="294">
        <v>742.19500000000005</v>
      </c>
      <c r="D6251" s="294">
        <v>74.575999999999993</v>
      </c>
      <c r="E6251" s="295">
        <v>1140.7530999999999</v>
      </c>
      <c r="F6251" s="294">
        <v>529.37900000000002</v>
      </c>
      <c r="G6251" s="294">
        <v>1017.078</v>
      </c>
    </row>
    <row r="6252" spans="1:7">
      <c r="A6252" s="34" t="s">
        <v>1728</v>
      </c>
      <c r="B6252" s="293">
        <v>1993</v>
      </c>
      <c r="C6252" s="294">
        <v>37.015999999999998</v>
      </c>
      <c r="D6252" s="294">
        <v>-117.586</v>
      </c>
      <c r="E6252" s="295">
        <v>1160.123</v>
      </c>
      <c r="F6252" s="294">
        <v>481.755</v>
      </c>
      <c r="G6252" s="294">
        <v>980.62900000000002</v>
      </c>
    </row>
    <row r="6253" spans="1:7">
      <c r="A6253" s="34" t="s">
        <v>1728</v>
      </c>
      <c r="B6253" s="293">
        <v>1992</v>
      </c>
      <c r="C6253" s="294">
        <v>50.005000000000003</v>
      </c>
      <c r="D6253" s="294">
        <v>-20.071999999999999</v>
      </c>
      <c r="E6253" s="295">
        <v>1063.4860000000001</v>
      </c>
      <c r="F6253" s="294">
        <v>526.78200000000004</v>
      </c>
      <c r="G6253" s="294">
        <v>1000.2329999999999</v>
      </c>
    </row>
    <row r="6254" spans="1:7">
      <c r="A6254" s="34" t="s">
        <v>1728</v>
      </c>
      <c r="B6254" s="293">
        <v>1991</v>
      </c>
      <c r="C6254" s="294">
        <v>146.863</v>
      </c>
      <c r="D6254" s="294">
        <v>-12.22</v>
      </c>
      <c r="E6254" s="295">
        <v>473.08199999999999</v>
      </c>
      <c r="F6254" s="294">
        <v>446.90300000000002</v>
      </c>
      <c r="G6254" s="294">
        <v>447.57300000000004</v>
      </c>
    </row>
    <row r="6255" spans="1:7">
      <c r="A6255" s="34" t="s">
        <v>1728</v>
      </c>
      <c r="B6255" s="293">
        <v>1990</v>
      </c>
      <c r="C6255" s="294">
        <v>176.54599999999999</v>
      </c>
      <c r="D6255" s="294">
        <v>-23.56</v>
      </c>
      <c r="E6255" s="295">
        <v>375.86</v>
      </c>
      <c r="F6255" s="294">
        <v>267.14999999999998</v>
      </c>
      <c r="G6255" s="294">
        <v>350.84199999999998</v>
      </c>
    </row>
    <row r="6256" spans="1:7">
      <c r="A6256" s="34" t="s">
        <v>1728</v>
      </c>
      <c r="B6256" s="293">
        <v>1989</v>
      </c>
      <c r="C6256" s="294">
        <v>191.797</v>
      </c>
      <c r="D6256" s="294">
        <v>27.4</v>
      </c>
      <c r="E6256" s="295">
        <v>292.435</v>
      </c>
      <c r="F6256" s="294">
        <v>265.07100000000003</v>
      </c>
      <c r="G6256" s="294">
        <v>265.64700000000005</v>
      </c>
    </row>
    <row r="6257" spans="1:7">
      <c r="A6257" s="34" t="s">
        <v>1729</v>
      </c>
      <c r="B6257" s="293">
        <v>2019</v>
      </c>
      <c r="C6257" s="294">
        <v>9970.6720000000005</v>
      </c>
      <c r="D6257" s="294">
        <v>744.21100000000001</v>
      </c>
      <c r="E6257" s="295">
        <v>13386.68</v>
      </c>
      <c r="F6257" s="294">
        <v>8126.4480000000003</v>
      </c>
      <c r="G6257" s="294">
        <v>11056.483</v>
      </c>
    </row>
    <row r="6258" spans="1:7">
      <c r="A6258" s="34" t="s">
        <v>1729</v>
      </c>
      <c r="B6258" s="293">
        <v>2018</v>
      </c>
      <c r="C6258" s="294">
        <v>9983.634</v>
      </c>
      <c r="D6258" s="294">
        <v>861.70399999999995</v>
      </c>
      <c r="E6258" s="295">
        <v>13099.123</v>
      </c>
      <c r="F6258" s="294">
        <v>7440.0590000000002</v>
      </c>
      <c r="G6258" s="294">
        <v>10698.032999999999</v>
      </c>
    </row>
    <row r="6259" spans="1:7">
      <c r="A6259" s="34" t="s">
        <v>1729</v>
      </c>
      <c r="B6259" s="293">
        <v>2017</v>
      </c>
      <c r="C6259" s="294">
        <v>9491.2900000000009</v>
      </c>
      <c r="D6259" s="294">
        <v>971.63800000000003</v>
      </c>
      <c r="E6259" s="295">
        <v>12094.852999999999</v>
      </c>
      <c r="F6259" s="294">
        <v>7067.009</v>
      </c>
      <c r="G6259" s="294">
        <v>9860.0499999999993</v>
      </c>
    </row>
    <row r="6260" spans="1:7">
      <c r="A6260" s="34" t="s">
        <v>1729</v>
      </c>
      <c r="B6260" s="293">
        <v>2016</v>
      </c>
      <c r="C6260" s="294">
        <v>8959.0869999999995</v>
      </c>
      <c r="D6260" s="294">
        <v>930.36199999999997</v>
      </c>
      <c r="E6260" s="295">
        <v>10230.596</v>
      </c>
      <c r="F6260" s="294">
        <v>5783.4870000000001</v>
      </c>
      <c r="G6260" s="294">
        <v>8318.6679999999997</v>
      </c>
    </row>
    <row r="6261" spans="1:7">
      <c r="A6261" s="34" t="s">
        <v>1729</v>
      </c>
      <c r="B6261" s="293">
        <v>2015</v>
      </c>
      <c r="C6261" s="294">
        <v>8071.5630000000001</v>
      </c>
      <c r="D6261" s="294">
        <v>615.30200000000002</v>
      </c>
      <c r="E6261" s="295">
        <v>9942.3639999999996</v>
      </c>
      <c r="F6261" s="294">
        <v>4860.8630000000003</v>
      </c>
      <c r="G6261" s="294">
        <v>8082.7460000000001</v>
      </c>
    </row>
    <row r="6262" spans="1:7">
      <c r="A6262" s="34" t="s">
        <v>1729</v>
      </c>
      <c r="B6262" s="293">
        <v>2014</v>
      </c>
      <c r="C6262" s="294">
        <v>7803.4459999999999</v>
      </c>
      <c r="D6262" s="294">
        <v>531.96500000000003</v>
      </c>
      <c r="E6262" s="295">
        <v>8285.5439999999999</v>
      </c>
      <c r="F6262" s="294">
        <v>4422.8130000000001</v>
      </c>
      <c r="G6262" s="294">
        <v>6676.2530000000006</v>
      </c>
    </row>
    <row r="6263" spans="1:7">
      <c r="A6263" s="34" t="s">
        <v>1729</v>
      </c>
      <c r="B6263" s="293">
        <v>2013</v>
      </c>
      <c r="C6263" s="294">
        <v>7348.7539999999999</v>
      </c>
      <c r="D6263" s="294">
        <v>348.786</v>
      </c>
      <c r="E6263" s="295">
        <v>8494.1769999999997</v>
      </c>
      <c r="F6263" s="294">
        <v>4470.3059999999996</v>
      </c>
      <c r="G6263" s="294">
        <v>6730.3139999999994</v>
      </c>
    </row>
    <row r="6264" spans="1:7">
      <c r="A6264" s="34" t="s">
        <v>1729</v>
      </c>
      <c r="B6264" s="293">
        <v>2012</v>
      </c>
      <c r="C6264" s="294">
        <v>5787.98</v>
      </c>
      <c r="D6264" s="294">
        <v>250.25800000000001</v>
      </c>
      <c r="E6264" s="295">
        <v>6303.6840000000002</v>
      </c>
      <c r="F6264" s="294">
        <v>3719.6170000000002</v>
      </c>
      <c r="G6264" s="294">
        <v>5102.5590000000002</v>
      </c>
    </row>
    <row r="6265" spans="1:7">
      <c r="A6265" s="34" t="s">
        <v>1729</v>
      </c>
      <c r="B6265" s="293">
        <v>2011</v>
      </c>
      <c r="C6265" s="294">
        <v>5642.2579999999998</v>
      </c>
      <c r="D6265" s="294">
        <v>173.922</v>
      </c>
      <c r="E6265" s="295">
        <v>6206.2280000000001</v>
      </c>
      <c r="F6265" s="294">
        <v>3449.5079999999998</v>
      </c>
      <c r="G6265" s="294">
        <v>5035.9470000000001</v>
      </c>
    </row>
    <row r="6266" spans="1:7">
      <c r="A6266" s="34" t="s">
        <v>1729</v>
      </c>
      <c r="B6266" s="293">
        <v>2010</v>
      </c>
      <c r="C6266" s="294">
        <v>5319.0720000000001</v>
      </c>
      <c r="D6266" s="294">
        <v>182.227</v>
      </c>
      <c r="E6266" s="295">
        <v>6098.9260000000004</v>
      </c>
      <c r="F6266" s="294">
        <v>3306.9969999999998</v>
      </c>
      <c r="G6266" s="294">
        <v>4960.5789999999997</v>
      </c>
    </row>
    <row r="6267" spans="1:7">
      <c r="A6267" s="34" t="s">
        <v>1729</v>
      </c>
      <c r="B6267" s="293">
        <v>2009</v>
      </c>
      <c r="C6267" s="294">
        <v>5344.0240000000003</v>
      </c>
      <c r="D6267" s="294">
        <v>-5.4989999999999997</v>
      </c>
      <c r="E6267" s="295">
        <v>6391.4459999999999</v>
      </c>
      <c r="F6267" s="294">
        <v>3234.2820000000002</v>
      </c>
      <c r="G6267" s="294">
        <v>5088.7610000000004</v>
      </c>
    </row>
    <row r="6268" spans="1:7">
      <c r="A6268" s="34" t="s">
        <v>1729</v>
      </c>
      <c r="B6268" s="293">
        <v>2008</v>
      </c>
      <c r="C6268" s="294">
        <v>6826.348</v>
      </c>
      <c r="D6268" s="294">
        <v>-1458.2280000000001</v>
      </c>
      <c r="E6268" s="295">
        <v>6446.1750000000002</v>
      </c>
      <c r="F6268" s="294">
        <v>3153.8029999999999</v>
      </c>
      <c r="G6268" s="294">
        <v>5108.5889999999999</v>
      </c>
    </row>
    <row r="6269" spans="1:7">
      <c r="A6269" s="34" t="s">
        <v>1729</v>
      </c>
      <c r="B6269" s="293">
        <v>2007</v>
      </c>
      <c r="C6269" s="294">
        <v>7586.018</v>
      </c>
      <c r="D6269" s="294">
        <v>706.81399999999996</v>
      </c>
      <c r="E6269" s="295">
        <v>8680.0499999999993</v>
      </c>
      <c r="F6269" s="294">
        <v>4707.357</v>
      </c>
      <c r="G6269" s="294">
        <v>6989.1909999999998</v>
      </c>
    </row>
    <row r="6270" spans="1:7">
      <c r="A6270" s="34" t="s">
        <v>1729</v>
      </c>
      <c r="B6270" s="293">
        <v>2006</v>
      </c>
      <c r="C6270" s="294">
        <v>7905.8419999999996</v>
      </c>
      <c r="D6270" s="294">
        <v>455.83300000000003</v>
      </c>
      <c r="E6270" s="295">
        <v>8178.3940000000002</v>
      </c>
      <c r="F6270" s="294">
        <v>3715.2629999999999</v>
      </c>
      <c r="G6270" s="294">
        <v>6498.9439999999995</v>
      </c>
    </row>
    <row r="6271" spans="1:7">
      <c r="A6271" s="34" t="s">
        <v>1729</v>
      </c>
      <c r="B6271" s="293">
        <v>2005</v>
      </c>
      <c r="C6271" s="294">
        <v>6620.0990000000002</v>
      </c>
      <c r="D6271" s="294">
        <v>387.13799999999998</v>
      </c>
      <c r="E6271" s="295">
        <v>8040.0370000000003</v>
      </c>
      <c r="F6271" s="294">
        <v>3058.2379999999998</v>
      </c>
      <c r="G6271" s="294">
        <v>6366.6080000000002</v>
      </c>
    </row>
    <row r="6272" spans="1:7">
      <c r="A6272" s="34" t="s">
        <v>1729</v>
      </c>
      <c r="B6272" s="293">
        <v>2004</v>
      </c>
      <c r="C6272" s="294">
        <v>5880.3720000000003</v>
      </c>
      <c r="D6272" s="294">
        <v>368.62200000000001</v>
      </c>
      <c r="E6272" s="295">
        <v>4403.1180000000004</v>
      </c>
      <c r="F6272" s="294">
        <v>2666.337</v>
      </c>
      <c r="G6272" s="294">
        <v>3557.6779999999999</v>
      </c>
    </row>
    <row r="6273" spans="1:7">
      <c r="A6273" s="34" t="s">
        <v>1729</v>
      </c>
      <c r="B6273" s="293">
        <v>2003</v>
      </c>
      <c r="C6273" s="294">
        <v>4999.3810000000003</v>
      </c>
      <c r="D6273" s="294">
        <v>310.149</v>
      </c>
      <c r="E6273" s="295">
        <v>4163.5749999999998</v>
      </c>
      <c r="F6273" s="294">
        <v>2297.8009999999999</v>
      </c>
      <c r="G6273" s="294">
        <v>3310.2139999999999</v>
      </c>
    </row>
    <row r="6274" spans="1:7">
      <c r="A6274" s="34" t="s">
        <v>1729</v>
      </c>
      <c r="B6274" s="293">
        <v>2001</v>
      </c>
      <c r="C6274" s="294">
        <v>3445.9450000000002</v>
      </c>
      <c r="D6274" s="294">
        <v>188.59200000000001</v>
      </c>
      <c r="E6274" s="295">
        <v>1768.4849999999999</v>
      </c>
      <c r="F6274" s="294">
        <v>948.55100000000004</v>
      </c>
      <c r="G6274" s="294">
        <v>1256.9839999999999</v>
      </c>
    </row>
    <row r="6275" spans="1:7">
      <c r="A6275" s="34" t="s">
        <v>1729</v>
      </c>
      <c r="B6275" s="293">
        <v>2000</v>
      </c>
      <c r="C6275" s="294">
        <v>3404.0340000000001</v>
      </c>
      <c r="D6275" s="294">
        <v>162.59899999999999</v>
      </c>
      <c r="E6275" s="295">
        <v>1795.3779999999999</v>
      </c>
      <c r="F6275" s="294">
        <v>754.36</v>
      </c>
      <c r="G6275" s="294">
        <v>1344.1880000000001</v>
      </c>
    </row>
    <row r="6276" spans="1:7">
      <c r="A6276" s="34" t="s">
        <v>1729</v>
      </c>
      <c r="B6276" s="293">
        <v>1999</v>
      </c>
      <c r="C6276" s="294">
        <v>3083.2638999999999</v>
      </c>
      <c r="D6276" s="294">
        <v>157.239</v>
      </c>
      <c r="E6276" s="295">
        <v>1682.873</v>
      </c>
      <c r="F6276" s="294">
        <v>692.54600000000005</v>
      </c>
      <c r="G6276" s="294">
        <v>1288.6110000000001</v>
      </c>
    </row>
    <row r="6277" spans="1:7">
      <c r="A6277" s="34" t="s">
        <v>1729</v>
      </c>
      <c r="B6277" s="293">
        <v>1998</v>
      </c>
      <c r="C6277" s="294">
        <v>2744.6201000000001</v>
      </c>
      <c r="D6277" s="294">
        <v>115.254</v>
      </c>
      <c r="E6277" s="295">
        <v>1405.4860000000001</v>
      </c>
      <c r="F6277" s="294">
        <v>611.05899999999997</v>
      </c>
      <c r="G6277" s="294">
        <v>988.14799999999991</v>
      </c>
    </row>
    <row r="6278" spans="1:7">
      <c r="A6278" s="34" t="s">
        <v>1729</v>
      </c>
      <c r="B6278" s="293">
        <v>1997</v>
      </c>
      <c r="C6278" s="294">
        <v>2327.3409999999999</v>
      </c>
      <c r="D6278" s="294">
        <v>73.424000000000007</v>
      </c>
      <c r="E6278" s="295">
        <v>1176.557</v>
      </c>
      <c r="F6278" s="294">
        <v>477.13299999999998</v>
      </c>
      <c r="G6278" s="294">
        <v>854.87099999999998</v>
      </c>
    </row>
    <row r="6279" spans="1:7">
      <c r="A6279" s="34" t="s">
        <v>1729</v>
      </c>
      <c r="B6279" s="293">
        <v>1996</v>
      </c>
      <c r="C6279" s="294">
        <v>1779.3889999999999</v>
      </c>
      <c r="D6279" s="294">
        <v>49.05</v>
      </c>
      <c r="E6279" s="295">
        <v>954.34900000000005</v>
      </c>
      <c r="F6279" s="294">
        <v>333.19900000000001</v>
      </c>
      <c r="G6279" s="294">
        <v>720.779</v>
      </c>
    </row>
    <row r="6280" spans="1:7">
      <c r="A6280" s="34" t="s">
        <v>1729</v>
      </c>
      <c r="B6280" s="293">
        <v>1995</v>
      </c>
      <c r="C6280" s="294">
        <v>1648.5170000000001</v>
      </c>
      <c r="D6280" s="294">
        <v>6.4119999999999999</v>
      </c>
      <c r="E6280" s="295">
        <v>903.15200000000004</v>
      </c>
      <c r="F6280" s="294">
        <v>274.90300000000002</v>
      </c>
      <c r="G6280" s="294">
        <v>677.94</v>
      </c>
    </row>
    <row r="6281" spans="1:7">
      <c r="A6281" s="34" t="s">
        <v>1729</v>
      </c>
      <c r="B6281" s="293">
        <v>1994</v>
      </c>
      <c r="C6281" s="294">
        <v>1437.4059999999999</v>
      </c>
      <c r="D6281" s="294">
        <v>33.006999999999998</v>
      </c>
      <c r="E6281" s="295">
        <v>854.779</v>
      </c>
      <c r="F6281" s="294">
        <v>264.01799999999997</v>
      </c>
      <c r="G6281" s="294">
        <v>663.39499999999998</v>
      </c>
    </row>
    <row r="6282" spans="1:7">
      <c r="A6282" s="34" t="s">
        <v>1729</v>
      </c>
      <c r="B6282" s="293">
        <v>1993</v>
      </c>
      <c r="C6282" s="294">
        <v>1188.1859999999999</v>
      </c>
      <c r="D6282" s="294">
        <v>39.523000000000003</v>
      </c>
      <c r="E6282" s="295">
        <v>776.42399999999998</v>
      </c>
      <c r="F6282" s="294">
        <v>229.99199999999999</v>
      </c>
      <c r="G6282" s="294">
        <v>558.46100000000001</v>
      </c>
    </row>
    <row r="6283" spans="1:7">
      <c r="A6283" s="34" t="s">
        <v>1729</v>
      </c>
      <c r="B6283" s="293">
        <v>1992</v>
      </c>
      <c r="C6283" s="294">
        <v>352.512</v>
      </c>
      <c r="D6283" s="294">
        <v>8.6950000000000003</v>
      </c>
      <c r="E6283" s="295">
        <v>298.89499999999998</v>
      </c>
      <c r="F6283" s="294">
        <v>86.656000000000006</v>
      </c>
      <c r="G6283" s="294">
        <v>202.041</v>
      </c>
    </row>
    <row r="6284" spans="1:7">
      <c r="A6284" s="34" t="s">
        <v>1729</v>
      </c>
      <c r="B6284" s="293">
        <v>1991</v>
      </c>
      <c r="C6284" s="294">
        <v>278.92399999999998</v>
      </c>
      <c r="D6284" s="294">
        <v>5.7930000000000001</v>
      </c>
      <c r="E6284" s="295">
        <v>116.107</v>
      </c>
      <c r="F6284" s="294">
        <v>19.073</v>
      </c>
      <c r="G6284" s="294">
        <v>82.356999999999999</v>
      </c>
    </row>
    <row r="6285" spans="1:7">
      <c r="A6285" s="34" t="s">
        <v>1730</v>
      </c>
      <c r="B6285" s="293">
        <v>2019</v>
      </c>
      <c r="C6285" s="294">
        <v>5347.4</v>
      </c>
      <c r="D6285" s="294">
        <v>702.7</v>
      </c>
      <c r="E6285" s="295">
        <v>10362.1</v>
      </c>
      <c r="F6285" s="294">
        <v>3456.7</v>
      </c>
      <c r="G6285" s="294">
        <v>7780.9</v>
      </c>
    </row>
    <row r="6286" spans="1:7">
      <c r="A6286" s="34" t="s">
        <v>1730</v>
      </c>
      <c r="B6286" s="293">
        <v>2018</v>
      </c>
      <c r="C6286" s="294">
        <v>5302.8</v>
      </c>
      <c r="D6286" s="294">
        <v>933.4</v>
      </c>
      <c r="E6286" s="295">
        <v>10256.4</v>
      </c>
      <c r="F6286" s="294">
        <v>3182.2</v>
      </c>
      <c r="G6286" s="294">
        <v>7878.5999999999995</v>
      </c>
    </row>
    <row r="6287" spans="1:7">
      <c r="A6287" s="34" t="s">
        <v>1730</v>
      </c>
      <c r="B6287" s="293">
        <v>2017</v>
      </c>
      <c r="C6287" s="294">
        <v>4730.3</v>
      </c>
      <c r="D6287" s="294">
        <v>477.4</v>
      </c>
      <c r="E6287" s="295">
        <v>10385.799999999999</v>
      </c>
      <c r="F6287" s="294">
        <v>2570.9</v>
      </c>
      <c r="G6287" s="294">
        <v>7598</v>
      </c>
    </row>
    <row r="6288" spans="1:7">
      <c r="A6288" s="34" t="s">
        <v>1730</v>
      </c>
      <c r="B6288" s="293">
        <v>2016</v>
      </c>
      <c r="C6288" s="294">
        <v>4411.5</v>
      </c>
      <c r="D6288" s="294">
        <v>472.3</v>
      </c>
      <c r="E6288" s="295">
        <v>4635.8999999999996</v>
      </c>
      <c r="F6288" s="294">
        <v>1638.1</v>
      </c>
      <c r="G6288" s="294">
        <v>3085.3</v>
      </c>
    </row>
    <row r="6289" spans="1:7">
      <c r="A6289" s="34" t="s">
        <v>1730</v>
      </c>
      <c r="B6289" s="293">
        <v>2015</v>
      </c>
      <c r="C6289" s="294">
        <v>4296.3</v>
      </c>
      <c r="D6289" s="294">
        <v>401.6</v>
      </c>
      <c r="E6289" s="295">
        <v>4472.6000000000004</v>
      </c>
      <c r="F6289" s="294">
        <v>1686.9</v>
      </c>
      <c r="G6289" s="294">
        <v>3081.3</v>
      </c>
    </row>
    <row r="6290" spans="1:7">
      <c r="A6290" s="34" t="s">
        <v>1730</v>
      </c>
      <c r="B6290" s="293">
        <v>2014</v>
      </c>
      <c r="C6290" s="294">
        <v>4243.2</v>
      </c>
      <c r="D6290" s="294">
        <v>437.9</v>
      </c>
      <c r="E6290" s="295">
        <v>4414.3</v>
      </c>
      <c r="F6290" s="294">
        <v>1809.4</v>
      </c>
      <c r="G6290" s="294">
        <v>3094.3</v>
      </c>
    </row>
    <row r="6291" spans="1:7">
      <c r="A6291" s="34" t="s">
        <v>1730</v>
      </c>
      <c r="B6291" s="293">
        <v>2013</v>
      </c>
      <c r="C6291" s="294">
        <v>4123.3999999999996</v>
      </c>
      <c r="D6291" s="294">
        <v>389</v>
      </c>
      <c r="E6291" s="295">
        <v>4449.7</v>
      </c>
      <c r="F6291" s="294">
        <v>1947.7</v>
      </c>
      <c r="G6291" s="294">
        <v>3180.8</v>
      </c>
    </row>
    <row r="6292" spans="1:7">
      <c r="A6292" s="34" t="s">
        <v>1730</v>
      </c>
      <c r="B6292" s="293">
        <v>2012</v>
      </c>
      <c r="C6292" s="294">
        <v>4014.2</v>
      </c>
      <c r="D6292" s="294">
        <v>407.8</v>
      </c>
      <c r="E6292" s="295">
        <v>4165.3999999999996</v>
      </c>
      <c r="F6292" s="294">
        <v>1700.2</v>
      </c>
      <c r="G6292" s="294">
        <v>2872</v>
      </c>
    </row>
    <row r="6293" spans="1:7">
      <c r="A6293" s="34" t="s">
        <v>1730</v>
      </c>
      <c r="B6293" s="293">
        <v>2011</v>
      </c>
      <c r="C6293" s="294">
        <v>3697.6</v>
      </c>
      <c r="D6293" s="294">
        <v>374.2</v>
      </c>
      <c r="E6293" s="295">
        <v>4087.8</v>
      </c>
      <c r="F6293" s="294">
        <v>1618.5</v>
      </c>
      <c r="G6293" s="294">
        <v>2870.6000000000004</v>
      </c>
    </row>
    <row r="6294" spans="1:7">
      <c r="A6294" s="34" t="s">
        <v>1730</v>
      </c>
      <c r="B6294" s="293">
        <v>2010</v>
      </c>
      <c r="C6294" s="294">
        <v>3336.8</v>
      </c>
      <c r="D6294" s="294">
        <v>370.2</v>
      </c>
      <c r="E6294" s="295">
        <v>3419.7</v>
      </c>
      <c r="F6294" s="294">
        <v>1462.7</v>
      </c>
      <c r="G6294" s="294">
        <v>2343</v>
      </c>
    </row>
    <row r="6295" spans="1:7">
      <c r="A6295" s="34" t="s">
        <v>1730</v>
      </c>
      <c r="B6295" s="293">
        <v>2009</v>
      </c>
      <c r="C6295" s="294">
        <v>3192.1</v>
      </c>
      <c r="D6295" s="294">
        <v>299.8</v>
      </c>
      <c r="E6295" s="295">
        <v>3387.8</v>
      </c>
      <c r="F6295" s="294">
        <v>1343.5</v>
      </c>
      <c r="G6295" s="294">
        <v>2334.6</v>
      </c>
    </row>
    <row r="6296" spans="1:7">
      <c r="A6296" s="34" t="s">
        <v>1730</v>
      </c>
      <c r="B6296" s="293">
        <v>2008</v>
      </c>
      <c r="C6296" s="294">
        <v>3176.6</v>
      </c>
      <c r="D6296" s="294">
        <v>255.8</v>
      </c>
      <c r="E6296" s="295">
        <v>3220.3</v>
      </c>
      <c r="F6296" s="294">
        <v>1055.3</v>
      </c>
      <c r="G6296" s="294">
        <v>2294.5</v>
      </c>
    </row>
    <row r="6297" spans="1:7">
      <c r="A6297" s="34" t="s">
        <v>1730</v>
      </c>
      <c r="B6297" s="293">
        <v>2007</v>
      </c>
      <c r="C6297" s="294">
        <v>2916.2</v>
      </c>
      <c r="D6297" s="294">
        <v>230.1</v>
      </c>
      <c r="E6297" s="295">
        <v>2787.5</v>
      </c>
      <c r="F6297" s="294">
        <v>1095</v>
      </c>
      <c r="G6297" s="294">
        <v>1818.1</v>
      </c>
    </row>
    <row r="6298" spans="1:7">
      <c r="A6298" s="34" t="s">
        <v>1730</v>
      </c>
      <c r="B6298" s="293">
        <v>2006</v>
      </c>
      <c r="C6298" s="294">
        <v>2716.4</v>
      </c>
      <c r="D6298" s="294">
        <v>202.2</v>
      </c>
      <c r="E6298" s="295">
        <v>2568</v>
      </c>
      <c r="F6298" s="294">
        <v>936.9</v>
      </c>
      <c r="G6298" s="294">
        <v>1587.9</v>
      </c>
    </row>
    <row r="6299" spans="1:7">
      <c r="A6299" s="34" t="s">
        <v>1730</v>
      </c>
      <c r="B6299" s="293">
        <v>2005</v>
      </c>
      <c r="C6299" s="294">
        <v>2592</v>
      </c>
      <c r="D6299" s="294">
        <v>214.9</v>
      </c>
      <c r="E6299" s="295">
        <v>2272.6999999999998</v>
      </c>
      <c r="F6299" s="294">
        <v>829.1</v>
      </c>
      <c r="G6299" s="294">
        <v>1399.1</v>
      </c>
    </row>
    <row r="6300" spans="1:7">
      <c r="A6300" s="34" t="s">
        <v>1730</v>
      </c>
      <c r="B6300" s="293">
        <v>2004</v>
      </c>
      <c r="C6300" s="294">
        <v>2526.1999999999998</v>
      </c>
      <c r="D6300" s="294">
        <v>214.5</v>
      </c>
      <c r="E6300" s="295">
        <v>2369.6</v>
      </c>
      <c r="F6300" s="294">
        <v>920.7</v>
      </c>
      <c r="G6300" s="294">
        <v>1558.9</v>
      </c>
    </row>
    <row r="6301" spans="1:7">
      <c r="A6301" s="34" t="s">
        <v>1730</v>
      </c>
      <c r="B6301" s="293">
        <v>2003</v>
      </c>
      <c r="C6301" s="294">
        <v>2269.6001000000001</v>
      </c>
      <c r="D6301" s="294">
        <v>210.8</v>
      </c>
      <c r="E6301" s="295">
        <v>2148.1999999999998</v>
      </c>
      <c r="F6301" s="294">
        <v>777.4</v>
      </c>
      <c r="G6301" s="294">
        <v>1397</v>
      </c>
    </row>
    <row r="6302" spans="1:7">
      <c r="A6302" s="34" t="s">
        <v>1730</v>
      </c>
      <c r="B6302" s="293">
        <v>2002</v>
      </c>
      <c r="C6302" s="294">
        <v>2044.9</v>
      </c>
      <c r="D6302" s="294">
        <v>179.8</v>
      </c>
      <c r="E6302" s="295">
        <v>1930.8</v>
      </c>
      <c r="F6302" s="294">
        <v>611.20000000000005</v>
      </c>
      <c r="G6302" s="294">
        <v>1199.4000000000001</v>
      </c>
    </row>
    <row r="6303" spans="1:7">
      <c r="A6303" s="34" t="s">
        <v>1730</v>
      </c>
      <c r="B6303" s="293">
        <v>2001</v>
      </c>
      <c r="C6303" s="294">
        <v>2218.5</v>
      </c>
      <c r="D6303" s="294">
        <v>146.6</v>
      </c>
      <c r="E6303" s="295">
        <v>1772</v>
      </c>
      <c r="F6303" s="294">
        <v>463.1</v>
      </c>
      <c r="G6303" s="294">
        <v>1128</v>
      </c>
    </row>
    <row r="6304" spans="1:7">
      <c r="A6304" s="34" t="s">
        <v>1730</v>
      </c>
      <c r="B6304" s="293">
        <v>2000</v>
      </c>
      <c r="C6304" s="294">
        <v>2123.5</v>
      </c>
      <c r="D6304" s="294">
        <v>137.5</v>
      </c>
      <c r="E6304" s="295">
        <v>1659.9</v>
      </c>
      <c r="F6304" s="294">
        <v>359.3</v>
      </c>
      <c r="G6304" s="294">
        <v>1071.3999999999999</v>
      </c>
    </row>
    <row r="6305" spans="1:7">
      <c r="A6305" s="34" t="s">
        <v>1730</v>
      </c>
      <c r="B6305" s="293">
        <v>1999</v>
      </c>
      <c r="C6305" s="294">
        <v>2006.9</v>
      </c>
      <c r="D6305" s="294">
        <v>103.3</v>
      </c>
      <c r="E6305" s="295">
        <v>1188.8</v>
      </c>
      <c r="F6305" s="294">
        <v>382.4</v>
      </c>
      <c r="G6305" s="294">
        <v>724.4</v>
      </c>
    </row>
    <row r="6306" spans="1:7">
      <c r="A6306" s="34" t="s">
        <v>1730</v>
      </c>
      <c r="B6306" s="293">
        <v>1998</v>
      </c>
      <c r="C6306" s="294">
        <v>1881.1</v>
      </c>
      <c r="D6306" s="294">
        <v>103.8</v>
      </c>
      <c r="E6306" s="295">
        <v>1259.0999999999999</v>
      </c>
      <c r="F6306" s="294">
        <v>388.1</v>
      </c>
      <c r="G6306" s="294">
        <v>802.1</v>
      </c>
    </row>
    <row r="6307" spans="1:7">
      <c r="A6307" s="34" t="s">
        <v>1730</v>
      </c>
      <c r="B6307" s="293">
        <v>1997</v>
      </c>
      <c r="C6307" s="294">
        <v>1800.9658999999999</v>
      </c>
      <c r="D6307" s="294">
        <v>98.427999999999997</v>
      </c>
      <c r="E6307" s="295">
        <v>1256.2320999999999</v>
      </c>
      <c r="F6307" s="294">
        <v>393.11</v>
      </c>
      <c r="G6307" s="294">
        <v>790.90100000000007</v>
      </c>
    </row>
    <row r="6308" spans="1:7">
      <c r="A6308" s="34" t="s">
        <v>1730</v>
      </c>
      <c r="B6308" s="293">
        <v>1996</v>
      </c>
      <c r="C6308" s="294">
        <v>1732.5060000000001</v>
      </c>
      <c r="D6308" s="294">
        <v>41.917999999999999</v>
      </c>
      <c r="E6308" s="295">
        <v>1326.6089999999999</v>
      </c>
      <c r="F6308" s="294">
        <v>450.04300000000001</v>
      </c>
      <c r="G6308" s="294">
        <v>850.16399999999999</v>
      </c>
    </row>
    <row r="6309" spans="1:7">
      <c r="A6309" s="34" t="s">
        <v>1730</v>
      </c>
      <c r="B6309" s="293">
        <v>1995</v>
      </c>
      <c r="C6309" s="294">
        <v>1691.0861</v>
      </c>
      <c r="D6309" s="294">
        <v>97.521000000000001</v>
      </c>
      <c r="E6309" s="295">
        <v>1614.3408999999999</v>
      </c>
      <c r="F6309" s="294">
        <v>519.25300000000004</v>
      </c>
      <c r="G6309" s="294">
        <v>1165.6770000000001</v>
      </c>
    </row>
    <row r="6310" spans="1:7">
      <c r="A6310" s="34" t="s">
        <v>1730</v>
      </c>
      <c r="B6310" s="293">
        <v>1994</v>
      </c>
      <c r="C6310" s="294">
        <v>1694.7719999999999</v>
      </c>
      <c r="D6310" s="294">
        <v>61.156999999999996</v>
      </c>
      <c r="E6310" s="295">
        <v>1568.701</v>
      </c>
      <c r="F6310" s="294">
        <v>489.964</v>
      </c>
      <c r="G6310" s="294">
        <v>1078.326</v>
      </c>
    </row>
    <row r="6311" spans="1:7">
      <c r="A6311" s="34" t="s">
        <v>1730</v>
      </c>
      <c r="B6311" s="293">
        <v>1993</v>
      </c>
      <c r="C6311" s="294">
        <v>1556.566</v>
      </c>
      <c r="D6311" s="294">
        <v>73.054000000000002</v>
      </c>
      <c r="E6311" s="295">
        <v>1313.2360000000001</v>
      </c>
      <c r="F6311" s="294">
        <v>466.82100000000003</v>
      </c>
      <c r="G6311" s="294">
        <v>897.94499999999994</v>
      </c>
    </row>
    <row r="6312" spans="1:7">
      <c r="A6312" s="34" t="s">
        <v>1730</v>
      </c>
      <c r="B6312" s="293">
        <v>1992</v>
      </c>
      <c r="C6312" s="294">
        <v>1471.3689999999999</v>
      </c>
      <c r="D6312" s="294">
        <v>95.216999999999999</v>
      </c>
      <c r="E6312" s="295">
        <v>1130.8789999999999</v>
      </c>
      <c r="F6312" s="294">
        <v>437.93799999999999</v>
      </c>
      <c r="G6312" s="294">
        <v>761.49099999999999</v>
      </c>
    </row>
    <row r="6313" spans="1:7">
      <c r="A6313" s="34" t="s">
        <v>1730</v>
      </c>
      <c r="B6313" s="293">
        <v>1991</v>
      </c>
      <c r="C6313" s="294">
        <v>1427.902</v>
      </c>
      <c r="D6313" s="294">
        <v>80.924000000000007</v>
      </c>
      <c r="E6313" s="295">
        <v>1032.047</v>
      </c>
      <c r="F6313" s="294">
        <v>389.20299999999997</v>
      </c>
      <c r="G6313" s="294">
        <v>675.01800000000003</v>
      </c>
    </row>
    <row r="6314" spans="1:7">
      <c r="A6314" s="34" t="s">
        <v>1730</v>
      </c>
      <c r="B6314" s="293">
        <v>1990</v>
      </c>
      <c r="C6314" s="294">
        <v>1322.9771000000001</v>
      </c>
      <c r="D6314" s="294">
        <v>69.349000000000004</v>
      </c>
      <c r="E6314" s="295">
        <v>946.93799999999999</v>
      </c>
      <c r="F6314" s="294">
        <v>364.36700000000002</v>
      </c>
      <c r="G6314" s="294">
        <v>606.22700000000009</v>
      </c>
    </row>
    <row r="6315" spans="1:7">
      <c r="A6315" s="34" t="s">
        <v>1730</v>
      </c>
      <c r="B6315" s="293">
        <v>1989</v>
      </c>
      <c r="C6315" s="294">
        <v>1246.08</v>
      </c>
      <c r="D6315" s="294">
        <v>135.512</v>
      </c>
      <c r="E6315" s="295">
        <v>864.51099999999997</v>
      </c>
      <c r="F6315" s="294">
        <v>346.19299999999998</v>
      </c>
      <c r="G6315" s="294">
        <v>577.04899999999998</v>
      </c>
    </row>
    <row r="6316" spans="1:7">
      <c r="A6316" s="34" t="s">
        <v>1731</v>
      </c>
      <c r="B6316" s="293">
        <v>2019</v>
      </c>
      <c r="C6316" s="294">
        <v>4739.1000000000004</v>
      </c>
      <c r="D6316" s="294">
        <v>611</v>
      </c>
      <c r="E6316" s="295">
        <v>10131.6</v>
      </c>
      <c r="F6316" s="294">
        <v>5353.3</v>
      </c>
      <c r="G6316" s="294">
        <v>8622.2000000000007</v>
      </c>
    </row>
    <row r="6317" spans="1:7">
      <c r="A6317" s="34" t="s">
        <v>1731</v>
      </c>
      <c r="B6317" s="293">
        <v>2018</v>
      </c>
      <c r="C6317" s="294">
        <v>4244.2650000000003</v>
      </c>
      <c r="D6317" s="294">
        <v>469.19200000000001</v>
      </c>
      <c r="E6317" s="295">
        <v>9551.4189999999999</v>
      </c>
      <c r="F6317" s="294">
        <v>4949.4120000000003</v>
      </c>
      <c r="G6317" s="294">
        <v>8080.7720000000008</v>
      </c>
    </row>
    <row r="6318" spans="1:7">
      <c r="A6318" s="34" t="s">
        <v>1731</v>
      </c>
      <c r="B6318" s="293">
        <v>2017</v>
      </c>
      <c r="C6318" s="294">
        <v>3965.5940000000001</v>
      </c>
      <c r="D6318" s="294">
        <v>711.31299999999999</v>
      </c>
      <c r="E6318" s="295">
        <v>8992.5110000000004</v>
      </c>
      <c r="F6318" s="294">
        <v>4682.4769999999999</v>
      </c>
      <c r="G6318" s="294">
        <v>7722.9279999999999</v>
      </c>
    </row>
    <row r="6319" spans="1:7">
      <c r="A6319" s="34" t="s">
        <v>1731</v>
      </c>
      <c r="B6319" s="293">
        <v>2016</v>
      </c>
      <c r="C6319" s="294">
        <v>3818.7489999999998</v>
      </c>
      <c r="D6319" s="294">
        <v>423.61099999999999</v>
      </c>
      <c r="E6319" s="295">
        <v>7300.9049999999997</v>
      </c>
      <c r="F6319" s="294">
        <v>4142.59</v>
      </c>
      <c r="G6319" s="294">
        <v>5844.384</v>
      </c>
    </row>
    <row r="6320" spans="1:7">
      <c r="A6320" s="34" t="s">
        <v>1731</v>
      </c>
      <c r="B6320" s="293">
        <v>2015</v>
      </c>
      <c r="C6320" s="294">
        <v>3539.57</v>
      </c>
      <c r="D6320" s="294">
        <v>287.54000000000002</v>
      </c>
      <c r="E6320" s="295">
        <v>6957.6109999999999</v>
      </c>
      <c r="F6320" s="294">
        <v>4060.1770000000001</v>
      </c>
      <c r="G6320" s="294">
        <v>5654.1100000000006</v>
      </c>
    </row>
    <row r="6321" spans="1:7">
      <c r="A6321" s="34" t="s">
        <v>1731</v>
      </c>
      <c r="B6321" s="293">
        <v>2014</v>
      </c>
      <c r="C6321" s="294">
        <v>2957.951</v>
      </c>
      <c r="D6321" s="294">
        <v>154.95400000000001</v>
      </c>
      <c r="E6321" s="295">
        <v>7219.7539999999999</v>
      </c>
      <c r="F6321" s="294">
        <v>4352.7479999999996</v>
      </c>
      <c r="G6321" s="294">
        <v>5960.1869999999999</v>
      </c>
    </row>
    <row r="6322" spans="1:7">
      <c r="A6322" s="34" t="s">
        <v>1731</v>
      </c>
      <c r="B6322" s="293">
        <v>2013</v>
      </c>
      <c r="C6322" s="294">
        <v>2155.5509999999999</v>
      </c>
      <c r="D6322" s="294">
        <v>120.824</v>
      </c>
      <c r="E6322" s="295">
        <v>3259.826</v>
      </c>
      <c r="F6322" s="294">
        <v>1574.9190000000001</v>
      </c>
      <c r="G6322" s="294">
        <v>2608.3960000000002</v>
      </c>
    </row>
    <row r="6323" spans="1:7">
      <c r="A6323" s="34" t="s">
        <v>1731</v>
      </c>
      <c r="B6323" s="293">
        <v>2012</v>
      </c>
      <c r="C6323" s="294">
        <v>2031.9010000000001</v>
      </c>
      <c r="D6323" s="294">
        <v>83.974000000000004</v>
      </c>
      <c r="E6323" s="295">
        <v>3160.9259999999999</v>
      </c>
      <c r="F6323" s="294">
        <v>1450.299</v>
      </c>
      <c r="G6323" s="294">
        <v>2498.1579999999999</v>
      </c>
    </row>
    <row r="6324" spans="1:7">
      <c r="A6324" s="34" t="s">
        <v>1731</v>
      </c>
      <c r="B6324" s="293">
        <v>2011</v>
      </c>
      <c r="C6324" s="294">
        <v>1713.616</v>
      </c>
      <c r="D6324" s="294">
        <v>81.721999999999994</v>
      </c>
      <c r="E6324" s="295">
        <v>3147.8220000000001</v>
      </c>
      <c r="F6324" s="294">
        <v>1448.864</v>
      </c>
      <c r="G6324" s="294">
        <v>2508.9480000000003</v>
      </c>
    </row>
    <row r="6325" spans="1:7">
      <c r="A6325" s="34" t="s">
        <v>1731</v>
      </c>
      <c r="B6325" s="293">
        <v>2010</v>
      </c>
      <c r="C6325" s="294">
        <v>1652.806</v>
      </c>
      <c r="D6325" s="294">
        <v>96.019000000000005</v>
      </c>
      <c r="E6325" s="295">
        <v>3074.7429999999999</v>
      </c>
      <c r="F6325" s="294">
        <v>1468.259</v>
      </c>
      <c r="G6325" s="294">
        <v>2501.1410000000001</v>
      </c>
    </row>
    <row r="6326" spans="1:7">
      <c r="A6326" s="34" t="s">
        <v>1731</v>
      </c>
      <c r="B6326" s="293">
        <v>2009</v>
      </c>
      <c r="C6326" s="294">
        <v>1573.316</v>
      </c>
      <c r="D6326" s="294">
        <v>84.411000000000001</v>
      </c>
      <c r="E6326" s="295">
        <v>3239.2829999999999</v>
      </c>
      <c r="F6326" s="294">
        <v>1406.4110000000001</v>
      </c>
      <c r="G6326" s="294">
        <v>2657.759</v>
      </c>
    </row>
    <row r="6327" spans="1:7">
      <c r="A6327" s="34" t="s">
        <v>1731</v>
      </c>
      <c r="B6327" s="293">
        <v>2008</v>
      </c>
      <c r="C6327" s="294">
        <v>2116.4209999999998</v>
      </c>
      <c r="D6327" s="294">
        <v>176.256</v>
      </c>
      <c r="E6327" s="295">
        <v>3032.502</v>
      </c>
      <c r="F6327" s="294">
        <v>1021.704</v>
      </c>
      <c r="G6327" s="294">
        <v>2381.3249999999998</v>
      </c>
    </row>
    <row r="6328" spans="1:7">
      <c r="A6328" s="34" t="s">
        <v>1731</v>
      </c>
      <c r="B6328" s="293">
        <v>2007</v>
      </c>
      <c r="C6328" s="294">
        <v>2194.904</v>
      </c>
      <c r="D6328" s="294">
        <v>262.74900000000002</v>
      </c>
      <c r="E6328" s="295">
        <v>2683.8049999999998</v>
      </c>
      <c r="F6328" s="294">
        <v>945.99099999999999</v>
      </c>
      <c r="G6328" s="294">
        <v>2076.6639999999998</v>
      </c>
    </row>
    <row r="6329" spans="1:7">
      <c r="A6329" s="34" t="s">
        <v>1731</v>
      </c>
      <c r="B6329" s="293">
        <v>2006</v>
      </c>
      <c r="C6329" s="294">
        <v>2191.0520000000001</v>
      </c>
      <c r="D6329" s="294">
        <v>245.422</v>
      </c>
      <c r="E6329" s="295">
        <v>2506.4209999999998</v>
      </c>
      <c r="F6329" s="294">
        <v>1253.972</v>
      </c>
      <c r="G6329" s="294">
        <v>1967.626</v>
      </c>
    </row>
    <row r="6330" spans="1:7">
      <c r="A6330" s="34" t="s">
        <v>1731</v>
      </c>
      <c r="B6330" s="293">
        <v>2005</v>
      </c>
      <c r="C6330" s="294">
        <v>1994.1489999999999</v>
      </c>
      <c r="D6330" s="294">
        <v>192.666</v>
      </c>
      <c r="E6330" s="295">
        <v>2433.3159999999998</v>
      </c>
      <c r="F6330" s="294">
        <v>1173.6849999999999</v>
      </c>
      <c r="G6330" s="294">
        <v>1890.9969999999998</v>
      </c>
    </row>
    <row r="6331" spans="1:7">
      <c r="A6331" s="34" t="s">
        <v>1731</v>
      </c>
      <c r="B6331" s="293">
        <v>2004</v>
      </c>
      <c r="C6331" s="294">
        <v>1726.1020000000001</v>
      </c>
      <c r="D6331" s="294">
        <v>129.16300000000001</v>
      </c>
      <c r="E6331" s="295">
        <v>2355.8519999999999</v>
      </c>
      <c r="F6331" s="294">
        <v>1153.4269999999999</v>
      </c>
      <c r="G6331" s="294">
        <v>1877.5849999999998</v>
      </c>
    </row>
    <row r="6332" spans="1:7">
      <c r="A6332" s="34" t="s">
        <v>1731</v>
      </c>
      <c r="B6332" s="293">
        <v>2003</v>
      </c>
      <c r="C6332" s="294">
        <v>1711.45</v>
      </c>
      <c r="D6332" s="294">
        <v>93.62</v>
      </c>
      <c r="E6332" s="295">
        <v>2330.0929999999998</v>
      </c>
      <c r="F6332" s="294">
        <v>1129.847</v>
      </c>
      <c r="G6332" s="294">
        <v>1859.252</v>
      </c>
    </row>
    <row r="6333" spans="1:7">
      <c r="A6333" s="34" t="s">
        <v>1731</v>
      </c>
      <c r="B6333" s="293">
        <v>2002</v>
      </c>
      <c r="C6333" s="294">
        <v>1619.877</v>
      </c>
      <c r="D6333" s="294">
        <v>86.305000000000007</v>
      </c>
      <c r="E6333" s="295">
        <v>2273.0279999999998</v>
      </c>
      <c r="F6333" s="294">
        <v>1083.01</v>
      </c>
      <c r="G6333" s="294">
        <v>1842.672</v>
      </c>
    </row>
    <row r="6334" spans="1:7">
      <c r="A6334" s="34" t="s">
        <v>1731</v>
      </c>
      <c r="B6334" s="293">
        <v>2001</v>
      </c>
      <c r="C6334" s="294">
        <v>1718.05</v>
      </c>
      <c r="D6334" s="294">
        <v>105.36199999999999</v>
      </c>
      <c r="E6334" s="295">
        <v>2224.58</v>
      </c>
      <c r="F6334" s="294">
        <v>1022.212</v>
      </c>
      <c r="G6334" s="294">
        <v>1824.087</v>
      </c>
    </row>
    <row r="6335" spans="1:7">
      <c r="A6335" s="34" t="s">
        <v>1731</v>
      </c>
      <c r="B6335" s="293">
        <v>2000</v>
      </c>
      <c r="C6335" s="294">
        <v>1517.5170000000001</v>
      </c>
      <c r="D6335" s="294">
        <v>112.027</v>
      </c>
      <c r="E6335" s="295">
        <v>1841.4390000000001</v>
      </c>
      <c r="F6335" s="294">
        <v>863.28599999999994</v>
      </c>
      <c r="G6335" s="294">
        <v>1514.799</v>
      </c>
    </row>
    <row r="6336" spans="1:7">
      <c r="A6336" s="34" t="s">
        <v>1731</v>
      </c>
      <c r="B6336" s="293">
        <v>1999</v>
      </c>
      <c r="C6336" s="294">
        <v>1434.1189999999999</v>
      </c>
      <c r="D6336" s="294">
        <v>125.78100000000001</v>
      </c>
      <c r="E6336" s="295">
        <v>1742.5740000000001</v>
      </c>
      <c r="F6336" s="294">
        <v>774.00599999999997</v>
      </c>
      <c r="G6336" s="294">
        <v>1415.739</v>
      </c>
    </row>
    <row r="6337" spans="1:7">
      <c r="A6337" s="34" t="s">
        <v>1731</v>
      </c>
      <c r="B6337" s="293">
        <v>1998</v>
      </c>
      <c r="C6337" s="294">
        <v>1057.691</v>
      </c>
      <c r="D6337" s="294">
        <v>115.613</v>
      </c>
      <c r="E6337" s="295">
        <v>1588.5889999999999</v>
      </c>
      <c r="F6337" s="294">
        <v>667.69899999999996</v>
      </c>
      <c r="G6337" s="294">
        <v>1285.4690000000001</v>
      </c>
    </row>
    <row r="6338" spans="1:7">
      <c r="A6338" s="34" t="s">
        <v>1731</v>
      </c>
      <c r="B6338" s="293">
        <v>1997</v>
      </c>
      <c r="C6338" s="294">
        <v>900.86300000000006</v>
      </c>
      <c r="D6338" s="294">
        <v>98.528999999999996</v>
      </c>
      <c r="E6338" s="295">
        <v>1105.713</v>
      </c>
      <c r="F6338" s="294">
        <v>561.83600000000001</v>
      </c>
      <c r="G6338" s="294">
        <v>873.94200000000001</v>
      </c>
    </row>
    <row r="6339" spans="1:7">
      <c r="A6339" s="34" t="s">
        <v>1731</v>
      </c>
      <c r="B6339" s="293">
        <v>1996</v>
      </c>
      <c r="C6339" s="294">
        <v>721.947</v>
      </c>
      <c r="D6339" s="294">
        <v>78.628</v>
      </c>
      <c r="E6339" s="295">
        <v>768.91800000000001</v>
      </c>
      <c r="F6339" s="294">
        <v>480.97699999999998</v>
      </c>
      <c r="G6339" s="294">
        <v>612.4</v>
      </c>
    </row>
    <row r="6340" spans="1:7">
      <c r="A6340" s="34" t="s">
        <v>1731</v>
      </c>
      <c r="B6340" s="293">
        <v>1995</v>
      </c>
      <c r="C6340" s="294">
        <v>664.40599999999995</v>
      </c>
      <c r="D6340" s="294">
        <v>67.551000000000002</v>
      </c>
      <c r="E6340" s="295">
        <v>789.37099999999998</v>
      </c>
      <c r="F6340" s="294">
        <v>423.54500000000002</v>
      </c>
      <c r="G6340" s="294">
        <v>655.19800000000009</v>
      </c>
    </row>
    <row r="6341" spans="1:7">
      <c r="A6341" s="34" t="s">
        <v>1731</v>
      </c>
      <c r="B6341" s="293">
        <v>1994</v>
      </c>
      <c r="C6341" s="294">
        <v>501.66</v>
      </c>
      <c r="D6341" s="294">
        <v>53.704000000000001</v>
      </c>
      <c r="E6341" s="295">
        <v>593.89099999999996</v>
      </c>
      <c r="F6341" s="294">
        <v>376.26900000000001</v>
      </c>
      <c r="G6341" s="294">
        <v>486.71100000000001</v>
      </c>
    </row>
    <row r="6342" spans="1:7">
      <c r="A6342" s="34" t="s">
        <v>1731</v>
      </c>
      <c r="B6342" s="293">
        <v>1993</v>
      </c>
      <c r="C6342" s="294">
        <v>452.90600000000001</v>
      </c>
      <c r="D6342" s="294">
        <v>30.489000000000001</v>
      </c>
      <c r="E6342" s="295">
        <v>484.40499999999997</v>
      </c>
      <c r="F6342" s="294">
        <v>145.447</v>
      </c>
      <c r="G6342" s="294">
        <v>380.75900000000001</v>
      </c>
    </row>
    <row r="6343" spans="1:7">
      <c r="A6343" s="34" t="s">
        <v>1731</v>
      </c>
      <c r="B6343" s="293">
        <v>1992</v>
      </c>
      <c r="C6343" s="294">
        <v>408.32100000000003</v>
      </c>
      <c r="D6343" s="294">
        <v>38.985999999999997</v>
      </c>
      <c r="E6343" s="295">
        <v>447.30599999999998</v>
      </c>
      <c r="F6343" s="294">
        <v>354.875</v>
      </c>
      <c r="G6343" s="294">
        <v>368.27699999999999</v>
      </c>
    </row>
    <row r="6344" spans="1:7">
      <c r="A6344" s="34" t="s">
        <v>1732</v>
      </c>
      <c r="B6344" s="293">
        <v>2019</v>
      </c>
      <c r="C6344" s="294">
        <v>32136</v>
      </c>
      <c r="D6344" s="294">
        <v>4570</v>
      </c>
      <c r="E6344" s="295">
        <v>44659</v>
      </c>
      <c r="F6344" s="294">
        <v>10126</v>
      </c>
      <c r="G6344" s="294">
        <v>31425</v>
      </c>
    </row>
    <row r="6345" spans="1:7">
      <c r="A6345" s="34" t="s">
        <v>1732</v>
      </c>
      <c r="B6345" s="293">
        <v>2018</v>
      </c>
      <c r="C6345" s="294">
        <v>32765</v>
      </c>
      <c r="D6345" s="294">
        <v>5349</v>
      </c>
      <c r="E6345" s="295">
        <v>36500</v>
      </c>
      <c r="F6345" s="294">
        <v>9848</v>
      </c>
      <c r="G6345" s="294">
        <v>24470</v>
      </c>
    </row>
    <row r="6346" spans="1:7">
      <c r="A6346" s="34" t="s">
        <v>1732</v>
      </c>
      <c r="B6346" s="293">
        <v>2017</v>
      </c>
      <c r="C6346" s="294">
        <v>31657</v>
      </c>
      <c r="D6346" s="294">
        <v>4858</v>
      </c>
      <c r="E6346" s="295">
        <v>37987</v>
      </c>
      <c r="F6346" s="294">
        <v>11622</v>
      </c>
      <c r="G6346" s="294">
        <v>25571</v>
      </c>
    </row>
    <row r="6347" spans="1:7">
      <c r="A6347" s="34" t="s">
        <v>1732</v>
      </c>
      <c r="B6347" s="293">
        <v>2016</v>
      </c>
      <c r="C6347" s="294">
        <v>30109</v>
      </c>
      <c r="D6347" s="294">
        <v>5050</v>
      </c>
      <c r="E6347" s="295">
        <v>32906</v>
      </c>
      <c r="F6347" s="294">
        <v>10343</v>
      </c>
      <c r="G6347" s="294">
        <v>21993</v>
      </c>
    </row>
    <row r="6348" spans="1:7">
      <c r="A6348" s="34" t="s">
        <v>1732</v>
      </c>
      <c r="B6348" s="293">
        <v>2015</v>
      </c>
      <c r="C6348" s="294">
        <v>30274</v>
      </c>
      <c r="D6348" s="294">
        <v>4833</v>
      </c>
      <c r="E6348" s="295">
        <v>32883</v>
      </c>
      <c r="F6348" s="294">
        <v>11468</v>
      </c>
      <c r="G6348" s="294">
        <v>22265</v>
      </c>
    </row>
    <row r="6349" spans="1:7">
      <c r="A6349" s="34" t="s">
        <v>1732</v>
      </c>
      <c r="B6349" s="293">
        <v>2014</v>
      </c>
      <c r="C6349" s="294">
        <v>31821</v>
      </c>
      <c r="D6349" s="294">
        <v>4956</v>
      </c>
      <c r="E6349" s="295">
        <v>31209</v>
      </c>
      <c r="F6349" s="294">
        <v>13142</v>
      </c>
      <c r="G6349" s="294">
        <v>19953</v>
      </c>
    </row>
    <row r="6350" spans="1:7">
      <c r="A6350" s="34" t="s">
        <v>1732</v>
      </c>
      <c r="B6350" s="293">
        <v>2013</v>
      </c>
      <c r="C6350" s="294">
        <v>30871</v>
      </c>
      <c r="D6350" s="294">
        <v>4659</v>
      </c>
      <c r="E6350" s="295">
        <v>33550</v>
      </c>
      <c r="F6350" s="294">
        <v>17948</v>
      </c>
      <c r="G6350" s="294">
        <v>23957</v>
      </c>
    </row>
    <row r="6351" spans="1:7">
      <c r="A6351" s="34" t="s">
        <v>1732</v>
      </c>
      <c r="B6351" s="293">
        <v>2012</v>
      </c>
      <c r="C6351" s="294">
        <v>29904</v>
      </c>
      <c r="D6351" s="294">
        <v>4444</v>
      </c>
      <c r="E6351" s="295">
        <v>33876</v>
      </c>
      <c r="F6351" s="294">
        <v>18040</v>
      </c>
      <c r="G6351" s="294">
        <v>24041</v>
      </c>
    </row>
    <row r="6352" spans="1:7">
      <c r="A6352" s="34" t="s">
        <v>1732</v>
      </c>
      <c r="B6352" s="293">
        <v>2011</v>
      </c>
      <c r="C6352" s="294">
        <v>29611</v>
      </c>
      <c r="D6352" s="294">
        <v>4283</v>
      </c>
      <c r="E6352" s="295">
        <v>31616</v>
      </c>
      <c r="F6352" s="294">
        <v>15862</v>
      </c>
      <c r="G6352" s="294">
        <v>21028</v>
      </c>
    </row>
    <row r="6353" spans="1:7">
      <c r="A6353" s="34" t="s">
        <v>1732</v>
      </c>
      <c r="B6353" s="293">
        <v>2010</v>
      </c>
      <c r="C6353" s="294">
        <v>26662</v>
      </c>
      <c r="D6353" s="294">
        <v>4085</v>
      </c>
      <c r="E6353" s="295">
        <v>30156</v>
      </c>
      <c r="F6353" s="294">
        <v>16017</v>
      </c>
      <c r="G6353" s="294">
        <v>21469</v>
      </c>
    </row>
    <row r="6354" spans="1:7">
      <c r="A6354" s="34" t="s">
        <v>1732</v>
      </c>
      <c r="B6354" s="293">
        <v>2009</v>
      </c>
      <c r="C6354" s="294">
        <v>23123</v>
      </c>
      <c r="D6354" s="294">
        <v>3193</v>
      </c>
      <c r="E6354" s="295">
        <v>27250</v>
      </c>
      <c r="F6354" s="294">
        <v>13302</v>
      </c>
      <c r="G6354" s="294">
        <v>19012</v>
      </c>
    </row>
    <row r="6355" spans="1:7">
      <c r="A6355" s="34" t="s">
        <v>1732</v>
      </c>
      <c r="B6355" s="293">
        <v>2008</v>
      </c>
      <c r="C6355" s="294">
        <v>25269</v>
      </c>
      <c r="D6355" s="294">
        <v>3460</v>
      </c>
      <c r="E6355" s="295">
        <v>25793</v>
      </c>
      <c r="F6355" s="294">
        <v>10304</v>
      </c>
      <c r="G6355" s="294">
        <v>17022</v>
      </c>
    </row>
    <row r="6356" spans="1:7">
      <c r="A6356" s="34" t="s">
        <v>1732</v>
      </c>
      <c r="B6356" s="293">
        <v>2007</v>
      </c>
      <c r="C6356" s="294">
        <v>24462</v>
      </c>
      <c r="D6356" s="294">
        <v>4096</v>
      </c>
      <c r="E6356" s="295">
        <v>24694</v>
      </c>
      <c r="F6356" s="294">
        <v>12072</v>
      </c>
      <c r="G6356" s="294">
        <v>16992</v>
      </c>
    </row>
    <row r="6357" spans="1:7">
      <c r="A6357" s="34" t="s">
        <v>1732</v>
      </c>
      <c r="B6357" s="293">
        <v>2006</v>
      </c>
      <c r="C6357" s="294">
        <v>22923</v>
      </c>
      <c r="D6357" s="294">
        <v>3851</v>
      </c>
      <c r="E6357" s="295">
        <v>21294</v>
      </c>
      <c r="F6357" s="294">
        <v>10237</v>
      </c>
      <c r="G6357" s="294">
        <v>13790</v>
      </c>
    </row>
    <row r="6358" spans="1:7">
      <c r="A6358" s="34" t="s">
        <v>1732</v>
      </c>
      <c r="B6358" s="293">
        <v>2005</v>
      </c>
      <c r="C6358" s="294">
        <v>21167</v>
      </c>
      <c r="D6358" s="294">
        <v>3111</v>
      </c>
      <c r="E6358" s="295">
        <v>20541</v>
      </c>
      <c r="F6358" s="294">
        <v>10706</v>
      </c>
      <c r="G6358" s="294">
        <v>13087</v>
      </c>
    </row>
    <row r="6359" spans="1:7">
      <c r="A6359" s="34" t="s">
        <v>1732</v>
      </c>
      <c r="B6359" s="293">
        <v>2004</v>
      </c>
      <c r="C6359" s="294">
        <v>20011</v>
      </c>
      <c r="D6359" s="294">
        <v>2990</v>
      </c>
      <c r="E6359" s="295">
        <v>20708</v>
      </c>
      <c r="F6359" s="294">
        <v>10631</v>
      </c>
      <c r="G6359" s="294">
        <v>13452</v>
      </c>
    </row>
    <row r="6360" spans="1:7">
      <c r="A6360" s="34" t="s">
        <v>1732</v>
      </c>
      <c r="B6360" s="293">
        <v>2003</v>
      </c>
      <c r="C6360" s="294">
        <v>18232</v>
      </c>
      <c r="D6360" s="294">
        <v>2403</v>
      </c>
      <c r="E6360" s="295">
        <v>17600</v>
      </c>
      <c r="F6360" s="294">
        <v>8115</v>
      </c>
      <c r="G6360" s="294">
        <v>11052</v>
      </c>
    </row>
    <row r="6361" spans="1:7">
      <c r="A6361" s="34" t="s">
        <v>1732</v>
      </c>
      <c r="B6361" s="293">
        <v>2002</v>
      </c>
      <c r="C6361" s="294">
        <v>16332</v>
      </c>
      <c r="D6361" s="294">
        <v>1974</v>
      </c>
      <c r="E6361" s="295">
        <v>15329</v>
      </c>
      <c r="F6361" s="294">
        <v>6287</v>
      </c>
      <c r="G6361" s="294">
        <v>9664</v>
      </c>
    </row>
    <row r="6362" spans="1:7">
      <c r="A6362" s="34" t="s">
        <v>1732</v>
      </c>
      <c r="B6362" s="293">
        <v>2001</v>
      </c>
      <c r="C6362" s="294">
        <v>16054</v>
      </c>
      <c r="D6362" s="294">
        <v>1430</v>
      </c>
      <c r="E6362" s="295">
        <v>14606</v>
      </c>
      <c r="F6362" s="294">
        <v>6613</v>
      </c>
      <c r="G6362" s="294">
        <v>9506</v>
      </c>
    </row>
    <row r="6363" spans="1:7">
      <c r="A6363" s="34" t="s">
        <v>1732</v>
      </c>
      <c r="B6363" s="293">
        <v>2000</v>
      </c>
      <c r="C6363" s="294">
        <v>16724</v>
      </c>
      <c r="D6363" s="294">
        <v>1782</v>
      </c>
      <c r="E6363" s="295">
        <v>14522</v>
      </c>
      <c r="F6363" s="294">
        <v>6877</v>
      </c>
      <c r="G6363" s="294">
        <v>9714</v>
      </c>
    </row>
    <row r="6364" spans="1:7">
      <c r="A6364" s="34" t="s">
        <v>1732</v>
      </c>
      <c r="B6364" s="293">
        <v>1999</v>
      </c>
      <c r="C6364" s="294">
        <v>15748</v>
      </c>
      <c r="D6364" s="294">
        <v>1763</v>
      </c>
      <c r="E6364" s="295">
        <v>13896</v>
      </c>
      <c r="F6364" s="294">
        <v>6660</v>
      </c>
      <c r="G6364" s="294">
        <v>9270</v>
      </c>
    </row>
    <row r="6365" spans="1:7">
      <c r="A6365" s="34" t="s">
        <v>1732</v>
      </c>
      <c r="B6365" s="293">
        <v>1998</v>
      </c>
      <c r="C6365" s="294">
        <v>15021</v>
      </c>
      <c r="D6365" s="294">
        <v>1175</v>
      </c>
      <c r="E6365" s="295">
        <v>14153</v>
      </c>
      <c r="F6365" s="294">
        <v>6326</v>
      </c>
      <c r="G6365" s="294">
        <v>9432</v>
      </c>
    </row>
    <row r="6366" spans="1:7">
      <c r="A6366" s="34" t="s">
        <v>1732</v>
      </c>
      <c r="B6366" s="293">
        <v>1997</v>
      </c>
      <c r="C6366" s="294">
        <v>15070</v>
      </c>
      <c r="D6366" s="294">
        <v>2121</v>
      </c>
      <c r="E6366" s="295">
        <v>13238</v>
      </c>
      <c r="F6366" s="294">
        <v>6287</v>
      </c>
      <c r="G6366" s="294">
        <v>8801</v>
      </c>
    </row>
    <row r="6367" spans="1:7">
      <c r="A6367" s="34" t="s">
        <v>1732</v>
      </c>
      <c r="B6367" s="293">
        <v>1996</v>
      </c>
      <c r="C6367" s="294">
        <v>14236</v>
      </c>
      <c r="D6367" s="294">
        <v>1526</v>
      </c>
      <c r="E6367" s="295">
        <v>13364</v>
      </c>
      <c r="F6367" s="294">
        <v>6657</v>
      </c>
      <c r="G6367" s="294">
        <v>8625</v>
      </c>
    </row>
    <row r="6368" spans="1:7">
      <c r="A6368" s="34" t="s">
        <v>1732</v>
      </c>
      <c r="B6368" s="293">
        <v>1995</v>
      </c>
      <c r="C6368" s="294">
        <v>13460</v>
      </c>
      <c r="D6368" s="294">
        <v>976</v>
      </c>
      <c r="E6368" s="295">
        <v>14183</v>
      </c>
      <c r="F6368" s="294">
        <v>7367</v>
      </c>
      <c r="G6368" s="294">
        <v>9392</v>
      </c>
    </row>
    <row r="6369" spans="1:7">
      <c r="A6369" s="34" t="s">
        <v>1732</v>
      </c>
      <c r="B6369" s="293">
        <v>1994</v>
      </c>
      <c r="C6369" s="294">
        <v>12148</v>
      </c>
      <c r="D6369" s="294">
        <v>1322</v>
      </c>
      <c r="E6369" s="295">
        <v>13068</v>
      </c>
      <c r="F6369" s="294">
        <v>7194</v>
      </c>
      <c r="G6369" s="294">
        <v>9142</v>
      </c>
    </row>
    <row r="6370" spans="1:7">
      <c r="A6370" s="34" t="s">
        <v>1732</v>
      </c>
      <c r="B6370" s="293">
        <v>1993</v>
      </c>
      <c r="C6370" s="294">
        <v>14020</v>
      </c>
      <c r="D6370" s="294">
        <v>1263</v>
      </c>
      <c r="E6370" s="295">
        <v>12197</v>
      </c>
      <c r="F6370" s="294">
        <v>6888</v>
      </c>
      <c r="G6370" s="294">
        <v>8381</v>
      </c>
    </row>
    <row r="6371" spans="1:7">
      <c r="A6371" s="34" t="s">
        <v>1732</v>
      </c>
      <c r="B6371" s="293">
        <v>1992</v>
      </c>
      <c r="C6371" s="294">
        <v>13883</v>
      </c>
      <c r="D6371" s="294">
        <v>1233</v>
      </c>
      <c r="E6371" s="295">
        <v>11955</v>
      </c>
      <c r="F6371" s="294">
        <v>6913</v>
      </c>
      <c r="G6371" s="294">
        <v>8339</v>
      </c>
    </row>
    <row r="6372" spans="1:7">
      <c r="A6372" s="34" t="s">
        <v>1732</v>
      </c>
      <c r="B6372" s="293">
        <v>1991</v>
      </c>
      <c r="C6372" s="294">
        <v>13340</v>
      </c>
      <c r="D6372" s="294">
        <v>1154</v>
      </c>
      <c r="E6372" s="295">
        <v>11083</v>
      </c>
      <c r="F6372" s="294">
        <v>6570</v>
      </c>
      <c r="G6372" s="294">
        <v>8043</v>
      </c>
    </row>
    <row r="6373" spans="1:7">
      <c r="A6373" s="34" t="s">
        <v>1732</v>
      </c>
      <c r="B6373" s="293">
        <v>1990</v>
      </c>
      <c r="C6373" s="294">
        <v>13021</v>
      </c>
      <c r="D6373" s="294">
        <v>1308</v>
      </c>
      <c r="E6373" s="295">
        <v>11079</v>
      </c>
      <c r="F6373" s="294">
        <v>6362</v>
      </c>
      <c r="G6373" s="294">
        <v>7858</v>
      </c>
    </row>
    <row r="6374" spans="1:7">
      <c r="A6374" s="34" t="s">
        <v>1732</v>
      </c>
      <c r="B6374" s="293">
        <v>1989</v>
      </c>
      <c r="C6374" s="294">
        <v>11990</v>
      </c>
      <c r="D6374" s="294">
        <v>1244</v>
      </c>
      <c r="E6374" s="295">
        <v>9776</v>
      </c>
      <c r="F6374" s="294">
        <v>5583</v>
      </c>
      <c r="G6374" s="294">
        <v>6923</v>
      </c>
    </row>
    <row r="6375" spans="1:7">
      <c r="A6375" s="34" t="s">
        <v>1733</v>
      </c>
      <c r="B6375" s="293">
        <v>2019</v>
      </c>
      <c r="C6375" s="294">
        <v>4200.8190000000004</v>
      </c>
      <c r="D6375" s="294">
        <v>1107.835</v>
      </c>
      <c r="E6375" s="295">
        <v>5150.3519999999999</v>
      </c>
      <c r="F6375" s="294">
        <v>4171.2809999999999</v>
      </c>
      <c r="G6375" s="294">
        <v>4199.7439999999997</v>
      </c>
    </row>
    <row r="6376" spans="1:7">
      <c r="A6376" s="34" t="s">
        <v>1733</v>
      </c>
      <c r="B6376" s="293">
        <v>2018</v>
      </c>
      <c r="C6376" s="294">
        <v>3807.183</v>
      </c>
      <c r="D6376" s="294">
        <v>993.00400000000002</v>
      </c>
      <c r="E6376" s="295">
        <v>4526.8909999999996</v>
      </c>
      <c r="F6376" s="294">
        <v>3610.9009999999998</v>
      </c>
      <c r="G6376" s="294">
        <v>3610.9009999999998</v>
      </c>
    </row>
    <row r="6377" spans="1:7">
      <c r="A6377" s="34" t="s">
        <v>1733</v>
      </c>
      <c r="B6377" s="293">
        <v>2017</v>
      </c>
      <c r="C6377" s="294">
        <v>3369.0450000000001</v>
      </c>
      <c r="D6377" s="294">
        <v>820.678</v>
      </c>
      <c r="E6377" s="295">
        <v>4791.0119999999997</v>
      </c>
      <c r="F6377" s="294">
        <v>3895.212</v>
      </c>
      <c r="G6377" s="294">
        <v>3895.212</v>
      </c>
    </row>
    <row r="6378" spans="1:7">
      <c r="A6378" s="34" t="s">
        <v>1733</v>
      </c>
      <c r="B6378" s="293">
        <v>2016</v>
      </c>
      <c r="C6378" s="294">
        <v>3049.393</v>
      </c>
      <c r="D6378" s="294">
        <v>712.68499999999995</v>
      </c>
      <c r="E6378" s="295">
        <v>4153.4709999999995</v>
      </c>
      <c r="F6378" s="294">
        <v>3329.7089999999998</v>
      </c>
      <c r="G6378" s="294">
        <v>3329.7089999999998</v>
      </c>
    </row>
    <row r="6379" spans="1:7">
      <c r="A6379" s="34" t="s">
        <v>1733</v>
      </c>
      <c r="B6379" s="293">
        <v>2015</v>
      </c>
      <c r="C6379" s="294">
        <v>2722.5639999999999</v>
      </c>
      <c r="D6379" s="294">
        <v>546.73299999999995</v>
      </c>
      <c r="E6379" s="295">
        <v>5571.277</v>
      </c>
      <c r="F6379" s="294">
        <v>4809.41</v>
      </c>
      <c r="G6379" s="294">
        <v>4809.41</v>
      </c>
    </row>
    <row r="6380" spans="1:7">
      <c r="A6380" s="34" t="s">
        <v>1733</v>
      </c>
      <c r="B6380" s="293">
        <v>2014</v>
      </c>
      <c r="C6380" s="294">
        <v>2464.8670000000002</v>
      </c>
      <c r="D6380" s="294">
        <v>483.185</v>
      </c>
      <c r="E6380" s="295">
        <v>1938.875</v>
      </c>
      <c r="F6380" s="294">
        <v>1515.15</v>
      </c>
      <c r="G6380" s="294">
        <v>1515.15</v>
      </c>
    </row>
    <row r="6381" spans="1:7">
      <c r="A6381" s="34" t="s">
        <v>1733</v>
      </c>
      <c r="B6381" s="293">
        <v>2013</v>
      </c>
      <c r="C6381" s="294">
        <v>2246.4279999999999</v>
      </c>
      <c r="D6381" s="294">
        <v>338.661</v>
      </c>
      <c r="E6381" s="295">
        <v>1420.509</v>
      </c>
      <c r="F6381" s="294">
        <v>992.279</v>
      </c>
      <c r="G6381" s="294">
        <v>992.279</v>
      </c>
    </row>
    <row r="6382" spans="1:7">
      <c r="A6382" s="34" t="s">
        <v>1733</v>
      </c>
      <c r="B6382" s="293">
        <v>2012</v>
      </c>
      <c r="C6382" s="294">
        <v>2060.7020000000002</v>
      </c>
      <c r="D6382" s="294">
        <v>340.02</v>
      </c>
      <c r="E6382" s="295">
        <v>1043.325</v>
      </c>
      <c r="F6382" s="294">
        <v>644.39700000000005</v>
      </c>
      <c r="G6382" s="294">
        <v>644.39700000000005</v>
      </c>
    </row>
    <row r="6383" spans="1:7">
      <c r="A6383" s="34" t="s">
        <v>1733</v>
      </c>
      <c r="B6383" s="293">
        <v>2011</v>
      </c>
      <c r="C6383" s="294">
        <v>1703.23</v>
      </c>
      <c r="D6383" s="294">
        <v>286.21899999999999</v>
      </c>
      <c r="E6383" s="295">
        <v>1362.3989999999999</v>
      </c>
      <c r="F6383" s="294">
        <v>979.15800000000002</v>
      </c>
      <c r="G6383" s="294">
        <v>980.25700000000006</v>
      </c>
    </row>
    <row r="6384" spans="1:7">
      <c r="A6384" s="34" t="s">
        <v>1733</v>
      </c>
      <c r="B6384" s="293">
        <v>2010</v>
      </c>
      <c r="C6384" s="294">
        <v>1303.942</v>
      </c>
      <c r="D6384" s="294">
        <v>212.029</v>
      </c>
      <c r="E6384" s="295">
        <v>1146.95</v>
      </c>
      <c r="F6384" s="294">
        <v>828.39800000000002</v>
      </c>
      <c r="G6384" s="294">
        <v>828.39800000000002</v>
      </c>
    </row>
    <row r="6385" spans="1:7">
      <c r="A6385" s="34" t="s">
        <v>1733</v>
      </c>
      <c r="B6385" s="293">
        <v>2009</v>
      </c>
      <c r="C6385" s="294">
        <v>1143.299</v>
      </c>
      <c r="D6385" s="294">
        <v>208.71600000000001</v>
      </c>
      <c r="E6385" s="295">
        <v>800.07</v>
      </c>
      <c r="F6385" s="294">
        <v>584.95299999999997</v>
      </c>
      <c r="G6385" s="294">
        <v>585.15899999999999</v>
      </c>
    </row>
    <row r="6386" spans="1:7">
      <c r="A6386" s="34" t="s">
        <v>1733</v>
      </c>
      <c r="B6386" s="293">
        <v>2008</v>
      </c>
      <c r="C6386" s="294">
        <v>1033.78</v>
      </c>
      <c r="D6386" s="294">
        <v>108.032</v>
      </c>
      <c r="E6386" s="295">
        <v>761.83699999999999</v>
      </c>
      <c r="F6386" s="294">
        <v>436.31599999999997</v>
      </c>
      <c r="G6386" s="294">
        <v>437.27499999999998</v>
      </c>
    </row>
    <row r="6387" spans="1:7">
      <c r="A6387" s="34" t="s">
        <v>1733</v>
      </c>
      <c r="B6387" s="293">
        <v>2007</v>
      </c>
      <c r="C6387" s="294">
        <v>904.46500000000003</v>
      </c>
      <c r="D6387" s="294">
        <v>149.40600000000001</v>
      </c>
      <c r="E6387" s="295">
        <v>544.60299999999995</v>
      </c>
      <c r="F6387" s="294">
        <v>422.16699999999997</v>
      </c>
      <c r="G6387" s="294">
        <v>422.83</v>
      </c>
    </row>
    <row r="6388" spans="1:7">
      <c r="A6388" s="34" t="s">
        <v>1733</v>
      </c>
      <c r="B6388" s="293">
        <v>2006</v>
      </c>
      <c r="C6388" s="294">
        <v>605.774</v>
      </c>
      <c r="D6388" s="294">
        <v>97.948999999999998</v>
      </c>
      <c r="E6388" s="295">
        <v>308.37200000000001</v>
      </c>
      <c r="F6388" s="294">
        <v>225.084</v>
      </c>
      <c r="G6388" s="294">
        <v>225.387</v>
      </c>
    </row>
    <row r="6389" spans="1:7">
      <c r="A6389" s="34" t="s">
        <v>1733</v>
      </c>
      <c r="B6389" s="293">
        <v>2005</v>
      </c>
      <c r="C6389" s="294">
        <v>348.88639999999998</v>
      </c>
      <c r="D6389" s="294">
        <v>62.776000000000003</v>
      </c>
      <c r="E6389" s="295">
        <v>163.8897</v>
      </c>
      <c r="F6389" s="294">
        <v>125.50879999999999</v>
      </c>
      <c r="G6389" s="294">
        <v>126.0341</v>
      </c>
    </row>
    <row r="6390" spans="1:7">
      <c r="A6390" s="34" t="s">
        <v>1733</v>
      </c>
      <c r="B6390" s="293">
        <v>2004</v>
      </c>
      <c r="C6390" s="294">
        <v>180.34110000000001</v>
      </c>
      <c r="D6390" s="294">
        <v>20.386800000000001</v>
      </c>
      <c r="E6390" s="295">
        <v>82.022300000000001</v>
      </c>
      <c r="F6390" s="294">
        <v>58.571199999999997</v>
      </c>
      <c r="G6390" s="294">
        <v>59.155099999999997</v>
      </c>
    </row>
    <row r="6391" spans="1:7">
      <c r="A6391" s="34" t="s">
        <v>1733</v>
      </c>
      <c r="B6391" s="293">
        <v>2003</v>
      </c>
      <c r="C6391" s="294">
        <v>110.352</v>
      </c>
      <c r="D6391" s="294">
        <v>5.93</v>
      </c>
      <c r="E6391" s="295">
        <v>47.997</v>
      </c>
      <c r="F6391" s="294">
        <v>35.048999999999999</v>
      </c>
      <c r="G6391" s="294">
        <v>35.650999999999996</v>
      </c>
    </row>
    <row r="6392" spans="1:7">
      <c r="A6392" s="34" t="s">
        <v>1733</v>
      </c>
      <c r="B6392" s="293">
        <v>2002</v>
      </c>
      <c r="C6392" s="294">
        <v>92.046000000000006</v>
      </c>
      <c r="D6392" s="294">
        <v>3.0289999999999999</v>
      </c>
      <c r="E6392" s="295">
        <v>40.463000000000001</v>
      </c>
      <c r="F6392" s="294">
        <v>28.37</v>
      </c>
      <c r="G6392" s="294">
        <v>32.207000000000001</v>
      </c>
    </row>
    <row r="6393" spans="1:7">
      <c r="A6393" s="34" t="s">
        <v>1733</v>
      </c>
      <c r="B6393" s="293">
        <v>2001</v>
      </c>
      <c r="C6393" s="294">
        <v>80.658299999999997</v>
      </c>
      <c r="D6393" s="294">
        <v>3.0194000000000001</v>
      </c>
      <c r="E6393" s="295">
        <v>38.561300000000003</v>
      </c>
      <c r="F6393" s="294">
        <v>25.333500000000001</v>
      </c>
      <c r="G6393" s="294">
        <v>31.522500000000001</v>
      </c>
    </row>
    <row r="6394" spans="1:7">
      <c r="A6394" s="34" t="s">
        <v>1733</v>
      </c>
      <c r="B6394" s="293">
        <v>2000</v>
      </c>
      <c r="C6394" s="294">
        <v>79.732699999999994</v>
      </c>
      <c r="D6394" s="294">
        <v>3.9150999999999998</v>
      </c>
      <c r="E6394" s="295">
        <v>38.957599999999999</v>
      </c>
      <c r="F6394" s="294">
        <v>22.0547</v>
      </c>
      <c r="G6394" s="294">
        <v>32.0214</v>
      </c>
    </row>
    <row r="6395" spans="1:7">
      <c r="A6395" s="34" t="s">
        <v>1733</v>
      </c>
      <c r="B6395" s="293">
        <v>1999</v>
      </c>
      <c r="C6395" s="294">
        <v>72.302999999999997</v>
      </c>
      <c r="D6395" s="294">
        <v>4.476</v>
      </c>
      <c r="E6395" s="295">
        <v>28.709099999999999</v>
      </c>
      <c r="F6395" s="294">
        <v>18.625800000000002</v>
      </c>
      <c r="G6395" s="294">
        <v>20.392000000000003</v>
      </c>
    </row>
    <row r="6396" spans="1:7">
      <c r="A6396" s="34" t="s">
        <v>1733</v>
      </c>
      <c r="B6396" s="293">
        <v>1998</v>
      </c>
      <c r="C6396" s="294">
        <v>53.866300000000003</v>
      </c>
      <c r="D6396" s="294">
        <v>3.5630999999999999</v>
      </c>
      <c r="E6396" s="295">
        <v>22.556799999999999</v>
      </c>
      <c r="F6396" s="294">
        <v>13.9422</v>
      </c>
      <c r="G6396" s="294">
        <v>17.350000000000001</v>
      </c>
    </row>
    <row r="6397" spans="1:7">
      <c r="A6397" s="34" t="s">
        <v>1734</v>
      </c>
      <c r="B6397" s="293">
        <v>2019</v>
      </c>
      <c r="C6397" s="294">
        <v>19796</v>
      </c>
      <c r="D6397" s="294">
        <v>-1300</v>
      </c>
      <c r="E6397" s="295">
        <v>49271</v>
      </c>
      <c r="F6397" s="294">
        <v>6357</v>
      </c>
      <c r="G6397" s="294">
        <v>34399</v>
      </c>
    </row>
    <row r="6398" spans="1:7">
      <c r="A6398" s="34" t="s">
        <v>1734</v>
      </c>
      <c r="B6398" s="293">
        <v>2018</v>
      </c>
      <c r="C6398" s="294">
        <v>19627</v>
      </c>
      <c r="D6398" s="294">
        <v>6955</v>
      </c>
      <c r="E6398" s="295">
        <v>55459</v>
      </c>
      <c r="F6398" s="294">
        <v>14828</v>
      </c>
      <c r="G6398" s="294">
        <v>40574</v>
      </c>
    </row>
    <row r="6399" spans="1:7">
      <c r="A6399" s="34" t="s">
        <v>1734</v>
      </c>
      <c r="B6399" s="293">
        <v>2017</v>
      </c>
      <c r="C6399" s="294">
        <v>19494</v>
      </c>
      <c r="D6399" s="294">
        <v>10208</v>
      </c>
      <c r="E6399" s="295">
        <v>43202</v>
      </c>
      <c r="F6399" s="294">
        <v>15418</v>
      </c>
      <c r="G6399" s="294">
        <v>29312</v>
      </c>
    </row>
    <row r="6400" spans="1:7">
      <c r="A6400" s="34" t="s">
        <v>1734</v>
      </c>
      <c r="B6400" s="293">
        <v>2016</v>
      </c>
      <c r="C6400" s="294">
        <v>19337</v>
      </c>
      <c r="D6400" s="294">
        <v>14215</v>
      </c>
      <c r="E6400" s="295">
        <v>45932</v>
      </c>
      <c r="F6400" s="294">
        <v>12811</v>
      </c>
      <c r="G6400" s="294">
        <v>26692</v>
      </c>
    </row>
    <row r="6401" spans="1:7">
      <c r="A6401" s="34" t="s">
        <v>1734</v>
      </c>
      <c r="B6401" s="293">
        <v>2015</v>
      </c>
      <c r="C6401" s="294">
        <v>18854</v>
      </c>
      <c r="D6401" s="294">
        <v>5231</v>
      </c>
      <c r="E6401" s="295">
        <v>31459</v>
      </c>
      <c r="F6401" s="294">
        <v>2910</v>
      </c>
      <c r="G6401" s="294">
        <v>15757</v>
      </c>
    </row>
    <row r="6402" spans="1:7">
      <c r="A6402" s="34" t="s">
        <v>1734</v>
      </c>
      <c r="B6402" s="293">
        <v>2014</v>
      </c>
      <c r="C6402" s="294">
        <v>17945</v>
      </c>
      <c r="D6402" s="294">
        <v>5058</v>
      </c>
      <c r="E6402" s="295">
        <v>34475</v>
      </c>
      <c r="F6402" s="294">
        <v>3045</v>
      </c>
      <c r="G6402" s="294">
        <v>17738</v>
      </c>
    </row>
    <row r="6403" spans="1:7">
      <c r="A6403" s="34" t="s">
        <v>1734</v>
      </c>
      <c r="B6403" s="293">
        <v>2013</v>
      </c>
      <c r="C6403" s="294">
        <v>17663</v>
      </c>
      <c r="D6403" s="294">
        <v>4535</v>
      </c>
      <c r="E6403" s="295">
        <v>34859</v>
      </c>
      <c r="F6403" s="294">
        <v>4153</v>
      </c>
      <c r="G6403" s="294">
        <v>18670</v>
      </c>
    </row>
    <row r="6404" spans="1:7">
      <c r="A6404" s="34" t="s">
        <v>1734</v>
      </c>
      <c r="B6404" s="293">
        <v>2012</v>
      </c>
      <c r="C6404" s="294">
        <v>17500</v>
      </c>
      <c r="D6404" s="294">
        <v>4180</v>
      </c>
      <c r="E6404" s="295">
        <v>35329</v>
      </c>
      <c r="F6404" s="294">
        <v>3204</v>
      </c>
      <c r="G6404" s="294">
        <v>17082</v>
      </c>
    </row>
    <row r="6405" spans="1:7">
      <c r="A6405" s="34" t="s">
        <v>1734</v>
      </c>
      <c r="B6405" s="293">
        <v>2011</v>
      </c>
      <c r="C6405" s="294">
        <v>16619</v>
      </c>
      <c r="D6405" s="294">
        <v>3377</v>
      </c>
      <c r="E6405" s="295">
        <v>36962</v>
      </c>
      <c r="F6405" s="294">
        <v>3715</v>
      </c>
      <c r="G6405" s="294">
        <v>17404</v>
      </c>
    </row>
    <row r="6406" spans="1:7">
      <c r="A6406" s="34" t="s">
        <v>1734</v>
      </c>
      <c r="B6406" s="293">
        <v>2010</v>
      </c>
      <c r="C6406" s="294">
        <v>16892</v>
      </c>
      <c r="D6406" s="294">
        <v>3890</v>
      </c>
      <c r="E6406" s="295">
        <v>37402</v>
      </c>
      <c r="F6406" s="294">
        <v>5227</v>
      </c>
      <c r="G6406" s="294">
        <v>17421</v>
      </c>
    </row>
    <row r="6407" spans="1:7">
      <c r="A6407" s="34" t="s">
        <v>1734</v>
      </c>
      <c r="B6407" s="293">
        <v>2009</v>
      </c>
      <c r="C6407" s="294">
        <v>16824</v>
      </c>
      <c r="D6407" s="294">
        <v>3195</v>
      </c>
      <c r="E6407" s="295">
        <v>36677</v>
      </c>
      <c r="F6407" s="294">
        <v>4104</v>
      </c>
      <c r="G6407" s="294">
        <v>16064</v>
      </c>
    </row>
    <row r="6408" spans="1:7">
      <c r="A6408" s="34" t="s">
        <v>1734</v>
      </c>
      <c r="B6408" s="293">
        <v>2008</v>
      </c>
      <c r="C6408" s="294">
        <v>15957</v>
      </c>
      <c r="D6408" s="294">
        <v>4930</v>
      </c>
      <c r="E6408" s="295">
        <v>27215</v>
      </c>
      <c r="F6408" s="294">
        <v>2828</v>
      </c>
      <c r="G6408" s="294">
        <v>10302</v>
      </c>
    </row>
    <row r="6409" spans="1:7">
      <c r="A6409" s="34" t="s">
        <v>1734</v>
      </c>
      <c r="B6409" s="293">
        <v>2007</v>
      </c>
      <c r="C6409" s="294">
        <v>15212</v>
      </c>
      <c r="D6409" s="294">
        <v>9786</v>
      </c>
      <c r="E6409" s="295">
        <v>57746</v>
      </c>
      <c r="F6409" s="294">
        <v>18902</v>
      </c>
      <c r="G6409" s="294">
        <v>23641</v>
      </c>
    </row>
    <row r="6410" spans="1:7">
      <c r="A6410" s="34" t="s">
        <v>1734</v>
      </c>
      <c r="B6410" s="293">
        <v>2006</v>
      </c>
      <c r="C6410" s="294">
        <v>35968</v>
      </c>
      <c r="D6410" s="294">
        <v>12022</v>
      </c>
      <c r="E6410" s="295">
        <v>104270</v>
      </c>
      <c r="F6410" s="294">
        <v>39619</v>
      </c>
      <c r="G6410" s="294">
        <v>48104</v>
      </c>
    </row>
    <row r="6411" spans="1:7">
      <c r="A6411" s="34" t="s">
        <v>1734</v>
      </c>
      <c r="B6411" s="293">
        <v>2005</v>
      </c>
      <c r="C6411" s="294">
        <v>68920</v>
      </c>
      <c r="D6411" s="294">
        <v>10435</v>
      </c>
      <c r="E6411" s="295">
        <v>107949</v>
      </c>
      <c r="F6411" s="294">
        <v>39848</v>
      </c>
      <c r="G6411" s="294">
        <v>63982</v>
      </c>
    </row>
    <row r="6412" spans="1:7">
      <c r="A6412" s="34" t="s">
        <v>1734</v>
      </c>
      <c r="B6412" s="293">
        <v>2004</v>
      </c>
      <c r="C6412" s="294">
        <v>63963</v>
      </c>
      <c r="D6412" s="294">
        <v>9416</v>
      </c>
      <c r="E6412" s="295">
        <v>101648</v>
      </c>
      <c r="F6412" s="294">
        <v>35478</v>
      </c>
      <c r="G6412" s="294">
        <v>58458</v>
      </c>
    </row>
    <row r="6413" spans="1:7">
      <c r="A6413" s="34" t="s">
        <v>1734</v>
      </c>
      <c r="B6413" s="293">
        <v>2003</v>
      </c>
      <c r="C6413" s="294">
        <v>60192</v>
      </c>
      <c r="D6413" s="294">
        <v>9204</v>
      </c>
      <c r="E6413" s="295">
        <v>96175</v>
      </c>
      <c r="F6413" s="294">
        <v>29837</v>
      </c>
      <c r="G6413" s="294">
        <v>54376</v>
      </c>
    </row>
    <row r="6414" spans="1:7">
      <c r="A6414" s="34" t="s">
        <v>1734</v>
      </c>
      <c r="B6414" s="293">
        <v>2002</v>
      </c>
      <c r="C6414" s="294">
        <v>62182</v>
      </c>
      <c r="D6414" s="294">
        <v>11102</v>
      </c>
      <c r="E6414" s="295">
        <v>87540</v>
      </c>
      <c r="F6414" s="294">
        <v>23844</v>
      </c>
      <c r="G6414" s="294">
        <v>47164</v>
      </c>
    </row>
    <row r="6415" spans="1:7">
      <c r="A6415" s="34" t="s">
        <v>1734</v>
      </c>
      <c r="B6415" s="293">
        <v>2001</v>
      </c>
      <c r="C6415" s="294">
        <v>63670</v>
      </c>
      <c r="D6415" s="294">
        <v>8560</v>
      </c>
      <c r="E6415" s="295">
        <v>84968</v>
      </c>
      <c r="F6415" s="294">
        <v>23633</v>
      </c>
      <c r="G6415" s="294">
        <v>45735</v>
      </c>
    </row>
    <row r="6416" spans="1:7">
      <c r="A6416" s="34" t="s">
        <v>1734</v>
      </c>
      <c r="B6416" s="293">
        <v>2000</v>
      </c>
      <c r="C6416" s="294">
        <v>63276</v>
      </c>
      <c r="D6416" s="294">
        <v>8510</v>
      </c>
      <c r="E6416" s="295">
        <v>79067</v>
      </c>
      <c r="F6416" s="294">
        <v>15005</v>
      </c>
      <c r="G6416" s="294">
        <v>44127</v>
      </c>
    </row>
    <row r="6417" spans="1:7">
      <c r="A6417" s="34" t="s">
        <v>1734</v>
      </c>
      <c r="B6417" s="293">
        <v>1999</v>
      </c>
      <c r="C6417" s="294">
        <v>61751</v>
      </c>
      <c r="D6417" s="294">
        <v>7675</v>
      </c>
      <c r="E6417" s="295">
        <v>61381</v>
      </c>
      <c r="F6417" s="294">
        <v>15305</v>
      </c>
      <c r="G6417" s="294">
        <v>29773</v>
      </c>
    </row>
    <row r="6418" spans="1:7">
      <c r="A6418" s="34" t="s">
        <v>1734</v>
      </c>
      <c r="B6418" s="293">
        <v>1998</v>
      </c>
      <c r="C6418" s="294">
        <v>57813</v>
      </c>
      <c r="D6418" s="294">
        <v>5372</v>
      </c>
      <c r="E6418" s="295">
        <v>59920</v>
      </c>
      <c r="F6418" s="294">
        <v>16197</v>
      </c>
      <c r="G6418" s="294">
        <v>30859</v>
      </c>
    </row>
    <row r="6419" spans="1:7">
      <c r="A6419" s="34" t="s">
        <v>1734</v>
      </c>
      <c r="B6419" s="293">
        <v>1997</v>
      </c>
      <c r="C6419" s="294">
        <v>56114</v>
      </c>
      <c r="D6419" s="294">
        <v>6310</v>
      </c>
      <c r="E6419" s="295">
        <v>55947</v>
      </c>
      <c r="F6419" s="294">
        <v>14920</v>
      </c>
      <c r="G6419" s="294">
        <v>29023</v>
      </c>
    </row>
    <row r="6420" spans="1:7">
      <c r="A6420" s="34" t="s">
        <v>1734</v>
      </c>
      <c r="B6420" s="293">
        <v>1996</v>
      </c>
      <c r="C6420" s="294">
        <v>54553</v>
      </c>
      <c r="D6420" s="294">
        <v>6303</v>
      </c>
      <c r="E6420" s="295">
        <v>54871</v>
      </c>
      <c r="F6420" s="294">
        <v>14218</v>
      </c>
      <c r="G6420" s="294">
        <v>29458</v>
      </c>
    </row>
    <row r="6421" spans="1:7">
      <c r="A6421" s="34" t="s">
        <v>1734</v>
      </c>
      <c r="B6421" s="293">
        <v>1995</v>
      </c>
      <c r="C6421" s="294">
        <v>53139</v>
      </c>
      <c r="D6421" s="294">
        <v>5450</v>
      </c>
      <c r="E6421" s="295">
        <v>53811</v>
      </c>
      <c r="F6421" s="294">
        <v>13985</v>
      </c>
      <c r="G6421" s="294">
        <v>29811</v>
      </c>
    </row>
    <row r="6422" spans="1:7">
      <c r="A6422" s="34" t="s">
        <v>1734</v>
      </c>
      <c r="B6422" s="293">
        <v>1994</v>
      </c>
      <c r="C6422" s="294">
        <v>53776</v>
      </c>
      <c r="D6422" s="294">
        <v>4725</v>
      </c>
      <c r="E6422" s="295">
        <v>52649</v>
      </c>
      <c r="F6422" s="294">
        <v>12786</v>
      </c>
      <c r="G6422" s="294">
        <v>29258</v>
      </c>
    </row>
    <row r="6423" spans="1:7">
      <c r="A6423" s="34" t="s">
        <v>1734</v>
      </c>
      <c r="B6423" s="293">
        <v>1993</v>
      </c>
      <c r="C6423" s="294">
        <v>50621</v>
      </c>
      <c r="D6423" s="294">
        <v>3091</v>
      </c>
      <c r="E6423" s="295">
        <v>51205</v>
      </c>
      <c r="F6423" s="294">
        <v>11627</v>
      </c>
      <c r="G6423" s="294">
        <v>29783</v>
      </c>
    </row>
    <row r="6424" spans="1:7">
      <c r="A6424" s="34" t="s">
        <v>1734</v>
      </c>
      <c r="B6424" s="293">
        <v>1992</v>
      </c>
      <c r="C6424" s="294">
        <v>50095</v>
      </c>
      <c r="D6424" s="294">
        <v>4939</v>
      </c>
      <c r="E6424" s="295">
        <v>50014</v>
      </c>
      <c r="F6424" s="294">
        <v>12563</v>
      </c>
      <c r="G6424" s="294">
        <v>30766</v>
      </c>
    </row>
    <row r="6425" spans="1:7">
      <c r="A6425" s="34" t="s">
        <v>1734</v>
      </c>
      <c r="B6425" s="293">
        <v>1991</v>
      </c>
      <c r="C6425" s="294">
        <v>48064</v>
      </c>
      <c r="D6425" s="294">
        <v>3006</v>
      </c>
      <c r="E6425" s="295">
        <v>47384</v>
      </c>
      <c r="F6425" s="294">
        <v>12512</v>
      </c>
      <c r="G6425" s="294">
        <v>29412</v>
      </c>
    </row>
    <row r="6426" spans="1:7">
      <c r="A6426" s="34" t="s">
        <v>1734</v>
      </c>
      <c r="B6426" s="293">
        <v>1990</v>
      </c>
      <c r="C6426" s="294">
        <v>44323</v>
      </c>
      <c r="D6426" s="294">
        <v>3540</v>
      </c>
      <c r="E6426" s="295">
        <v>46569</v>
      </c>
      <c r="F6426" s="294">
        <v>11947</v>
      </c>
      <c r="G6426" s="294">
        <v>30689</v>
      </c>
    </row>
    <row r="6427" spans="1:7">
      <c r="A6427" s="34" t="s">
        <v>1734</v>
      </c>
      <c r="B6427" s="293">
        <v>1989</v>
      </c>
      <c r="C6427" s="294">
        <v>39011</v>
      </c>
      <c r="D6427" s="294">
        <v>2946</v>
      </c>
      <c r="E6427" s="295">
        <v>38528</v>
      </c>
      <c r="F6427" s="294">
        <v>9571</v>
      </c>
      <c r="G6427" s="294">
        <v>25996</v>
      </c>
    </row>
    <row r="6428" spans="1:7">
      <c r="A6428" s="34" t="s">
        <v>1735</v>
      </c>
      <c r="B6428" s="293">
        <v>2019</v>
      </c>
      <c r="C6428" s="294">
        <v>8906.2999999999993</v>
      </c>
      <c r="D6428" s="294">
        <v>-1067.4000000000001</v>
      </c>
      <c r="E6428" s="295">
        <v>19298.5</v>
      </c>
      <c r="F6428" s="294">
        <v>9367.6</v>
      </c>
      <c r="G6428" s="294">
        <v>14176</v>
      </c>
    </row>
    <row r="6429" spans="1:7">
      <c r="A6429" s="34" t="s">
        <v>1735</v>
      </c>
      <c r="B6429" s="293">
        <v>2018</v>
      </c>
      <c r="C6429" s="294">
        <v>9587.2999999999993</v>
      </c>
      <c r="D6429" s="294">
        <v>470</v>
      </c>
      <c r="E6429" s="295">
        <v>20119.2</v>
      </c>
      <c r="F6429" s="294">
        <v>10604.7</v>
      </c>
      <c r="G6429" s="294">
        <v>15133.7</v>
      </c>
    </row>
    <row r="6430" spans="1:7">
      <c r="A6430" s="34" t="s">
        <v>1735</v>
      </c>
      <c r="B6430" s="293">
        <v>2017</v>
      </c>
      <c r="C6430" s="294">
        <v>7409.4</v>
      </c>
      <c r="D6430" s="294">
        <v>-107.2</v>
      </c>
      <c r="E6430" s="295">
        <v>18633.400000000001</v>
      </c>
      <c r="F6430" s="294">
        <v>9639.1</v>
      </c>
      <c r="G6430" s="294">
        <v>14866.800000000001</v>
      </c>
    </row>
    <row r="6431" spans="1:7">
      <c r="A6431" s="34" t="s">
        <v>1735</v>
      </c>
      <c r="B6431" s="293">
        <v>2016</v>
      </c>
      <c r="C6431" s="294">
        <v>7162.8</v>
      </c>
      <c r="D6431" s="294">
        <v>297.8</v>
      </c>
      <c r="E6431" s="295">
        <v>16840.7</v>
      </c>
      <c r="F6431" s="294">
        <v>9622.5</v>
      </c>
      <c r="G6431" s="294">
        <v>13440.7</v>
      </c>
    </row>
    <row r="6432" spans="1:7">
      <c r="A6432" s="34" t="s">
        <v>1735</v>
      </c>
      <c r="B6432" s="293">
        <v>2015</v>
      </c>
      <c r="C6432" s="294">
        <v>8895.2999999999993</v>
      </c>
      <c r="D6432" s="294">
        <v>1000.4</v>
      </c>
      <c r="E6432" s="295">
        <v>17389.5</v>
      </c>
      <c r="F6432" s="294">
        <v>9565</v>
      </c>
      <c r="G6432" s="294">
        <v>13401.7</v>
      </c>
    </row>
    <row r="6433" spans="1:7">
      <c r="A6433" s="34" t="s">
        <v>1735</v>
      </c>
      <c r="B6433" s="293">
        <v>2014</v>
      </c>
      <c r="C6433" s="294">
        <v>9055.7999999999993</v>
      </c>
      <c r="D6433" s="294">
        <v>1006.3</v>
      </c>
      <c r="E6433" s="295">
        <v>18283</v>
      </c>
      <c r="F6433" s="294">
        <v>10720.6</v>
      </c>
      <c r="G6433" s="294">
        <v>14553.1</v>
      </c>
    </row>
    <row r="6434" spans="1:7">
      <c r="A6434" s="34" t="s">
        <v>1735</v>
      </c>
      <c r="B6434" s="293">
        <v>2013</v>
      </c>
      <c r="C6434" s="294">
        <v>9027.4</v>
      </c>
      <c r="D6434" s="294">
        <v>1062.9000000000001</v>
      </c>
      <c r="E6434" s="295">
        <v>19554</v>
      </c>
      <c r="F6434" s="294">
        <v>11320.6</v>
      </c>
      <c r="G6434" s="294">
        <v>14352.5</v>
      </c>
    </row>
    <row r="6435" spans="1:7">
      <c r="A6435" s="34" t="s">
        <v>1735</v>
      </c>
      <c r="B6435" s="293">
        <v>2012</v>
      </c>
      <c r="C6435" s="294">
        <v>11107.8</v>
      </c>
      <c r="D6435" s="294">
        <v>1930.2</v>
      </c>
      <c r="E6435" s="295">
        <v>16690.400000000001</v>
      </c>
      <c r="F6435" s="294">
        <v>11999.4</v>
      </c>
      <c r="G6435" s="294">
        <v>13052.4</v>
      </c>
    </row>
    <row r="6436" spans="1:7">
      <c r="A6436" s="34" t="s">
        <v>1735</v>
      </c>
      <c r="B6436" s="293">
        <v>2011</v>
      </c>
      <c r="C6436" s="294">
        <v>9937.7999999999993</v>
      </c>
      <c r="D6436" s="294">
        <v>2514.6</v>
      </c>
      <c r="E6436" s="295">
        <v>15786.9</v>
      </c>
      <c r="F6436" s="294">
        <v>11661.9</v>
      </c>
      <c r="G6436" s="294">
        <v>12494.8</v>
      </c>
    </row>
    <row r="6437" spans="1:7">
      <c r="A6437" s="34" t="s">
        <v>1735</v>
      </c>
      <c r="B6437" s="293">
        <v>2010</v>
      </c>
      <c r="C6437" s="294">
        <v>6759.1</v>
      </c>
      <c r="D6437" s="294">
        <v>827.1</v>
      </c>
      <c r="E6437" s="295">
        <v>12707.7</v>
      </c>
      <c r="F6437" s="294">
        <v>8748.4</v>
      </c>
      <c r="G6437" s="294">
        <v>10092.299999999999</v>
      </c>
    </row>
    <row r="6438" spans="1:7">
      <c r="A6438" s="34" t="s">
        <v>1735</v>
      </c>
      <c r="B6438" s="293">
        <v>2009</v>
      </c>
      <c r="C6438" s="294">
        <v>10298</v>
      </c>
      <c r="D6438" s="294">
        <v>2350.1999999999998</v>
      </c>
      <c r="E6438" s="295">
        <v>12676.2</v>
      </c>
      <c r="F6438" s="294">
        <v>8515.2000000000007</v>
      </c>
      <c r="G6438" s="294">
        <v>9907.7000000000007</v>
      </c>
    </row>
    <row r="6439" spans="1:7">
      <c r="A6439" s="34" t="s">
        <v>1735</v>
      </c>
      <c r="B6439" s="293">
        <v>2008</v>
      </c>
      <c r="C6439" s="294">
        <v>9812.6</v>
      </c>
      <c r="D6439" s="294">
        <v>2082.8000000000002</v>
      </c>
      <c r="E6439" s="295">
        <v>11819.8</v>
      </c>
      <c r="F6439" s="294">
        <v>6754.6</v>
      </c>
      <c r="G6439" s="294">
        <v>8306</v>
      </c>
    </row>
    <row r="6440" spans="1:7">
      <c r="A6440" s="34" t="s">
        <v>1735</v>
      </c>
      <c r="B6440" s="293">
        <v>2007</v>
      </c>
      <c r="C6440" s="294">
        <v>5773.7</v>
      </c>
      <c r="D6440" s="294">
        <v>419.7</v>
      </c>
      <c r="E6440" s="295">
        <v>9163.6</v>
      </c>
      <c r="F6440" s="294">
        <v>4206.2</v>
      </c>
      <c r="G6440" s="294">
        <v>6564.7999999999993</v>
      </c>
    </row>
    <row r="6441" spans="1:7">
      <c r="A6441" s="34" t="s">
        <v>1735</v>
      </c>
      <c r="B6441" s="293">
        <v>2006</v>
      </c>
      <c r="C6441" s="294">
        <v>5305.8</v>
      </c>
      <c r="D6441" s="294">
        <v>-132.5</v>
      </c>
      <c r="E6441" s="295">
        <v>8720.6</v>
      </c>
      <c r="F6441" s="294">
        <v>3551.2</v>
      </c>
      <c r="G6441" s="294">
        <v>6157.9</v>
      </c>
    </row>
    <row r="6442" spans="1:7">
      <c r="A6442" s="34" t="s">
        <v>1735</v>
      </c>
      <c r="B6442" s="293">
        <v>2005</v>
      </c>
      <c r="C6442" s="294">
        <v>4396.7</v>
      </c>
      <c r="D6442" s="294">
        <v>159.30000000000001</v>
      </c>
      <c r="E6442" s="295">
        <v>8411.5</v>
      </c>
      <c r="F6442" s="294">
        <v>3235.3</v>
      </c>
      <c r="G6442" s="294">
        <v>5895.4</v>
      </c>
    </row>
    <row r="6443" spans="1:7">
      <c r="A6443" s="34" t="s">
        <v>1736</v>
      </c>
      <c r="B6443" s="293">
        <v>2019</v>
      </c>
      <c r="C6443" s="294">
        <v>123949</v>
      </c>
      <c r="D6443" s="294">
        <v>2637</v>
      </c>
      <c r="E6443" s="295">
        <v>98556</v>
      </c>
      <c r="F6443" s="294">
        <v>43107</v>
      </c>
      <c r="G6443" s="294">
        <v>74424</v>
      </c>
    </row>
    <row r="6444" spans="1:7">
      <c r="A6444" s="34" t="s">
        <v>1736</v>
      </c>
      <c r="B6444" s="293">
        <v>2018</v>
      </c>
      <c r="C6444" s="294">
        <v>96504</v>
      </c>
      <c r="D6444" s="294">
        <v>2780</v>
      </c>
      <c r="E6444" s="295">
        <v>92940</v>
      </c>
      <c r="F6444" s="294">
        <v>45053</v>
      </c>
      <c r="G6444" s="294">
        <v>72577</v>
      </c>
    </row>
    <row r="6445" spans="1:7">
      <c r="A6445" s="34" t="s">
        <v>1736</v>
      </c>
      <c r="B6445" s="293">
        <v>2017</v>
      </c>
      <c r="C6445" s="294">
        <v>74733</v>
      </c>
      <c r="D6445" s="294">
        <v>3432</v>
      </c>
      <c r="E6445" s="295">
        <v>49047</v>
      </c>
      <c r="F6445" s="294">
        <v>21828</v>
      </c>
      <c r="G6445" s="294">
        <v>34774</v>
      </c>
    </row>
    <row r="6446" spans="1:7">
      <c r="A6446" s="34" t="s">
        <v>1736</v>
      </c>
      <c r="B6446" s="293">
        <v>2016</v>
      </c>
      <c r="C6446" s="294">
        <v>63339</v>
      </c>
      <c r="D6446" s="294">
        <v>1174</v>
      </c>
      <c r="E6446" s="295">
        <v>44413</v>
      </c>
      <c r="F6446" s="294">
        <v>21203</v>
      </c>
      <c r="G6446" s="294">
        <v>31775</v>
      </c>
    </row>
    <row r="6447" spans="1:7">
      <c r="A6447" s="34" t="s">
        <v>1736</v>
      </c>
      <c r="B6447" s="293">
        <v>2015</v>
      </c>
      <c r="C6447" s="294">
        <v>64359</v>
      </c>
      <c r="D6447" s="294">
        <v>2852</v>
      </c>
      <c r="E6447" s="295">
        <v>43115</v>
      </c>
      <c r="F6447" s="294">
        <v>19675</v>
      </c>
      <c r="G6447" s="294">
        <v>31600</v>
      </c>
    </row>
    <row r="6448" spans="1:7">
      <c r="A6448" s="34" t="s">
        <v>1736</v>
      </c>
      <c r="B6448" s="293">
        <v>2014</v>
      </c>
      <c r="C6448" s="294">
        <v>91132</v>
      </c>
      <c r="D6448" s="294">
        <v>2520</v>
      </c>
      <c r="E6448" s="295">
        <v>30425</v>
      </c>
      <c r="F6448" s="294">
        <v>11390</v>
      </c>
      <c r="G6448" s="294">
        <v>17992</v>
      </c>
    </row>
    <row r="6449" spans="1:7">
      <c r="A6449" s="34" t="s">
        <v>1736</v>
      </c>
      <c r="B6449" s="293">
        <v>2013</v>
      </c>
      <c r="C6449" s="294">
        <v>93897</v>
      </c>
      <c r="D6449" s="294">
        <v>2108</v>
      </c>
      <c r="E6449" s="295">
        <v>28385</v>
      </c>
      <c r="F6449" s="294">
        <v>11332</v>
      </c>
      <c r="G6449" s="294">
        <v>14728</v>
      </c>
    </row>
    <row r="6450" spans="1:7">
      <c r="A6450" s="34" t="s">
        <v>1736</v>
      </c>
      <c r="B6450" s="293">
        <v>2012</v>
      </c>
      <c r="C6450" s="294">
        <v>76534</v>
      </c>
      <c r="D6450" s="294">
        <v>3383</v>
      </c>
      <c r="E6450" s="295">
        <v>27223</v>
      </c>
      <c r="F6450" s="294">
        <v>12105</v>
      </c>
      <c r="G6450" s="294">
        <v>15466</v>
      </c>
    </row>
    <row r="6451" spans="1:7">
      <c r="A6451" s="34" t="s">
        <v>1736</v>
      </c>
      <c r="B6451" s="293">
        <v>2011</v>
      </c>
      <c r="C6451" s="294">
        <v>73524</v>
      </c>
      <c r="D6451" s="294">
        <v>2389</v>
      </c>
      <c r="E6451" s="295">
        <v>25745</v>
      </c>
      <c r="F6451" s="294">
        <v>9505</v>
      </c>
      <c r="G6451" s="294">
        <v>12812</v>
      </c>
    </row>
    <row r="6452" spans="1:7">
      <c r="A6452" s="34" t="s">
        <v>1736</v>
      </c>
      <c r="B6452" s="293">
        <v>2010</v>
      </c>
      <c r="C6452" s="294">
        <v>57279</v>
      </c>
      <c r="D6452" s="294">
        <v>623</v>
      </c>
      <c r="E6452" s="295">
        <v>23232</v>
      </c>
      <c r="F6452" s="294">
        <v>8244</v>
      </c>
      <c r="G6452" s="294">
        <v>12141</v>
      </c>
    </row>
    <row r="6453" spans="1:7">
      <c r="A6453" s="34" t="s">
        <v>1736</v>
      </c>
      <c r="B6453" s="293">
        <v>2009</v>
      </c>
      <c r="C6453" s="294">
        <v>40606</v>
      </c>
      <c r="D6453" s="294">
        <v>449</v>
      </c>
      <c r="E6453" s="295">
        <v>21254</v>
      </c>
      <c r="F6453" s="294">
        <v>9172</v>
      </c>
      <c r="G6453" s="294">
        <v>11773</v>
      </c>
    </row>
    <row r="6454" spans="1:7">
      <c r="A6454" s="34" t="s">
        <v>1736</v>
      </c>
      <c r="B6454" s="293">
        <v>2008</v>
      </c>
      <c r="C6454" s="294">
        <v>59874</v>
      </c>
      <c r="D6454" s="294">
        <v>1215</v>
      </c>
      <c r="E6454" s="295">
        <v>18177</v>
      </c>
      <c r="F6454" s="294">
        <v>8936</v>
      </c>
      <c r="G6454" s="294">
        <v>11461</v>
      </c>
    </row>
    <row r="6455" spans="1:7">
      <c r="A6455" s="34" t="s">
        <v>1737</v>
      </c>
      <c r="B6455" s="293">
        <v>2019</v>
      </c>
      <c r="C6455" s="294">
        <v>46840</v>
      </c>
      <c r="D6455" s="294">
        <v>9843</v>
      </c>
      <c r="E6455" s="295">
        <v>84397</v>
      </c>
      <c r="F6455" s="294">
        <v>26001</v>
      </c>
      <c r="G6455" s="294">
        <v>53351</v>
      </c>
    </row>
    <row r="6456" spans="1:7">
      <c r="A6456" s="34" t="s">
        <v>1737</v>
      </c>
      <c r="B6456" s="293">
        <v>2018</v>
      </c>
      <c r="C6456" s="294">
        <v>42294</v>
      </c>
      <c r="D6456" s="294">
        <v>6220</v>
      </c>
      <c r="E6456" s="295">
        <v>82637</v>
      </c>
      <c r="F6456" s="294">
        <v>26882</v>
      </c>
      <c r="G6456" s="294">
        <v>51996</v>
      </c>
    </row>
    <row r="6457" spans="1:7">
      <c r="A6457" s="34" t="s">
        <v>1737</v>
      </c>
      <c r="B6457" s="293">
        <v>2017</v>
      </c>
      <c r="C6457" s="294">
        <v>40122</v>
      </c>
      <c r="D6457" s="294">
        <v>2394</v>
      </c>
      <c r="E6457" s="295">
        <v>87872</v>
      </c>
      <c r="F6457" s="294">
        <v>34569</v>
      </c>
      <c r="G6457" s="294">
        <v>58979</v>
      </c>
    </row>
    <row r="6458" spans="1:7">
      <c r="A6458" s="34" t="s">
        <v>1737</v>
      </c>
      <c r="B6458" s="293">
        <v>2016</v>
      </c>
      <c r="C6458" s="294">
        <v>39807</v>
      </c>
      <c r="D6458" s="294">
        <v>3920</v>
      </c>
      <c r="E6458" s="295">
        <v>95377</v>
      </c>
      <c r="F6458" s="294">
        <v>40308</v>
      </c>
      <c r="G6458" s="294">
        <v>65150</v>
      </c>
    </row>
    <row r="6459" spans="1:7">
      <c r="A6459" s="34" t="s">
        <v>1737</v>
      </c>
      <c r="B6459" s="293">
        <v>2015</v>
      </c>
      <c r="C6459" s="294">
        <v>39498</v>
      </c>
      <c r="D6459" s="294">
        <v>4442</v>
      </c>
      <c r="E6459" s="295">
        <v>101677</v>
      </c>
      <c r="F6459" s="294">
        <v>44767</v>
      </c>
      <c r="G6459" s="294">
        <v>71179</v>
      </c>
    </row>
    <row r="6460" spans="1:7">
      <c r="A6460" s="34" t="s">
        <v>1737</v>
      </c>
      <c r="B6460" s="293">
        <v>2014</v>
      </c>
      <c r="C6460" s="294">
        <v>42237</v>
      </c>
      <c r="D6460" s="294">
        <v>11920</v>
      </c>
      <c r="E6460" s="295">
        <v>98167</v>
      </c>
      <c r="F6460" s="294">
        <v>48791</v>
      </c>
      <c r="G6460" s="294">
        <v>70194</v>
      </c>
    </row>
    <row r="6461" spans="1:7">
      <c r="A6461" s="34" t="s">
        <v>1737</v>
      </c>
      <c r="B6461" s="293">
        <v>2013</v>
      </c>
      <c r="C6461" s="294">
        <v>44033</v>
      </c>
      <c r="D6461" s="294">
        <v>4404</v>
      </c>
      <c r="E6461" s="295">
        <v>105645</v>
      </c>
      <c r="F6461" s="294">
        <v>52326</v>
      </c>
      <c r="G6461" s="294">
        <v>77386</v>
      </c>
    </row>
    <row r="6462" spans="1:7">
      <c r="A6462" s="34" t="s">
        <v>1737</v>
      </c>
      <c r="B6462" s="293">
        <v>2012</v>
      </c>
      <c r="C6462" s="294">
        <v>47267</v>
      </c>
      <c r="D6462" s="294">
        <v>6168</v>
      </c>
      <c r="E6462" s="295">
        <v>106132</v>
      </c>
      <c r="F6462" s="294">
        <v>55463</v>
      </c>
      <c r="G6462" s="294">
        <v>76032</v>
      </c>
    </row>
    <row r="6463" spans="1:7">
      <c r="A6463" s="34" t="s">
        <v>1737</v>
      </c>
      <c r="B6463" s="293">
        <v>2011</v>
      </c>
      <c r="C6463" s="294">
        <v>48047</v>
      </c>
      <c r="D6463" s="294">
        <v>6272</v>
      </c>
      <c r="E6463" s="295">
        <v>105128</v>
      </c>
      <c r="F6463" s="294">
        <v>56943</v>
      </c>
      <c r="G6463" s="294">
        <v>74458</v>
      </c>
    </row>
    <row r="6464" spans="1:7">
      <c r="A6464" s="34" t="s">
        <v>1737</v>
      </c>
      <c r="B6464" s="293">
        <v>2010</v>
      </c>
      <c r="C6464" s="294">
        <v>45987</v>
      </c>
      <c r="D6464" s="294">
        <v>861</v>
      </c>
      <c r="E6464" s="295">
        <v>105781</v>
      </c>
      <c r="F6464" s="294">
        <v>56805</v>
      </c>
      <c r="G6464" s="294">
        <v>74687</v>
      </c>
    </row>
    <row r="6465" spans="1:7">
      <c r="A6465" s="34" t="s">
        <v>1737</v>
      </c>
      <c r="B6465" s="293">
        <v>2009</v>
      </c>
      <c r="C6465" s="294">
        <v>27428</v>
      </c>
      <c r="D6465" s="294">
        <v>12899</v>
      </c>
      <c r="E6465" s="295">
        <v>112314</v>
      </c>
      <c r="F6465" s="294">
        <v>61485</v>
      </c>
      <c r="G6465" s="294">
        <v>79166</v>
      </c>
    </row>
    <row r="6466" spans="1:7">
      <c r="A6466" s="34" t="s">
        <v>1737</v>
      </c>
      <c r="B6466" s="293">
        <v>2008</v>
      </c>
      <c r="C6466" s="294">
        <v>23850.3</v>
      </c>
      <c r="D6466" s="294">
        <v>7808.4</v>
      </c>
      <c r="E6466" s="295">
        <v>47195.7</v>
      </c>
      <c r="F6466" s="294">
        <v>21167.1</v>
      </c>
      <c r="G6466" s="294">
        <v>27407.5</v>
      </c>
    </row>
    <row r="6467" spans="1:7">
      <c r="A6467" s="34" t="s">
        <v>1737</v>
      </c>
      <c r="B6467" s="293">
        <v>2007</v>
      </c>
      <c r="C6467" s="294">
        <v>24197.7</v>
      </c>
      <c r="D6467" s="294">
        <v>3275.4</v>
      </c>
      <c r="E6467" s="295">
        <v>48350.7</v>
      </c>
      <c r="F6467" s="294">
        <v>20591.400000000001</v>
      </c>
      <c r="G6467" s="294">
        <v>26330.800000000003</v>
      </c>
    </row>
    <row r="6468" spans="1:7">
      <c r="A6468" s="34" t="s">
        <v>1737</v>
      </c>
      <c r="B6468" s="293">
        <v>2006</v>
      </c>
      <c r="C6468" s="294">
        <v>22636</v>
      </c>
      <c r="D6468" s="294">
        <v>4433.8</v>
      </c>
      <c r="E6468" s="295">
        <v>44569.8</v>
      </c>
      <c r="F6468" s="294">
        <v>19965.8</v>
      </c>
      <c r="G6468" s="294">
        <v>26801.9</v>
      </c>
    </row>
    <row r="6469" spans="1:7">
      <c r="A6469" s="34" t="s">
        <v>1737</v>
      </c>
      <c r="B6469" s="293">
        <v>2005</v>
      </c>
      <c r="C6469" s="294">
        <v>22011.9</v>
      </c>
      <c r="D6469" s="294">
        <v>4631.3</v>
      </c>
      <c r="E6469" s="295">
        <v>44845.8</v>
      </c>
      <c r="F6469" s="294">
        <v>20323.8</v>
      </c>
      <c r="G6469" s="294">
        <v>28421.4</v>
      </c>
    </row>
    <row r="6470" spans="1:7">
      <c r="A6470" s="34" t="s">
        <v>1737</v>
      </c>
      <c r="B6470" s="293">
        <v>2004</v>
      </c>
      <c r="C6470" s="294">
        <v>22938.6</v>
      </c>
      <c r="D6470" s="294">
        <v>5813.4</v>
      </c>
      <c r="E6470" s="295">
        <v>42572.800000000003</v>
      </c>
      <c r="F6470" s="294">
        <v>19695.099999999999</v>
      </c>
      <c r="G6470" s="294">
        <v>26567.8</v>
      </c>
    </row>
    <row r="6471" spans="1:7">
      <c r="A6471" s="34" t="s">
        <v>1737</v>
      </c>
      <c r="B6471" s="293">
        <v>2003</v>
      </c>
      <c r="C6471" s="294">
        <v>22485.9</v>
      </c>
      <c r="D6471" s="294">
        <v>6830.9</v>
      </c>
      <c r="E6471" s="295">
        <v>40587.5</v>
      </c>
      <c r="F6471" s="294">
        <v>19491.599999999999</v>
      </c>
      <c r="G6471" s="294">
        <v>26287.599999999999</v>
      </c>
    </row>
    <row r="6472" spans="1:7">
      <c r="A6472" s="34" t="s">
        <v>1737</v>
      </c>
      <c r="B6472" s="293">
        <v>2002</v>
      </c>
      <c r="C6472" s="294">
        <v>51790.3</v>
      </c>
      <c r="D6472" s="294">
        <v>7149.5</v>
      </c>
      <c r="E6472" s="295">
        <v>47561.2</v>
      </c>
      <c r="F6472" s="294">
        <v>23128.799999999999</v>
      </c>
      <c r="G6472" s="294">
        <v>31677.599999999999</v>
      </c>
    </row>
    <row r="6473" spans="1:7">
      <c r="A6473" s="34" t="s">
        <v>1737</v>
      </c>
      <c r="B6473" s="293">
        <v>2001</v>
      </c>
      <c r="C6473" s="294">
        <v>47715.7</v>
      </c>
      <c r="D6473" s="294">
        <v>7281.8</v>
      </c>
      <c r="E6473" s="295">
        <v>44006.7</v>
      </c>
      <c r="F6473" s="294">
        <v>20887.599999999999</v>
      </c>
      <c r="G6473" s="294">
        <v>29752.899999999998</v>
      </c>
    </row>
    <row r="6474" spans="1:7">
      <c r="A6474" s="34" t="s">
        <v>1737</v>
      </c>
      <c r="B6474" s="293">
        <v>2000</v>
      </c>
      <c r="C6474" s="294">
        <v>40363.199999999997</v>
      </c>
      <c r="D6474" s="294">
        <v>6821.7</v>
      </c>
      <c r="E6474" s="295">
        <v>39910.400000000001</v>
      </c>
      <c r="F6474" s="294">
        <v>19853.400000000001</v>
      </c>
      <c r="G6474" s="294">
        <v>26773.4</v>
      </c>
    </row>
    <row r="6475" spans="1:7">
      <c r="A6475" s="34" t="s">
        <v>1737</v>
      </c>
      <c r="B6475" s="293">
        <v>1999</v>
      </c>
      <c r="C6475" s="294">
        <v>32714</v>
      </c>
      <c r="D6475" s="294">
        <v>5890.5</v>
      </c>
      <c r="E6475" s="295">
        <v>35634.9</v>
      </c>
      <c r="F6475" s="294">
        <v>16702.099999999999</v>
      </c>
      <c r="G6475" s="294">
        <v>22705</v>
      </c>
    </row>
    <row r="6476" spans="1:7">
      <c r="A6476" s="34" t="s">
        <v>1737</v>
      </c>
      <c r="B6476" s="293">
        <v>1998</v>
      </c>
      <c r="C6476" s="294">
        <v>26898.199199999999</v>
      </c>
      <c r="D6476" s="294">
        <v>5248.2002000000002</v>
      </c>
      <c r="E6476" s="295">
        <v>31853.400399999999</v>
      </c>
      <c r="F6476" s="294">
        <v>16506.800299999999</v>
      </c>
      <c r="G6476" s="294">
        <v>20351.800299999999</v>
      </c>
    </row>
    <row r="6477" spans="1:7">
      <c r="A6477" s="34" t="s">
        <v>1737</v>
      </c>
      <c r="B6477" s="293">
        <v>1997</v>
      </c>
      <c r="C6477" s="294">
        <v>23636.900399999999</v>
      </c>
      <c r="D6477" s="294">
        <v>4614.1000999999997</v>
      </c>
      <c r="E6477" s="295">
        <v>25811.900399999999</v>
      </c>
      <c r="F6477" s="294">
        <v>13797.9</v>
      </c>
      <c r="G6477" s="294">
        <v>16046.9</v>
      </c>
    </row>
    <row r="6478" spans="1:7">
      <c r="A6478" s="34" t="s">
        <v>1737</v>
      </c>
      <c r="B6478" s="293">
        <v>1996</v>
      </c>
      <c r="C6478" s="294">
        <v>19828.699199999999</v>
      </c>
      <c r="D6478" s="294">
        <v>3881.3</v>
      </c>
      <c r="E6478" s="295">
        <v>24293.099600000001</v>
      </c>
      <c r="F6478" s="294">
        <v>14280.7</v>
      </c>
      <c r="G6478" s="294">
        <v>16042.7</v>
      </c>
    </row>
    <row r="6479" spans="1:7">
      <c r="A6479" s="34" t="s">
        <v>1737</v>
      </c>
      <c r="B6479" s="293">
        <v>1995</v>
      </c>
      <c r="C6479" s="294">
        <v>16681.099600000001</v>
      </c>
      <c r="D6479" s="294">
        <v>3335.2</v>
      </c>
      <c r="E6479" s="295">
        <v>23831.800800000001</v>
      </c>
      <c r="F6479" s="294">
        <v>14022.0002</v>
      </c>
      <c r="G6479" s="294">
        <v>15817.9002</v>
      </c>
    </row>
    <row r="6480" spans="1:7">
      <c r="A6480" s="34" t="s">
        <v>1737</v>
      </c>
      <c r="B6480" s="293">
        <v>1994</v>
      </c>
      <c r="C6480" s="294">
        <v>14969.799800000001</v>
      </c>
      <c r="D6480" s="294">
        <v>2997</v>
      </c>
      <c r="E6480" s="295">
        <v>21856.599600000001</v>
      </c>
      <c r="F6480" s="294">
        <v>12347.8</v>
      </c>
      <c r="G6480" s="294">
        <v>13640.4</v>
      </c>
    </row>
    <row r="6481" spans="1:7">
      <c r="A6481" s="34" t="s">
        <v>1737</v>
      </c>
      <c r="B6481" s="293">
        <v>1993</v>
      </c>
      <c r="C6481" s="294">
        <v>10498.200199999999</v>
      </c>
      <c r="D6481" s="294">
        <v>2166.1999999999998</v>
      </c>
      <c r="E6481" s="295">
        <v>19927.5</v>
      </c>
      <c r="F6481" s="294">
        <v>11166.100200000001</v>
      </c>
      <c r="G6481" s="294">
        <v>14022.9002</v>
      </c>
    </row>
    <row r="6482" spans="1:7">
      <c r="A6482" s="34" t="s">
        <v>1737</v>
      </c>
      <c r="B6482" s="293">
        <v>1992</v>
      </c>
      <c r="C6482" s="294">
        <v>9662.5</v>
      </c>
      <c r="D6482" s="294">
        <v>1984.2</v>
      </c>
      <c r="E6482" s="295">
        <v>11086</v>
      </c>
      <c r="F6482" s="294">
        <v>5630.0002000000004</v>
      </c>
      <c r="G6482" s="294">
        <v>6950.9002</v>
      </c>
    </row>
    <row r="6483" spans="1:7">
      <c r="A6483" s="34" t="s">
        <v>1737</v>
      </c>
      <c r="B6483" s="293">
        <v>1991</v>
      </c>
      <c r="C6483" s="294">
        <v>8602.7001999999993</v>
      </c>
      <c r="D6483" s="294">
        <v>2121.6999999999998</v>
      </c>
      <c r="E6483" s="295">
        <v>9498.5</v>
      </c>
      <c r="F6483" s="294">
        <v>5510.8</v>
      </c>
      <c r="G6483" s="294">
        <v>6342.9</v>
      </c>
    </row>
    <row r="6484" spans="1:7">
      <c r="A6484" s="34" t="s">
        <v>1737</v>
      </c>
      <c r="B6484" s="293">
        <v>1990</v>
      </c>
      <c r="C6484" s="294">
        <v>7671.5</v>
      </c>
      <c r="D6484" s="294">
        <v>1781.2</v>
      </c>
      <c r="E6484" s="295">
        <v>8029.7997999999998</v>
      </c>
      <c r="F6484" s="294">
        <v>4383.7</v>
      </c>
      <c r="G6484" s="294">
        <v>5300.8</v>
      </c>
    </row>
    <row r="6485" spans="1:7">
      <c r="A6485" s="34" t="s">
        <v>1737</v>
      </c>
      <c r="B6485" s="293">
        <v>1989</v>
      </c>
      <c r="C6485" s="294">
        <v>6550.5</v>
      </c>
      <c r="D6485" s="294">
        <v>1495.4</v>
      </c>
      <c r="E6485" s="295">
        <v>6756.7002000000002</v>
      </c>
      <c r="F6485" s="294">
        <v>4030.4998999999998</v>
      </c>
      <c r="G6485" s="294">
        <v>4475.5999000000002</v>
      </c>
    </row>
    <row r="6486" spans="1:7">
      <c r="A6486" s="34" t="s">
        <v>1738</v>
      </c>
      <c r="B6486" s="293">
        <v>2019</v>
      </c>
      <c r="C6486" s="294">
        <v>5125</v>
      </c>
      <c r="D6486" s="294">
        <v>480</v>
      </c>
      <c r="E6486" s="295">
        <v>20245</v>
      </c>
      <c r="F6486" s="294">
        <v>12153</v>
      </c>
      <c r="G6486" s="294">
        <v>17862</v>
      </c>
    </row>
    <row r="6487" spans="1:7">
      <c r="A6487" s="34" t="s">
        <v>1738</v>
      </c>
      <c r="B6487" s="293">
        <v>2018</v>
      </c>
      <c r="C6487" s="294">
        <v>6052</v>
      </c>
      <c r="D6487" s="294">
        <v>1096</v>
      </c>
      <c r="E6487" s="295">
        <v>21321</v>
      </c>
      <c r="F6487" s="294">
        <v>12128</v>
      </c>
      <c r="G6487" s="294">
        <v>17627</v>
      </c>
    </row>
    <row r="6488" spans="1:7">
      <c r="A6488" s="34" t="s">
        <v>1738</v>
      </c>
      <c r="B6488" s="293">
        <v>2017</v>
      </c>
      <c r="C6488" s="294">
        <v>4487</v>
      </c>
      <c r="D6488" s="294">
        <v>-5723</v>
      </c>
      <c r="E6488" s="295">
        <v>22012</v>
      </c>
      <c r="F6488" s="294">
        <v>11708</v>
      </c>
      <c r="G6488" s="294">
        <v>17202</v>
      </c>
    </row>
    <row r="6489" spans="1:7">
      <c r="A6489" s="34" t="s">
        <v>1738</v>
      </c>
      <c r="B6489" s="293">
        <v>2016</v>
      </c>
      <c r="C6489" s="294">
        <v>3223</v>
      </c>
      <c r="D6489" s="294">
        <v>-2140</v>
      </c>
      <c r="E6489" s="295">
        <v>31094</v>
      </c>
      <c r="F6489" s="294">
        <v>17541</v>
      </c>
      <c r="G6489" s="294">
        <v>24808</v>
      </c>
    </row>
    <row r="6490" spans="1:7">
      <c r="A6490" s="34" t="s">
        <v>1738</v>
      </c>
      <c r="B6490" s="293">
        <v>2015</v>
      </c>
      <c r="C6490" s="294">
        <v>4688</v>
      </c>
      <c r="D6490" s="294">
        <v>-2204</v>
      </c>
      <c r="E6490" s="295">
        <v>32311</v>
      </c>
      <c r="F6490" s="294">
        <v>18553</v>
      </c>
      <c r="G6490" s="294">
        <v>25830</v>
      </c>
    </row>
    <row r="6491" spans="1:7">
      <c r="A6491" s="34" t="s">
        <v>1738</v>
      </c>
      <c r="B6491" s="293">
        <v>2014</v>
      </c>
      <c r="C6491" s="294">
        <v>10924</v>
      </c>
      <c r="D6491" s="294">
        <v>3046</v>
      </c>
      <c r="E6491" s="295">
        <v>35983</v>
      </c>
      <c r="F6491" s="294">
        <v>21020</v>
      </c>
      <c r="G6491" s="294">
        <v>27383</v>
      </c>
    </row>
    <row r="6492" spans="1:7">
      <c r="A6492" s="34" t="s">
        <v>1738</v>
      </c>
      <c r="B6492" s="293">
        <v>2013</v>
      </c>
      <c r="C6492" s="294">
        <v>11389</v>
      </c>
      <c r="D6492" s="294">
        <v>1753</v>
      </c>
      <c r="E6492" s="295">
        <v>35620</v>
      </c>
      <c r="F6492" s="294">
        <v>19344</v>
      </c>
      <c r="G6492" s="294">
        <v>25941</v>
      </c>
    </row>
    <row r="6493" spans="1:7">
      <c r="A6493" s="34" t="s">
        <v>1738</v>
      </c>
      <c r="B6493" s="293">
        <v>2012</v>
      </c>
      <c r="C6493" s="294">
        <v>15724</v>
      </c>
      <c r="D6493" s="294">
        <v>1582</v>
      </c>
      <c r="E6493" s="295">
        <v>35306</v>
      </c>
      <c r="F6493" s="294">
        <v>18283</v>
      </c>
      <c r="G6493" s="294">
        <v>25179</v>
      </c>
    </row>
    <row r="6494" spans="1:7">
      <c r="A6494" s="34" t="s">
        <v>1738</v>
      </c>
      <c r="B6494" s="293">
        <v>2011</v>
      </c>
      <c r="C6494" s="294">
        <v>14717</v>
      </c>
      <c r="D6494" s="294">
        <v>2946</v>
      </c>
      <c r="E6494" s="295">
        <v>31371</v>
      </c>
      <c r="F6494" s="294">
        <v>17159</v>
      </c>
      <c r="G6494" s="294">
        <v>21974</v>
      </c>
    </row>
    <row r="6495" spans="1:7">
      <c r="A6495" s="34" t="s">
        <v>1738</v>
      </c>
      <c r="B6495" s="293">
        <v>2010</v>
      </c>
      <c r="C6495" s="294">
        <v>11763</v>
      </c>
      <c r="D6495" s="294">
        <v>2568</v>
      </c>
      <c r="E6495" s="295">
        <v>50014</v>
      </c>
      <c r="F6495" s="294">
        <v>23771</v>
      </c>
      <c r="G6495" s="294">
        <v>31667</v>
      </c>
    </row>
    <row r="6496" spans="1:7">
      <c r="A6496" s="34" t="s">
        <v>1738</v>
      </c>
      <c r="B6496" s="293">
        <v>2009</v>
      </c>
      <c r="C6496" s="294">
        <v>48529</v>
      </c>
      <c r="D6496" s="294">
        <v>1463</v>
      </c>
      <c r="E6496" s="295">
        <v>47052</v>
      </c>
      <c r="F6496" s="294">
        <v>21910</v>
      </c>
      <c r="G6496" s="294">
        <v>30442</v>
      </c>
    </row>
    <row r="6497" spans="1:7">
      <c r="A6497" s="34" t="s">
        <v>1738</v>
      </c>
      <c r="B6497" s="293">
        <v>2008</v>
      </c>
      <c r="C6497" s="294">
        <v>71877</v>
      </c>
      <c r="D6497" s="294">
        <v>3528</v>
      </c>
      <c r="E6497" s="295">
        <v>42686</v>
      </c>
      <c r="F6497" s="294">
        <v>21409</v>
      </c>
      <c r="G6497" s="294">
        <v>28594</v>
      </c>
    </row>
    <row r="6498" spans="1:7">
      <c r="A6498" s="34" t="s">
        <v>1738</v>
      </c>
      <c r="B6498" s="293">
        <v>2007</v>
      </c>
      <c r="C6498" s="294">
        <v>59621</v>
      </c>
      <c r="D6498" s="294">
        <v>3956</v>
      </c>
      <c r="E6498" s="295">
        <v>42746</v>
      </c>
      <c r="F6498" s="294">
        <v>19223</v>
      </c>
      <c r="G6498" s="294">
        <v>26438</v>
      </c>
    </row>
    <row r="6499" spans="1:7">
      <c r="A6499" s="34" t="s">
        <v>1738</v>
      </c>
      <c r="B6499" s="293">
        <v>2006</v>
      </c>
      <c r="C6499" s="294">
        <v>59917</v>
      </c>
      <c r="D6499" s="294">
        <v>5234</v>
      </c>
      <c r="E6499" s="295">
        <v>30831</v>
      </c>
      <c r="F6499" s="294">
        <v>15125</v>
      </c>
      <c r="G6499" s="294">
        <v>18657</v>
      </c>
    </row>
    <row r="6500" spans="1:7">
      <c r="A6500" s="34" t="s">
        <v>1738</v>
      </c>
      <c r="B6500" s="293">
        <v>2005</v>
      </c>
      <c r="C6500" s="294">
        <v>58271</v>
      </c>
      <c r="D6500" s="294">
        <v>3032</v>
      </c>
      <c r="E6500" s="295">
        <v>28498</v>
      </c>
      <c r="F6500" s="294">
        <v>12140</v>
      </c>
      <c r="G6500" s="294">
        <v>16153</v>
      </c>
    </row>
    <row r="6501" spans="1:7">
      <c r="A6501" s="34" t="s">
        <v>1738</v>
      </c>
      <c r="B6501" s="293">
        <v>2004</v>
      </c>
      <c r="C6501" s="294">
        <v>45135</v>
      </c>
      <c r="D6501" s="294">
        <v>1261</v>
      </c>
      <c r="E6501" s="295">
        <v>23423</v>
      </c>
      <c r="F6501" s="294">
        <v>10801</v>
      </c>
      <c r="G6501" s="294">
        <v>14874</v>
      </c>
    </row>
    <row r="6502" spans="1:7">
      <c r="A6502" s="34" t="s">
        <v>1738</v>
      </c>
      <c r="B6502" s="293">
        <v>2003</v>
      </c>
      <c r="C6502" s="294">
        <v>36678</v>
      </c>
      <c r="D6502" s="294">
        <v>1321</v>
      </c>
      <c r="E6502" s="295">
        <v>19482</v>
      </c>
      <c r="F6502" s="294">
        <v>8086</v>
      </c>
      <c r="G6502" s="294">
        <v>12443</v>
      </c>
    </row>
    <row r="6503" spans="1:7">
      <c r="A6503" s="34" t="s">
        <v>1738</v>
      </c>
      <c r="B6503" s="293">
        <v>2002</v>
      </c>
      <c r="C6503" s="294">
        <v>27214</v>
      </c>
      <c r="D6503" s="294">
        <v>516</v>
      </c>
      <c r="E6503" s="295">
        <v>17812</v>
      </c>
      <c r="F6503" s="294">
        <v>7053</v>
      </c>
      <c r="G6503" s="294">
        <v>11624</v>
      </c>
    </row>
    <row r="6504" spans="1:7">
      <c r="A6504" s="34" t="s">
        <v>1738</v>
      </c>
      <c r="B6504" s="293">
        <v>2001</v>
      </c>
      <c r="C6504" s="294">
        <v>28671</v>
      </c>
      <c r="D6504" s="294">
        <v>134</v>
      </c>
      <c r="E6504" s="295">
        <v>16129</v>
      </c>
      <c r="F6504" s="294">
        <v>6903</v>
      </c>
      <c r="G6504" s="294">
        <v>10550</v>
      </c>
    </row>
    <row r="6505" spans="1:7">
      <c r="A6505" s="34" t="s">
        <v>1738</v>
      </c>
      <c r="B6505" s="293">
        <v>2000</v>
      </c>
      <c r="C6505" s="294">
        <v>30083</v>
      </c>
      <c r="D6505" s="294">
        <v>403</v>
      </c>
      <c r="E6505" s="295">
        <v>17151</v>
      </c>
      <c r="F6505" s="294">
        <v>8788</v>
      </c>
      <c r="G6505" s="294">
        <v>10873</v>
      </c>
    </row>
    <row r="6506" spans="1:7">
      <c r="A6506" s="34" t="s">
        <v>1738</v>
      </c>
      <c r="B6506" s="293">
        <v>1999</v>
      </c>
      <c r="C6506" s="294">
        <v>19617</v>
      </c>
      <c r="D6506" s="294">
        <v>654</v>
      </c>
      <c r="E6506" s="295">
        <v>15674</v>
      </c>
      <c r="F6506" s="294">
        <v>6737</v>
      </c>
      <c r="G6506" s="294">
        <v>10105</v>
      </c>
    </row>
    <row r="6507" spans="1:7">
      <c r="A6507" s="34" t="s">
        <v>1738</v>
      </c>
      <c r="B6507" s="293">
        <v>1998</v>
      </c>
      <c r="C6507" s="294">
        <v>17804</v>
      </c>
      <c r="D6507" s="294">
        <v>310</v>
      </c>
      <c r="E6507" s="295">
        <v>14544</v>
      </c>
      <c r="F6507" s="294">
        <v>6086</v>
      </c>
      <c r="G6507" s="294">
        <v>9733</v>
      </c>
    </row>
    <row r="6508" spans="1:7">
      <c r="A6508" s="34" t="s">
        <v>1738</v>
      </c>
      <c r="B6508" s="293">
        <v>1997</v>
      </c>
      <c r="C6508" s="294">
        <v>15668</v>
      </c>
      <c r="D6508" s="294">
        <v>456</v>
      </c>
      <c r="E6508" s="295">
        <v>10565</v>
      </c>
      <c r="F6508" s="294">
        <v>3802</v>
      </c>
      <c r="G6508" s="294">
        <v>6803</v>
      </c>
    </row>
    <row r="6509" spans="1:7">
      <c r="A6509" s="34" t="s">
        <v>1738</v>
      </c>
      <c r="B6509" s="293">
        <v>1996</v>
      </c>
      <c r="C6509" s="294">
        <v>13529</v>
      </c>
      <c r="D6509" s="294">
        <v>664</v>
      </c>
      <c r="E6509" s="295">
        <v>10151</v>
      </c>
      <c r="F6509" s="294">
        <v>3522</v>
      </c>
      <c r="G6509" s="294">
        <v>6487</v>
      </c>
    </row>
    <row r="6510" spans="1:7">
      <c r="A6510" s="34" t="s">
        <v>1738</v>
      </c>
      <c r="B6510" s="293">
        <v>1995</v>
      </c>
      <c r="C6510" s="294">
        <v>11171</v>
      </c>
      <c r="D6510" s="294">
        <v>-92</v>
      </c>
      <c r="E6510" s="295">
        <v>10109</v>
      </c>
      <c r="F6510" s="294">
        <v>3054</v>
      </c>
      <c r="G6510" s="294">
        <v>6805</v>
      </c>
    </row>
    <row r="6511" spans="1:7">
      <c r="A6511" s="34" t="s">
        <v>1738</v>
      </c>
      <c r="B6511" s="293">
        <v>1994</v>
      </c>
      <c r="C6511" s="294">
        <v>10215</v>
      </c>
      <c r="D6511" s="294">
        <v>315</v>
      </c>
      <c r="E6511" s="295">
        <v>10951</v>
      </c>
      <c r="F6511" s="294">
        <v>3423</v>
      </c>
      <c r="G6511" s="294">
        <v>7462</v>
      </c>
    </row>
    <row r="6512" spans="1:7">
      <c r="A6512" s="34" t="s">
        <v>1738</v>
      </c>
      <c r="B6512" s="293">
        <v>1993</v>
      </c>
      <c r="C6512" s="294">
        <v>10035</v>
      </c>
      <c r="D6512" s="294">
        <v>-35</v>
      </c>
      <c r="E6512" s="295">
        <v>10806</v>
      </c>
      <c r="F6512" s="294">
        <v>3110</v>
      </c>
      <c r="G6512" s="294">
        <v>7373</v>
      </c>
    </row>
    <row r="6513" spans="1:7">
      <c r="A6513" s="34" t="s">
        <v>1738</v>
      </c>
      <c r="B6513" s="293">
        <v>1992</v>
      </c>
      <c r="C6513" s="294">
        <v>11127</v>
      </c>
      <c r="D6513" s="294">
        <v>-228</v>
      </c>
      <c r="E6513" s="295">
        <v>11141</v>
      </c>
      <c r="F6513" s="294">
        <v>3335</v>
      </c>
      <c r="G6513" s="294">
        <v>7311</v>
      </c>
    </row>
    <row r="6514" spans="1:7">
      <c r="A6514" s="34" t="s">
        <v>1738</v>
      </c>
      <c r="B6514" s="293">
        <v>1991</v>
      </c>
      <c r="C6514" s="294">
        <v>12313</v>
      </c>
      <c r="D6514" s="294">
        <v>-78</v>
      </c>
      <c r="E6514" s="295">
        <v>11644</v>
      </c>
      <c r="F6514" s="294">
        <v>3295</v>
      </c>
      <c r="G6514" s="294">
        <v>7770</v>
      </c>
    </row>
    <row r="6515" spans="1:7">
      <c r="A6515" s="34" t="s">
        <v>1738</v>
      </c>
      <c r="B6515" s="293">
        <v>1990</v>
      </c>
      <c r="C6515" s="294">
        <v>13283</v>
      </c>
      <c r="D6515" s="294">
        <v>494</v>
      </c>
      <c r="E6515" s="295">
        <v>11931</v>
      </c>
      <c r="F6515" s="294">
        <v>3625</v>
      </c>
      <c r="G6515" s="294">
        <v>7790</v>
      </c>
    </row>
    <row r="6516" spans="1:7">
      <c r="A6516" s="34" t="s">
        <v>121</v>
      </c>
      <c r="B6516" s="293">
        <v>2019</v>
      </c>
      <c r="C6516" s="294">
        <v>125843</v>
      </c>
      <c r="D6516" s="294">
        <v>39240</v>
      </c>
      <c r="E6516" s="295">
        <v>286556</v>
      </c>
      <c r="F6516" s="294">
        <v>102330</v>
      </c>
      <c r="G6516" s="294">
        <v>188785</v>
      </c>
    </row>
    <row r="6517" spans="1:7">
      <c r="A6517" s="34" t="s">
        <v>121</v>
      </c>
      <c r="B6517" s="293">
        <v>2018</v>
      </c>
      <c r="C6517" s="294">
        <v>110360</v>
      </c>
      <c r="D6517" s="294">
        <v>16571</v>
      </c>
      <c r="E6517" s="295">
        <v>258848</v>
      </c>
      <c r="F6517" s="294">
        <v>82718</v>
      </c>
      <c r="G6517" s="294">
        <v>170226</v>
      </c>
    </row>
    <row r="6518" spans="1:7">
      <c r="A6518" s="34" t="s">
        <v>121</v>
      </c>
      <c r="B6518" s="293">
        <v>2017</v>
      </c>
      <c r="C6518" s="294">
        <v>96571</v>
      </c>
      <c r="D6518" s="294">
        <v>25489</v>
      </c>
      <c r="E6518" s="295">
        <v>250312</v>
      </c>
      <c r="F6518" s="294">
        <v>87711</v>
      </c>
      <c r="G6518" s="294">
        <v>183238</v>
      </c>
    </row>
    <row r="6519" spans="1:7">
      <c r="A6519" s="34" t="s">
        <v>121</v>
      </c>
      <c r="B6519" s="293">
        <v>2016</v>
      </c>
      <c r="C6519" s="294">
        <v>91154</v>
      </c>
      <c r="D6519" s="294">
        <v>20539</v>
      </c>
      <c r="E6519" s="295">
        <v>202897</v>
      </c>
      <c r="F6519" s="294">
        <v>83090</v>
      </c>
      <c r="G6519" s="294">
        <v>140808</v>
      </c>
    </row>
    <row r="6520" spans="1:7">
      <c r="A6520" s="34" t="s">
        <v>121</v>
      </c>
      <c r="B6520" s="293">
        <v>2015</v>
      </c>
      <c r="C6520" s="294">
        <v>93580</v>
      </c>
      <c r="D6520" s="294">
        <v>12193</v>
      </c>
      <c r="E6520" s="295">
        <v>174472</v>
      </c>
      <c r="F6520" s="294">
        <v>80083</v>
      </c>
      <c r="G6520" s="294">
        <v>115375</v>
      </c>
    </row>
    <row r="6521" spans="1:7">
      <c r="A6521" s="34" t="s">
        <v>121</v>
      </c>
      <c r="B6521" s="293">
        <v>2014</v>
      </c>
      <c r="C6521" s="294">
        <v>86833</v>
      </c>
      <c r="D6521" s="294">
        <v>22074</v>
      </c>
      <c r="E6521" s="295">
        <v>172384</v>
      </c>
      <c r="F6521" s="294">
        <v>89784</v>
      </c>
      <c r="G6521" s="294">
        <v>112429</v>
      </c>
    </row>
    <row r="6522" spans="1:7">
      <c r="A6522" s="34" t="s">
        <v>121</v>
      </c>
      <c r="B6522" s="293">
        <v>2013</v>
      </c>
      <c r="C6522" s="294">
        <v>77849</v>
      </c>
      <c r="D6522" s="294">
        <v>21863</v>
      </c>
      <c r="E6522" s="295">
        <v>142431</v>
      </c>
      <c r="F6522" s="294">
        <v>78944</v>
      </c>
      <c r="G6522" s="294">
        <v>94544</v>
      </c>
    </row>
    <row r="6523" spans="1:7">
      <c r="A6523" s="34" t="s">
        <v>121</v>
      </c>
      <c r="B6523" s="293">
        <v>2012</v>
      </c>
      <c r="C6523" s="294">
        <v>73723</v>
      </c>
      <c r="D6523" s="294">
        <v>16978</v>
      </c>
      <c r="E6523" s="295">
        <v>121271</v>
      </c>
      <c r="F6523" s="294">
        <v>66363</v>
      </c>
      <c r="G6523" s="294">
        <v>78307</v>
      </c>
    </row>
    <row r="6524" spans="1:7">
      <c r="A6524" s="34" t="s">
        <v>121</v>
      </c>
      <c r="B6524" s="293">
        <v>2011</v>
      </c>
      <c r="C6524" s="294">
        <v>69943</v>
      </c>
      <c r="D6524" s="294">
        <v>23150</v>
      </c>
      <c r="E6524" s="295">
        <v>108704</v>
      </c>
      <c r="F6524" s="294">
        <v>57083</v>
      </c>
      <c r="G6524" s="294">
        <v>69004</v>
      </c>
    </row>
    <row r="6525" spans="1:7">
      <c r="A6525" s="34" t="s">
        <v>121</v>
      </c>
      <c r="B6525" s="293">
        <v>2010</v>
      </c>
      <c r="C6525" s="294">
        <v>62484</v>
      </c>
      <c r="D6525" s="294">
        <v>18760</v>
      </c>
      <c r="E6525" s="295">
        <v>86113</v>
      </c>
      <c r="F6525" s="294">
        <v>46175</v>
      </c>
      <c r="G6525" s="294">
        <v>52114</v>
      </c>
    </row>
    <row r="6526" spans="1:7">
      <c r="A6526" s="34" t="s">
        <v>121</v>
      </c>
      <c r="B6526" s="293">
        <v>2009</v>
      </c>
      <c r="C6526" s="294">
        <v>58437</v>
      </c>
      <c r="D6526" s="294">
        <v>14569</v>
      </c>
      <c r="E6526" s="295">
        <v>77888</v>
      </c>
      <c r="F6526" s="294">
        <v>39558</v>
      </c>
      <c r="G6526" s="294">
        <v>45304</v>
      </c>
    </row>
    <row r="6527" spans="1:7">
      <c r="A6527" s="34" t="s">
        <v>121</v>
      </c>
      <c r="B6527" s="293">
        <v>2008</v>
      </c>
      <c r="C6527" s="294">
        <v>60420</v>
      </c>
      <c r="D6527" s="294">
        <v>17681</v>
      </c>
      <c r="E6527" s="295">
        <v>72793</v>
      </c>
      <c r="F6527" s="294">
        <v>36286</v>
      </c>
      <c r="G6527" s="294">
        <v>36286</v>
      </c>
    </row>
    <row r="6528" spans="1:7">
      <c r="A6528" s="34" t="s">
        <v>121</v>
      </c>
      <c r="B6528" s="293">
        <v>2007</v>
      </c>
      <c r="C6528" s="294">
        <v>51122</v>
      </c>
      <c r="D6528" s="294">
        <v>14065</v>
      </c>
      <c r="E6528" s="295">
        <v>63171</v>
      </c>
      <c r="F6528" s="294">
        <v>31097</v>
      </c>
      <c r="G6528" s="294">
        <v>31097</v>
      </c>
    </row>
    <row r="6529" spans="1:7">
      <c r="A6529" s="34" t="s">
        <v>121</v>
      </c>
      <c r="B6529" s="293">
        <v>2006</v>
      </c>
      <c r="C6529" s="294">
        <v>44282</v>
      </c>
      <c r="D6529" s="294">
        <v>12599</v>
      </c>
      <c r="E6529" s="295">
        <v>69597</v>
      </c>
      <c r="F6529" s="294">
        <v>40104</v>
      </c>
      <c r="G6529" s="294">
        <v>40104</v>
      </c>
    </row>
    <row r="6530" spans="1:7">
      <c r="A6530" s="34" t="s">
        <v>121</v>
      </c>
      <c r="B6530" s="293">
        <v>2005</v>
      </c>
      <c r="C6530" s="294">
        <v>39788</v>
      </c>
      <c r="D6530" s="294">
        <v>12254</v>
      </c>
      <c r="E6530" s="295">
        <v>70815</v>
      </c>
      <c r="F6530" s="294">
        <v>48115</v>
      </c>
      <c r="G6530" s="294">
        <v>48121</v>
      </c>
    </row>
    <row r="6531" spans="1:7">
      <c r="A6531" s="34" t="s">
        <v>121</v>
      </c>
      <c r="B6531" s="293">
        <v>2004</v>
      </c>
      <c r="C6531" s="294">
        <v>36835</v>
      </c>
      <c r="D6531" s="294">
        <v>8168</v>
      </c>
      <c r="E6531" s="295">
        <v>92389</v>
      </c>
      <c r="F6531" s="294">
        <v>74825</v>
      </c>
      <c r="G6531" s="294">
        <v>74825</v>
      </c>
    </row>
    <row r="6532" spans="1:7">
      <c r="A6532" s="34" t="s">
        <v>121</v>
      </c>
      <c r="B6532" s="293">
        <v>2003</v>
      </c>
      <c r="C6532" s="294">
        <v>32187</v>
      </c>
      <c r="D6532" s="294">
        <v>7531</v>
      </c>
      <c r="E6532" s="295">
        <v>81732</v>
      </c>
      <c r="F6532" s="294">
        <v>64912</v>
      </c>
      <c r="G6532" s="294">
        <v>64912</v>
      </c>
    </row>
    <row r="6533" spans="1:7">
      <c r="A6533" s="34" t="s">
        <v>121</v>
      </c>
      <c r="B6533" s="293">
        <v>2002</v>
      </c>
      <c r="C6533" s="294">
        <v>28365</v>
      </c>
      <c r="D6533" s="294">
        <v>7829</v>
      </c>
      <c r="E6533" s="295">
        <v>67646</v>
      </c>
      <c r="F6533" s="294">
        <v>52180</v>
      </c>
      <c r="G6533" s="294">
        <v>52180</v>
      </c>
    </row>
    <row r="6534" spans="1:7">
      <c r="A6534" s="34" t="s">
        <v>121</v>
      </c>
      <c r="B6534" s="293">
        <v>2001</v>
      </c>
      <c r="C6534" s="294">
        <v>25296</v>
      </c>
      <c r="D6534" s="294">
        <v>7346</v>
      </c>
      <c r="E6534" s="295">
        <v>59257</v>
      </c>
      <c r="F6534" s="294">
        <v>47289</v>
      </c>
      <c r="G6534" s="294">
        <v>47289</v>
      </c>
    </row>
    <row r="6535" spans="1:7">
      <c r="A6535" s="34" t="s">
        <v>121</v>
      </c>
      <c r="B6535" s="293">
        <v>2000</v>
      </c>
      <c r="C6535" s="294">
        <v>22956</v>
      </c>
      <c r="D6535" s="294">
        <v>9421</v>
      </c>
      <c r="E6535" s="295">
        <v>52150</v>
      </c>
      <c r="F6535" s="294">
        <v>41368</v>
      </c>
      <c r="G6535" s="294">
        <v>41368</v>
      </c>
    </row>
    <row r="6536" spans="1:7">
      <c r="A6536" s="34" t="s">
        <v>121</v>
      </c>
      <c r="B6536" s="293">
        <v>1999</v>
      </c>
      <c r="C6536" s="294">
        <v>19747</v>
      </c>
      <c r="D6536" s="294">
        <v>7757</v>
      </c>
      <c r="E6536" s="295">
        <v>38625</v>
      </c>
      <c r="F6536" s="294">
        <v>28438</v>
      </c>
      <c r="G6536" s="294">
        <v>28438</v>
      </c>
    </row>
    <row r="6537" spans="1:7">
      <c r="A6537" s="34" t="s">
        <v>121</v>
      </c>
      <c r="B6537" s="293">
        <v>1998</v>
      </c>
      <c r="C6537" s="294">
        <v>15262</v>
      </c>
      <c r="D6537" s="294">
        <v>4462</v>
      </c>
      <c r="E6537" s="295">
        <v>22357</v>
      </c>
      <c r="F6537" s="294">
        <v>16627</v>
      </c>
      <c r="G6537" s="294">
        <v>16627</v>
      </c>
    </row>
    <row r="6538" spans="1:7">
      <c r="A6538" s="34" t="s">
        <v>121</v>
      </c>
      <c r="B6538" s="293">
        <v>1997</v>
      </c>
      <c r="C6538" s="294">
        <v>11358</v>
      </c>
      <c r="D6538" s="294">
        <v>3439</v>
      </c>
      <c r="E6538" s="295">
        <v>14387</v>
      </c>
      <c r="F6538" s="294">
        <v>10777</v>
      </c>
      <c r="G6538" s="294">
        <v>10777</v>
      </c>
    </row>
    <row r="6539" spans="1:7">
      <c r="A6539" s="34" t="s">
        <v>121</v>
      </c>
      <c r="B6539" s="293">
        <v>1996</v>
      </c>
      <c r="C6539" s="294">
        <v>8671</v>
      </c>
      <c r="D6539" s="294">
        <v>2195</v>
      </c>
      <c r="E6539" s="295">
        <v>10093</v>
      </c>
      <c r="F6539" s="294">
        <v>7033</v>
      </c>
      <c r="G6539" s="294">
        <v>7033</v>
      </c>
    </row>
    <row r="6540" spans="1:7">
      <c r="A6540" s="34" t="s">
        <v>121</v>
      </c>
      <c r="B6540" s="293">
        <v>1995</v>
      </c>
      <c r="C6540" s="294">
        <v>5937</v>
      </c>
      <c r="D6540" s="294">
        <v>1453</v>
      </c>
      <c r="E6540" s="295">
        <v>7210</v>
      </c>
      <c r="F6540" s="294">
        <v>5458</v>
      </c>
      <c r="G6540" s="294">
        <v>5458</v>
      </c>
    </row>
    <row r="6541" spans="1:7">
      <c r="A6541" s="34" t="s">
        <v>121</v>
      </c>
      <c r="B6541" s="293">
        <v>1994</v>
      </c>
      <c r="C6541" s="294">
        <v>4649</v>
      </c>
      <c r="D6541" s="294">
        <v>1146</v>
      </c>
      <c r="E6541" s="295">
        <v>5363</v>
      </c>
      <c r="F6541" s="294">
        <v>4450</v>
      </c>
      <c r="G6541" s="294">
        <v>4450</v>
      </c>
    </row>
    <row r="6542" spans="1:7">
      <c r="A6542" s="34" t="s">
        <v>121</v>
      </c>
      <c r="B6542" s="293">
        <v>1993</v>
      </c>
      <c r="C6542" s="294">
        <v>3753</v>
      </c>
      <c r="D6542" s="294">
        <v>953</v>
      </c>
      <c r="E6542" s="295">
        <v>3805</v>
      </c>
      <c r="F6542" s="294">
        <v>3242</v>
      </c>
      <c r="G6542" s="294">
        <v>3242</v>
      </c>
    </row>
    <row r="6543" spans="1:7">
      <c r="A6543" s="34" t="s">
        <v>121</v>
      </c>
      <c r="B6543" s="293">
        <v>1992</v>
      </c>
      <c r="C6543" s="294">
        <v>2758.7251000000001</v>
      </c>
      <c r="D6543" s="294">
        <v>708.06</v>
      </c>
      <c r="E6543" s="295">
        <v>2639.9031</v>
      </c>
      <c r="F6543" s="294">
        <v>2192.9580000000001</v>
      </c>
      <c r="G6543" s="294">
        <v>2201.2820000000002</v>
      </c>
    </row>
    <row r="6544" spans="1:7">
      <c r="A6544" s="34" t="s">
        <v>121</v>
      </c>
      <c r="B6544" s="293">
        <v>1991</v>
      </c>
      <c r="C6544" s="294">
        <v>1843.432</v>
      </c>
      <c r="D6544" s="294">
        <v>462.74299999999999</v>
      </c>
      <c r="E6544" s="295">
        <v>1644.184</v>
      </c>
      <c r="F6544" s="294">
        <v>1350.8309999999999</v>
      </c>
      <c r="G6544" s="294">
        <v>1370.2869999999998</v>
      </c>
    </row>
    <row r="6545" spans="1:7">
      <c r="A6545" s="34" t="s">
        <v>121</v>
      </c>
      <c r="B6545" s="293">
        <v>1990</v>
      </c>
      <c r="C6545" s="294">
        <v>1183.4459999999999</v>
      </c>
      <c r="D6545" s="294">
        <v>279.18599999999998</v>
      </c>
      <c r="E6545" s="295">
        <v>1105.3489999999999</v>
      </c>
      <c r="F6545" s="294">
        <v>918.56299999999999</v>
      </c>
      <c r="G6545" s="294">
        <v>925.06299999999999</v>
      </c>
    </row>
    <row r="6546" spans="1:7">
      <c r="A6546" s="34" t="s">
        <v>121</v>
      </c>
      <c r="B6546" s="293">
        <v>1989</v>
      </c>
      <c r="C6546" s="294">
        <v>803.53</v>
      </c>
      <c r="D6546" s="294">
        <v>170.53800000000001</v>
      </c>
      <c r="E6546" s="295">
        <v>720.59799999999996</v>
      </c>
      <c r="F6546" s="294">
        <v>561.78</v>
      </c>
      <c r="G6546" s="294">
        <v>587.19899999999996</v>
      </c>
    </row>
    <row r="6547" spans="1:7">
      <c r="A6547" s="34" t="s">
        <v>1739</v>
      </c>
      <c r="B6547" s="293">
        <v>2019</v>
      </c>
      <c r="C6547" s="294">
        <v>7887</v>
      </c>
      <c r="D6547" s="294">
        <v>868</v>
      </c>
      <c r="E6547" s="295">
        <v>10642</v>
      </c>
      <c r="F6547" s="294">
        <v>-683</v>
      </c>
      <c r="G6547" s="294">
        <v>5065</v>
      </c>
    </row>
    <row r="6548" spans="1:7">
      <c r="A6548" s="34" t="s">
        <v>1739</v>
      </c>
      <c r="B6548" s="293">
        <v>2018</v>
      </c>
      <c r="C6548" s="294">
        <v>7343</v>
      </c>
      <c r="D6548" s="294">
        <v>966</v>
      </c>
      <c r="E6548" s="295">
        <v>9409</v>
      </c>
      <c r="F6548" s="294">
        <v>-1276</v>
      </c>
      <c r="G6548" s="294">
        <v>4044</v>
      </c>
    </row>
    <row r="6549" spans="1:7">
      <c r="A6549" s="34" t="s">
        <v>1739</v>
      </c>
      <c r="B6549" s="293">
        <v>2017</v>
      </c>
      <c r="C6549" s="294">
        <v>6380</v>
      </c>
      <c r="D6549" s="294">
        <v>-155</v>
      </c>
      <c r="E6549" s="295">
        <v>8208</v>
      </c>
      <c r="F6549" s="294">
        <v>-1727</v>
      </c>
      <c r="G6549" s="294">
        <v>2744</v>
      </c>
    </row>
    <row r="6550" spans="1:7">
      <c r="A6550" s="34" t="s">
        <v>1739</v>
      </c>
      <c r="B6550" s="293">
        <v>2016</v>
      </c>
      <c r="C6550" s="294">
        <v>6038</v>
      </c>
      <c r="D6550" s="294">
        <v>560</v>
      </c>
      <c r="E6550" s="295">
        <v>8463</v>
      </c>
      <c r="F6550" s="294">
        <v>-952</v>
      </c>
      <c r="G6550" s="294">
        <v>3444</v>
      </c>
    </row>
    <row r="6551" spans="1:7">
      <c r="A6551" s="34" t="s">
        <v>1739</v>
      </c>
      <c r="B6551" s="293">
        <v>2015</v>
      </c>
      <c r="C6551" s="294">
        <v>5695</v>
      </c>
      <c r="D6551" s="294">
        <v>610</v>
      </c>
      <c r="E6551" s="295">
        <v>8346</v>
      </c>
      <c r="F6551" s="294">
        <v>-96</v>
      </c>
      <c r="G6551" s="294">
        <v>4253</v>
      </c>
    </row>
    <row r="6552" spans="1:7">
      <c r="A6552" s="34" t="s">
        <v>1739</v>
      </c>
      <c r="B6552" s="293">
        <v>2014</v>
      </c>
      <c r="C6552" s="294">
        <v>5881</v>
      </c>
      <c r="D6552" s="294">
        <v>1299</v>
      </c>
      <c r="E6552" s="295">
        <v>10423</v>
      </c>
      <c r="F6552" s="294">
        <v>2766</v>
      </c>
      <c r="G6552" s="294">
        <v>6166</v>
      </c>
    </row>
    <row r="6553" spans="1:7">
      <c r="A6553" s="34" t="s">
        <v>1739</v>
      </c>
      <c r="B6553" s="293">
        <v>2013</v>
      </c>
      <c r="C6553" s="294">
        <v>6227</v>
      </c>
      <c r="D6553" s="294">
        <v>1099</v>
      </c>
      <c r="E6553" s="295">
        <v>11851</v>
      </c>
      <c r="F6553" s="294">
        <v>3689</v>
      </c>
      <c r="G6553" s="294">
        <v>6150</v>
      </c>
    </row>
    <row r="6554" spans="1:7">
      <c r="A6554" s="34" t="s">
        <v>1739</v>
      </c>
      <c r="B6554" s="293">
        <v>2012</v>
      </c>
      <c r="C6554" s="294">
        <v>8698</v>
      </c>
      <c r="D6554" s="294">
        <v>881</v>
      </c>
      <c r="E6554" s="295">
        <v>12679</v>
      </c>
      <c r="F6554" s="294">
        <v>3290</v>
      </c>
      <c r="G6554" s="294">
        <v>5153</v>
      </c>
    </row>
    <row r="6555" spans="1:7">
      <c r="A6555" s="34" t="s">
        <v>1739</v>
      </c>
      <c r="B6555" s="293">
        <v>2011</v>
      </c>
      <c r="C6555" s="294">
        <v>8203</v>
      </c>
      <c r="D6555" s="294">
        <v>1158</v>
      </c>
      <c r="E6555" s="295">
        <v>13929</v>
      </c>
      <c r="F6555" s="294">
        <v>5274</v>
      </c>
      <c r="G6555" s="294">
        <v>6809</v>
      </c>
    </row>
    <row r="6556" spans="1:7">
      <c r="A6556" s="34" t="s">
        <v>1739</v>
      </c>
      <c r="B6556" s="293">
        <v>2010</v>
      </c>
      <c r="C6556" s="294">
        <v>7617</v>
      </c>
      <c r="D6556" s="294">
        <v>633</v>
      </c>
      <c r="E6556" s="295">
        <v>25577</v>
      </c>
      <c r="F6556" s="294">
        <v>10987</v>
      </c>
      <c r="G6556" s="294">
        <v>13690</v>
      </c>
    </row>
    <row r="6557" spans="1:7">
      <c r="A6557" s="34" t="s">
        <v>1739</v>
      </c>
      <c r="B6557" s="293">
        <v>2009</v>
      </c>
      <c r="C6557" s="294">
        <v>6947</v>
      </c>
      <c r="D6557" s="294">
        <v>-51</v>
      </c>
      <c r="E6557" s="295">
        <v>25603</v>
      </c>
      <c r="F6557" s="294">
        <v>9883</v>
      </c>
      <c r="G6557" s="294">
        <v>13784</v>
      </c>
    </row>
    <row r="6558" spans="1:7">
      <c r="A6558" s="34" t="s">
        <v>1739</v>
      </c>
      <c r="B6558" s="293">
        <v>2008</v>
      </c>
      <c r="C6558" s="294">
        <v>30146</v>
      </c>
      <c r="D6558" s="294">
        <v>-4244</v>
      </c>
      <c r="E6558" s="295">
        <v>27869</v>
      </c>
      <c r="F6558" s="294">
        <v>9507</v>
      </c>
      <c r="G6558" s="294">
        <v>13691</v>
      </c>
    </row>
    <row r="6559" spans="1:7">
      <c r="A6559" s="34" t="s">
        <v>1739</v>
      </c>
      <c r="B6559" s="293">
        <v>2007</v>
      </c>
      <c r="C6559" s="294">
        <v>36622</v>
      </c>
      <c r="D6559" s="294">
        <v>-49</v>
      </c>
      <c r="E6559" s="295">
        <v>34812</v>
      </c>
      <c r="F6559" s="294">
        <v>15447</v>
      </c>
      <c r="G6559" s="294">
        <v>19770</v>
      </c>
    </row>
    <row r="6560" spans="1:7">
      <c r="A6560" s="34" t="s">
        <v>1739</v>
      </c>
      <c r="B6560" s="293">
        <v>2006</v>
      </c>
      <c r="C6560" s="294">
        <v>42847</v>
      </c>
      <c r="D6560" s="294">
        <v>3661</v>
      </c>
      <c r="E6560" s="295">
        <v>38593</v>
      </c>
      <c r="F6560" s="294">
        <v>17142</v>
      </c>
      <c r="G6560" s="294">
        <v>21539</v>
      </c>
    </row>
    <row r="6561" spans="1:7">
      <c r="A6561" s="34" t="s">
        <v>1739</v>
      </c>
      <c r="B6561" s="293">
        <v>2005</v>
      </c>
      <c r="C6561" s="294">
        <v>35262</v>
      </c>
      <c r="D6561" s="294">
        <v>4578</v>
      </c>
      <c r="E6561" s="295">
        <v>35802</v>
      </c>
      <c r="F6561" s="294">
        <v>16673</v>
      </c>
      <c r="G6561" s="294">
        <v>20927</v>
      </c>
    </row>
    <row r="6562" spans="1:7">
      <c r="A6562" s="34" t="s">
        <v>1739</v>
      </c>
      <c r="B6562" s="293">
        <v>2004</v>
      </c>
      <c r="C6562" s="294">
        <v>31323</v>
      </c>
      <c r="D6562" s="294">
        <v>1532</v>
      </c>
      <c r="E6562" s="295">
        <v>30737</v>
      </c>
      <c r="F6562" s="294">
        <v>13331</v>
      </c>
      <c r="G6562" s="294">
        <v>17909</v>
      </c>
    </row>
    <row r="6563" spans="1:7">
      <c r="A6563" s="34" t="s">
        <v>1739</v>
      </c>
      <c r="B6563" s="293">
        <v>2003</v>
      </c>
      <c r="C6563" s="294">
        <v>27058</v>
      </c>
      <c r="D6563" s="294">
        <v>893</v>
      </c>
      <c r="E6563" s="295">
        <v>32098</v>
      </c>
      <c r="F6563" s="294">
        <v>12689</v>
      </c>
      <c r="G6563" s="294">
        <v>20260</v>
      </c>
    </row>
    <row r="6564" spans="1:7">
      <c r="A6564" s="34" t="s">
        <v>1739</v>
      </c>
      <c r="B6564" s="293">
        <v>2002</v>
      </c>
      <c r="C6564" s="294">
        <v>26679</v>
      </c>
      <c r="D6564" s="294">
        <v>-2485</v>
      </c>
      <c r="E6564" s="295">
        <v>31152</v>
      </c>
      <c r="F6564" s="294">
        <v>11724</v>
      </c>
      <c r="G6564" s="294">
        <v>20542</v>
      </c>
    </row>
    <row r="6565" spans="1:7">
      <c r="A6565" s="34" t="s">
        <v>1739</v>
      </c>
      <c r="B6565" s="293">
        <v>2001</v>
      </c>
      <c r="C6565" s="294">
        <v>29873</v>
      </c>
      <c r="D6565" s="294">
        <v>-3937</v>
      </c>
      <c r="E6565" s="295">
        <v>33398</v>
      </c>
      <c r="F6565" s="294">
        <v>14176</v>
      </c>
      <c r="G6565" s="294">
        <v>23418</v>
      </c>
    </row>
    <row r="6566" spans="1:7">
      <c r="A6566" s="34" t="s">
        <v>1739</v>
      </c>
      <c r="B6566" s="293">
        <v>2000</v>
      </c>
      <c r="C6566" s="294">
        <v>37580</v>
      </c>
      <c r="D6566" s="294">
        <v>1318</v>
      </c>
      <c r="E6566" s="295">
        <v>42343</v>
      </c>
      <c r="F6566" s="294">
        <v>19097</v>
      </c>
      <c r="G6566" s="294">
        <v>29781</v>
      </c>
    </row>
    <row r="6567" spans="1:7">
      <c r="A6567" s="34" t="s">
        <v>1739</v>
      </c>
      <c r="B6567" s="293">
        <v>1999</v>
      </c>
      <c r="C6567" s="294">
        <v>33075</v>
      </c>
      <c r="D6567" s="294">
        <v>891</v>
      </c>
      <c r="E6567" s="295">
        <v>40489</v>
      </c>
      <c r="F6567" s="294">
        <v>18693</v>
      </c>
      <c r="G6567" s="294">
        <v>24770</v>
      </c>
    </row>
    <row r="6568" spans="1:7">
      <c r="A6568" s="34" t="s">
        <v>1739</v>
      </c>
      <c r="B6568" s="293">
        <v>1998</v>
      </c>
      <c r="C6568" s="294">
        <v>29398</v>
      </c>
      <c r="D6568" s="294">
        <v>-962</v>
      </c>
      <c r="E6568" s="295">
        <v>28728</v>
      </c>
      <c r="F6568" s="294">
        <v>12222</v>
      </c>
      <c r="G6568" s="294">
        <v>17764</v>
      </c>
    </row>
    <row r="6569" spans="1:7">
      <c r="A6569" s="34" t="s">
        <v>1739</v>
      </c>
      <c r="B6569" s="293">
        <v>1997</v>
      </c>
      <c r="C6569" s="294">
        <v>29794</v>
      </c>
      <c r="D6569" s="294">
        <v>1180</v>
      </c>
      <c r="E6569" s="295">
        <v>27278</v>
      </c>
      <c r="F6569" s="294">
        <v>13272</v>
      </c>
      <c r="G6569" s="294">
        <v>16698</v>
      </c>
    </row>
    <row r="6570" spans="1:7">
      <c r="A6570" s="34" t="s">
        <v>1739</v>
      </c>
      <c r="B6570" s="293">
        <v>1996</v>
      </c>
      <c r="C6570" s="294">
        <v>27973</v>
      </c>
      <c r="D6570" s="294">
        <v>1154</v>
      </c>
      <c r="E6570" s="295">
        <v>24076</v>
      </c>
      <c r="F6570" s="294">
        <v>11795</v>
      </c>
      <c r="G6570" s="294">
        <v>15108</v>
      </c>
    </row>
    <row r="6571" spans="1:7">
      <c r="A6571" s="34" t="s">
        <v>1739</v>
      </c>
      <c r="B6571" s="293">
        <v>1995</v>
      </c>
      <c r="C6571" s="294">
        <v>27037</v>
      </c>
      <c r="D6571" s="294">
        <v>2048</v>
      </c>
      <c r="E6571" s="295">
        <v>22738</v>
      </c>
      <c r="F6571" s="294">
        <v>10985</v>
      </c>
      <c r="G6571" s="294">
        <v>14539</v>
      </c>
    </row>
    <row r="6572" spans="1:7">
      <c r="A6572" s="34" t="s">
        <v>1740</v>
      </c>
      <c r="B6572" s="293">
        <v>2019</v>
      </c>
      <c r="C6572" s="294">
        <v>3008.652</v>
      </c>
      <c r="D6572" s="294">
        <v>561.10900000000004</v>
      </c>
      <c r="E6572" s="295">
        <v>2789.3209999999999</v>
      </c>
      <c r="F6572" s="294">
        <v>420.78</v>
      </c>
      <c r="G6572" s="294">
        <v>1800.519</v>
      </c>
    </row>
    <row r="6573" spans="1:7">
      <c r="A6573" s="34" t="s">
        <v>1740</v>
      </c>
      <c r="B6573" s="293">
        <v>2018</v>
      </c>
      <c r="C6573" s="294">
        <v>2935.5859999999998</v>
      </c>
      <c r="D6573" s="294">
        <v>512.61099999999999</v>
      </c>
      <c r="E6573" s="295">
        <v>2618.8470000000002</v>
      </c>
      <c r="F6573" s="294">
        <v>590.06299999999999</v>
      </c>
      <c r="G6573" s="294">
        <v>1624.7539999999999</v>
      </c>
    </row>
    <row r="6574" spans="1:7">
      <c r="A6574" s="34" t="s">
        <v>1740</v>
      </c>
      <c r="B6574" s="293">
        <v>2017</v>
      </c>
      <c r="C6574" s="294">
        <v>2725.0529999999999</v>
      </c>
      <c r="D6574" s="294">
        <v>375.97199999999998</v>
      </c>
      <c r="E6574" s="295">
        <v>2549.8049999999998</v>
      </c>
      <c r="F6574" s="294">
        <v>547.28</v>
      </c>
      <c r="G6574" s="294">
        <v>1527.127</v>
      </c>
    </row>
    <row r="6575" spans="1:7">
      <c r="A6575" s="34" t="s">
        <v>1740</v>
      </c>
      <c r="B6575" s="293">
        <v>2016</v>
      </c>
      <c r="C6575" s="294">
        <v>2508.2570000000001</v>
      </c>
      <c r="D6575" s="294">
        <v>384.37</v>
      </c>
      <c r="E6575" s="295">
        <v>2166.777</v>
      </c>
      <c r="F6575" s="294">
        <v>434.94299999999998</v>
      </c>
      <c r="G6575" s="294">
        <v>1328.973</v>
      </c>
    </row>
    <row r="6576" spans="1:7">
      <c r="A6576" s="34" t="s">
        <v>1740</v>
      </c>
      <c r="B6576" s="293">
        <v>2015</v>
      </c>
      <c r="C6576" s="294">
        <v>2395.4470000000001</v>
      </c>
      <c r="D6576" s="294">
        <v>352.82</v>
      </c>
      <c r="E6576" s="295">
        <v>1959.335</v>
      </c>
      <c r="F6576" s="294">
        <v>580.45699999999999</v>
      </c>
      <c r="G6576" s="294">
        <v>1170.0830000000001</v>
      </c>
    </row>
    <row r="6577" spans="1:7">
      <c r="A6577" s="34" t="s">
        <v>1740</v>
      </c>
      <c r="B6577" s="293">
        <v>2014</v>
      </c>
      <c r="C6577" s="294">
        <v>2485.9830000000002</v>
      </c>
      <c r="D6577" s="294">
        <v>338.24099999999999</v>
      </c>
      <c r="E6577" s="295">
        <v>2009.11</v>
      </c>
      <c r="F6577" s="294">
        <v>719.59500000000003</v>
      </c>
      <c r="G6577" s="294">
        <v>1171.549</v>
      </c>
    </row>
    <row r="6578" spans="1:7">
      <c r="A6578" s="34" t="s">
        <v>1740</v>
      </c>
      <c r="B6578" s="293">
        <v>2013</v>
      </c>
      <c r="C6578" s="294">
        <v>2378.9720000000002</v>
      </c>
      <c r="D6578" s="294">
        <v>306.09399999999999</v>
      </c>
      <c r="E6578" s="295">
        <v>2152.819</v>
      </c>
      <c r="F6578" s="294">
        <v>935.05200000000002</v>
      </c>
      <c r="G6578" s="294">
        <v>1348.079</v>
      </c>
    </row>
    <row r="6579" spans="1:7">
      <c r="A6579" s="34" t="s">
        <v>1740</v>
      </c>
      <c r="B6579" s="293">
        <v>2012</v>
      </c>
      <c r="C6579" s="294">
        <v>2341.5279999999998</v>
      </c>
      <c r="D6579" s="294">
        <v>290.84699999999998</v>
      </c>
      <c r="E6579" s="295">
        <v>2022.288</v>
      </c>
      <c r="F6579" s="294">
        <v>827.21900000000005</v>
      </c>
      <c r="G6579" s="294">
        <v>1215.95</v>
      </c>
    </row>
    <row r="6580" spans="1:7">
      <c r="A6580" s="34" t="s">
        <v>1740</v>
      </c>
      <c r="B6580" s="293">
        <v>2011</v>
      </c>
      <c r="C6580" s="294">
        <v>2309.328</v>
      </c>
      <c r="D6580" s="294">
        <v>269.49299999999999</v>
      </c>
      <c r="E6580" s="295">
        <v>2203.4740000000002</v>
      </c>
      <c r="F6580" s="294">
        <v>781.13699999999994</v>
      </c>
      <c r="G6580" s="294">
        <v>1286.152</v>
      </c>
    </row>
    <row r="6581" spans="1:7">
      <c r="A6581" s="34" t="s">
        <v>1740</v>
      </c>
      <c r="B6581" s="293">
        <v>2010</v>
      </c>
      <c r="C6581" s="294">
        <v>1968.1780000000001</v>
      </c>
      <c r="D6581" s="294">
        <v>232.148</v>
      </c>
      <c r="E6581" s="295">
        <v>2283.0630000000001</v>
      </c>
      <c r="F6581" s="294">
        <v>771.58399999999995</v>
      </c>
      <c r="G6581" s="294">
        <v>1452.787</v>
      </c>
    </row>
    <row r="6582" spans="1:7">
      <c r="A6582" s="34" t="s">
        <v>1740</v>
      </c>
      <c r="B6582" s="293">
        <v>2009</v>
      </c>
      <c r="C6582" s="294">
        <v>1728.8530000000001</v>
      </c>
      <c r="D6582" s="294">
        <v>172.59299999999999</v>
      </c>
      <c r="E6582" s="295">
        <v>1718.787</v>
      </c>
      <c r="F6582" s="294">
        <v>711.13800000000003</v>
      </c>
      <c r="G6582" s="294">
        <v>1004.696</v>
      </c>
    </row>
    <row r="6583" spans="1:7">
      <c r="A6583" s="34" t="s">
        <v>1740</v>
      </c>
      <c r="B6583" s="293">
        <v>2008</v>
      </c>
      <c r="C6583" s="294">
        <v>1973.3440000000001</v>
      </c>
      <c r="D6583" s="294">
        <v>202.77799999999999</v>
      </c>
      <c r="E6583" s="295">
        <v>1662.529</v>
      </c>
      <c r="F6583" s="294">
        <v>503.24700000000001</v>
      </c>
      <c r="G6583" s="294">
        <v>957.327</v>
      </c>
    </row>
    <row r="6584" spans="1:7">
      <c r="A6584" s="34" t="s">
        <v>1740</v>
      </c>
      <c r="B6584" s="293">
        <v>2007</v>
      </c>
      <c r="C6584" s="294">
        <v>1793.748</v>
      </c>
      <c r="D6584" s="294">
        <v>178.50700000000001</v>
      </c>
      <c r="E6584" s="295">
        <v>1678.2139999999999</v>
      </c>
      <c r="F6584" s="294">
        <v>581.28599999999994</v>
      </c>
      <c r="G6584" s="294">
        <v>977.92799999999988</v>
      </c>
    </row>
    <row r="6585" spans="1:7">
      <c r="A6585" s="34" t="s">
        <v>1740</v>
      </c>
      <c r="B6585" s="293">
        <v>2006</v>
      </c>
      <c r="C6585" s="294">
        <v>1594.912</v>
      </c>
      <c r="D6585" s="294">
        <v>157.53200000000001</v>
      </c>
      <c r="E6585" s="295">
        <v>1587.085</v>
      </c>
      <c r="F6585" s="294">
        <v>630.86199999999997</v>
      </c>
      <c r="G6585" s="294">
        <v>986.529</v>
      </c>
    </row>
    <row r="6586" spans="1:7">
      <c r="A6586" s="34" t="s">
        <v>1740</v>
      </c>
      <c r="B6586" s="293">
        <v>2005</v>
      </c>
      <c r="C6586" s="294">
        <v>1482.472</v>
      </c>
      <c r="D6586" s="294">
        <v>108.902</v>
      </c>
      <c r="E6586" s="295">
        <v>1669.7729999999999</v>
      </c>
      <c r="F6586" s="294">
        <v>659.00199999999995</v>
      </c>
      <c r="G6586" s="294">
        <v>1109.1420000000001</v>
      </c>
    </row>
    <row r="6587" spans="1:7">
      <c r="A6587" s="34" t="s">
        <v>1740</v>
      </c>
      <c r="B6587" s="293">
        <v>2004</v>
      </c>
      <c r="C6587" s="294">
        <v>1404.454</v>
      </c>
      <c r="D6587" s="294">
        <v>107.95699999999999</v>
      </c>
      <c r="E6587" s="295">
        <v>1480.0719999999999</v>
      </c>
      <c r="F6587" s="294">
        <v>720.88599999999997</v>
      </c>
      <c r="G6587" s="294">
        <v>924.08899999999994</v>
      </c>
    </row>
    <row r="6588" spans="1:7">
      <c r="A6588" s="34" t="s">
        <v>1740</v>
      </c>
      <c r="B6588" s="293">
        <v>2003</v>
      </c>
      <c r="C6588" s="294">
        <v>1304.431</v>
      </c>
      <c r="D6588" s="294">
        <v>95.837999999999994</v>
      </c>
      <c r="E6588" s="295">
        <v>1387.2760000000001</v>
      </c>
      <c r="F6588" s="294">
        <v>653.99599999999998</v>
      </c>
      <c r="G6588" s="294">
        <v>895.51199999999994</v>
      </c>
    </row>
    <row r="6589" spans="1:7">
      <c r="A6589" s="34" t="s">
        <v>1740</v>
      </c>
      <c r="B6589" s="293">
        <v>2002</v>
      </c>
      <c r="C6589" s="294">
        <v>1213.7070000000001</v>
      </c>
      <c r="D6589" s="294">
        <v>100.42100000000001</v>
      </c>
      <c r="E6589" s="295">
        <v>1303.393</v>
      </c>
      <c r="F6589" s="294">
        <v>502.38600000000002</v>
      </c>
      <c r="G6589" s="294">
        <v>815.05700000000002</v>
      </c>
    </row>
    <row r="6590" spans="1:7">
      <c r="A6590" s="34" t="s">
        <v>1740</v>
      </c>
      <c r="B6590" s="293">
        <v>2001</v>
      </c>
      <c r="C6590" s="294">
        <v>1148.0219999999999</v>
      </c>
      <c r="D6590" s="294">
        <v>72.263999999999996</v>
      </c>
      <c r="E6590" s="295">
        <v>1189.412</v>
      </c>
      <c r="F6590" s="294">
        <v>388.18400000000003</v>
      </c>
      <c r="G6590" s="294">
        <v>747.90200000000004</v>
      </c>
    </row>
    <row r="6591" spans="1:7">
      <c r="A6591" s="34" t="s">
        <v>1740</v>
      </c>
      <c r="B6591" s="293">
        <v>2000</v>
      </c>
      <c r="C6591" s="294">
        <v>1095.547</v>
      </c>
      <c r="D6591" s="294">
        <v>70.119</v>
      </c>
      <c r="E6591" s="295">
        <v>887.58199999999999</v>
      </c>
      <c r="F6591" s="294">
        <v>178.84</v>
      </c>
      <c r="G6591" s="294">
        <v>467.20699999999999</v>
      </c>
    </row>
    <row r="6592" spans="1:7">
      <c r="A6592" s="34" t="s">
        <v>1740</v>
      </c>
      <c r="B6592" s="293">
        <v>1999</v>
      </c>
      <c r="C6592" s="294">
        <v>1065.473</v>
      </c>
      <c r="D6592" s="294">
        <v>48.100999999999999</v>
      </c>
      <c r="E6592" s="295">
        <v>820.97299999999996</v>
      </c>
      <c r="F6592" s="294">
        <v>112.015</v>
      </c>
      <c r="G6592" s="294">
        <v>408.61500000000001</v>
      </c>
    </row>
    <row r="6593" spans="1:7">
      <c r="A6593" s="34" t="s">
        <v>1740</v>
      </c>
      <c r="B6593" s="293">
        <v>1998</v>
      </c>
      <c r="C6593" s="294">
        <v>935.65800000000002</v>
      </c>
      <c r="D6593" s="294">
        <v>37.625</v>
      </c>
      <c r="E6593" s="295">
        <v>820.44100000000003</v>
      </c>
      <c r="F6593" s="294">
        <v>57.999000000000002</v>
      </c>
      <c r="G6593" s="294">
        <v>444.67700000000002</v>
      </c>
    </row>
    <row r="6594" spans="1:7">
      <c r="A6594" s="34" t="s">
        <v>1740</v>
      </c>
      <c r="B6594" s="293">
        <v>1997</v>
      </c>
      <c r="C6594" s="294">
        <v>878.41499999999996</v>
      </c>
      <c r="D6594" s="294">
        <v>-65.105999999999995</v>
      </c>
      <c r="E6594" s="295">
        <v>749.31299999999999</v>
      </c>
      <c r="F6594" s="294">
        <v>28.948</v>
      </c>
      <c r="G6594" s="294">
        <v>425.71199999999999</v>
      </c>
    </row>
    <row r="6595" spans="1:7">
      <c r="A6595" s="34" t="s">
        <v>1740</v>
      </c>
      <c r="B6595" s="293">
        <v>1996</v>
      </c>
      <c r="C6595" s="294">
        <v>849.13300000000004</v>
      </c>
      <c r="D6595" s="294">
        <v>-144.58500000000001</v>
      </c>
      <c r="E6595" s="295">
        <v>771.88800000000003</v>
      </c>
      <c r="F6595" s="294">
        <v>15.584</v>
      </c>
      <c r="G6595" s="294">
        <v>469.78799999999995</v>
      </c>
    </row>
    <row r="6596" spans="1:7">
      <c r="A6596" s="34" t="s">
        <v>1741</v>
      </c>
      <c r="B6596" s="293">
        <v>2019</v>
      </c>
      <c r="C6596" s="294">
        <v>23406</v>
      </c>
      <c r="D6596" s="294">
        <v>6313</v>
      </c>
      <c r="E6596" s="295">
        <v>48887</v>
      </c>
      <c r="F6596" s="294">
        <v>36868</v>
      </c>
      <c r="G6596" s="294">
        <v>42719</v>
      </c>
    </row>
    <row r="6597" spans="1:7">
      <c r="A6597" s="34" t="s">
        <v>1741</v>
      </c>
      <c r="B6597" s="293">
        <v>2018</v>
      </c>
      <c r="C6597" s="294">
        <v>30391</v>
      </c>
      <c r="D6597" s="294">
        <v>14135</v>
      </c>
      <c r="E6597" s="295">
        <v>43376</v>
      </c>
      <c r="F6597" s="294">
        <v>33264</v>
      </c>
      <c r="G6597" s="294">
        <v>37900</v>
      </c>
    </row>
    <row r="6598" spans="1:7">
      <c r="A6598" s="34" t="s">
        <v>1741</v>
      </c>
      <c r="B6598" s="293">
        <v>2017</v>
      </c>
      <c r="C6598" s="294">
        <v>20322</v>
      </c>
      <c r="D6598" s="294">
        <v>5089</v>
      </c>
      <c r="E6598" s="295">
        <v>35336</v>
      </c>
      <c r="F6598" s="294">
        <v>19491</v>
      </c>
      <c r="G6598" s="294">
        <v>30625</v>
      </c>
    </row>
    <row r="6599" spans="1:7">
      <c r="A6599" s="34" t="s">
        <v>1741</v>
      </c>
      <c r="B6599" s="293">
        <v>2016</v>
      </c>
      <c r="C6599" s="294">
        <v>12399</v>
      </c>
      <c r="D6599" s="294">
        <v>-276</v>
      </c>
      <c r="E6599" s="295">
        <v>27540</v>
      </c>
      <c r="F6599" s="294">
        <v>12928</v>
      </c>
      <c r="G6599" s="294">
        <v>22838</v>
      </c>
    </row>
    <row r="6600" spans="1:7">
      <c r="A6600" s="34" t="s">
        <v>1741</v>
      </c>
      <c r="B6600" s="293">
        <v>2015</v>
      </c>
      <c r="C6600" s="294">
        <v>16192</v>
      </c>
      <c r="D6600" s="294">
        <v>2899</v>
      </c>
      <c r="E6600" s="295">
        <v>24143</v>
      </c>
      <c r="F6600" s="294">
        <v>13288</v>
      </c>
      <c r="G6600" s="294">
        <v>20629</v>
      </c>
    </row>
    <row r="6601" spans="1:7">
      <c r="A6601" s="34" t="s">
        <v>1741</v>
      </c>
      <c r="B6601" s="293">
        <v>2014</v>
      </c>
      <c r="C6601" s="294">
        <v>16358</v>
      </c>
      <c r="D6601" s="294">
        <v>3045</v>
      </c>
      <c r="E6601" s="295">
        <v>22416</v>
      </c>
      <c r="F6601" s="294">
        <v>11630</v>
      </c>
      <c r="G6601" s="294">
        <v>18141</v>
      </c>
    </row>
    <row r="6602" spans="1:7">
      <c r="A6602" s="34" t="s">
        <v>1741</v>
      </c>
      <c r="B6602" s="293">
        <v>2013</v>
      </c>
      <c r="C6602" s="294">
        <v>9073</v>
      </c>
      <c r="D6602" s="294">
        <v>1190</v>
      </c>
      <c r="E6602" s="295">
        <v>19118</v>
      </c>
      <c r="F6602" s="294">
        <v>10006</v>
      </c>
      <c r="G6602" s="294">
        <v>16043</v>
      </c>
    </row>
    <row r="6603" spans="1:7">
      <c r="A6603" s="34" t="s">
        <v>1741</v>
      </c>
      <c r="B6603" s="293">
        <v>2012</v>
      </c>
      <c r="C6603" s="294">
        <v>8234</v>
      </c>
      <c r="D6603" s="294">
        <v>-1032</v>
      </c>
      <c r="E6603" s="295">
        <v>14328</v>
      </c>
      <c r="F6603" s="294">
        <v>8417</v>
      </c>
      <c r="G6603" s="294">
        <v>11679</v>
      </c>
    </row>
    <row r="6604" spans="1:7">
      <c r="A6604" s="34" t="s">
        <v>1741</v>
      </c>
      <c r="B6604" s="293">
        <v>2011</v>
      </c>
      <c r="C6604" s="294">
        <v>8788</v>
      </c>
      <c r="D6604" s="294">
        <v>167</v>
      </c>
      <c r="E6604" s="295">
        <v>14752</v>
      </c>
      <c r="F6604" s="294">
        <v>9852</v>
      </c>
      <c r="G6604" s="294">
        <v>11853</v>
      </c>
    </row>
    <row r="6605" spans="1:7">
      <c r="A6605" s="34" t="s">
        <v>1741</v>
      </c>
      <c r="B6605" s="293">
        <v>2010</v>
      </c>
      <c r="C6605" s="294">
        <v>8482</v>
      </c>
      <c r="D6605" s="294">
        <v>1850</v>
      </c>
      <c r="E6605" s="295">
        <v>14693</v>
      </c>
      <c r="F6605" s="294">
        <v>9816</v>
      </c>
      <c r="G6605" s="294">
        <v>12176</v>
      </c>
    </row>
    <row r="6606" spans="1:7">
      <c r="A6606" s="34" t="s">
        <v>1741</v>
      </c>
      <c r="B6606" s="293">
        <v>2009</v>
      </c>
      <c r="C6606" s="294">
        <v>4803</v>
      </c>
      <c r="D6606" s="294">
        <v>-1882</v>
      </c>
      <c r="E6606" s="295">
        <v>11459</v>
      </c>
      <c r="F6606" s="294">
        <v>6939</v>
      </c>
      <c r="G6606" s="294">
        <v>9742</v>
      </c>
    </row>
    <row r="6607" spans="1:7">
      <c r="A6607" s="34" t="s">
        <v>1741</v>
      </c>
      <c r="B6607" s="293">
        <v>2008</v>
      </c>
      <c r="C6607" s="294">
        <v>5841</v>
      </c>
      <c r="D6607" s="294">
        <v>-1619</v>
      </c>
      <c r="E6607" s="295">
        <v>13430</v>
      </c>
      <c r="F6607" s="294">
        <v>9043</v>
      </c>
      <c r="G6607" s="294">
        <v>11769</v>
      </c>
    </row>
    <row r="6608" spans="1:7">
      <c r="A6608" s="34" t="s">
        <v>1741</v>
      </c>
      <c r="B6608" s="293">
        <v>2007</v>
      </c>
      <c r="C6608" s="294">
        <v>5688</v>
      </c>
      <c r="D6608" s="294">
        <v>-320</v>
      </c>
      <c r="E6608" s="295">
        <v>14818</v>
      </c>
      <c r="F6608" s="294">
        <v>10359</v>
      </c>
      <c r="G6608" s="294">
        <v>12769</v>
      </c>
    </row>
    <row r="6609" spans="1:7">
      <c r="A6609" s="34" t="s">
        <v>1741</v>
      </c>
      <c r="B6609" s="293">
        <v>2006</v>
      </c>
      <c r="C6609" s="294">
        <v>5272</v>
      </c>
      <c r="D6609" s="294">
        <v>408</v>
      </c>
      <c r="E6609" s="295">
        <v>12221</v>
      </c>
      <c r="F6609" s="294">
        <v>9682</v>
      </c>
      <c r="G6609" s="294">
        <v>10253</v>
      </c>
    </row>
    <row r="6610" spans="1:7">
      <c r="A6610" s="34" t="s">
        <v>1741</v>
      </c>
      <c r="B6610" s="293">
        <v>2005</v>
      </c>
      <c r="C6610" s="294">
        <v>4880.2002000000002</v>
      </c>
      <c r="D6610" s="294">
        <v>188</v>
      </c>
      <c r="E6610" s="295">
        <v>8006.3999000000003</v>
      </c>
      <c r="F6610" s="294">
        <v>5846.8</v>
      </c>
      <c r="G6610" s="294">
        <v>7014</v>
      </c>
    </row>
    <row r="6611" spans="1:7">
      <c r="A6611" s="34" t="s">
        <v>1741</v>
      </c>
      <c r="B6611" s="293">
        <v>2004</v>
      </c>
      <c r="C6611" s="294">
        <v>4404.2002000000002</v>
      </c>
      <c r="D6611" s="294">
        <v>157.19999999999999</v>
      </c>
      <c r="E6611" s="295">
        <v>7760</v>
      </c>
      <c r="F6611" s="294">
        <v>5614.8001000000004</v>
      </c>
      <c r="G6611" s="294">
        <v>6713.3001000000004</v>
      </c>
    </row>
    <row r="6612" spans="1:7">
      <c r="A6612" s="34" t="s">
        <v>1741</v>
      </c>
      <c r="B6612" s="293">
        <v>2003</v>
      </c>
      <c r="C6612" s="294">
        <v>3091.3</v>
      </c>
      <c r="D6612" s="294">
        <v>-1273.2</v>
      </c>
      <c r="E6612" s="295">
        <v>7158.2002000000002</v>
      </c>
      <c r="F6612" s="294">
        <v>5037.5001000000002</v>
      </c>
      <c r="G6612" s="294">
        <v>6123.5001000000002</v>
      </c>
    </row>
    <row r="6613" spans="1:7">
      <c r="A6613" s="34" t="s">
        <v>1741</v>
      </c>
      <c r="B6613" s="293">
        <v>2002</v>
      </c>
      <c r="C6613" s="294">
        <v>2589</v>
      </c>
      <c r="D6613" s="294">
        <v>-907</v>
      </c>
      <c r="E6613" s="295">
        <v>7555.4</v>
      </c>
      <c r="F6613" s="294">
        <v>6366.6</v>
      </c>
      <c r="G6613" s="294">
        <v>6820.5</v>
      </c>
    </row>
    <row r="6614" spans="1:7">
      <c r="A6614" s="34" t="s">
        <v>1741</v>
      </c>
      <c r="B6614" s="293">
        <v>2001</v>
      </c>
      <c r="C6614" s="294">
        <v>3935.8998999999999</v>
      </c>
      <c r="D6614" s="294">
        <v>-625</v>
      </c>
      <c r="E6614" s="295">
        <v>8363.2001999999993</v>
      </c>
      <c r="F6614" s="294">
        <v>7134.8</v>
      </c>
      <c r="G6614" s="294">
        <v>7666</v>
      </c>
    </row>
    <row r="6615" spans="1:7">
      <c r="A6615" s="34" t="s">
        <v>1741</v>
      </c>
      <c r="B6615" s="293">
        <v>2000</v>
      </c>
      <c r="C6615" s="294">
        <v>6362.3999000000003</v>
      </c>
      <c r="D6615" s="294">
        <v>1504.2</v>
      </c>
      <c r="E6615" s="295">
        <v>9391.9004000000004</v>
      </c>
      <c r="F6615" s="294">
        <v>6609.9</v>
      </c>
      <c r="G6615" s="294">
        <v>7588.0999999999995</v>
      </c>
    </row>
    <row r="6616" spans="1:7">
      <c r="A6616" s="34" t="s">
        <v>1741</v>
      </c>
      <c r="B6616" s="293">
        <v>1999</v>
      </c>
      <c r="C6616" s="294">
        <v>3764</v>
      </c>
      <c r="D6616" s="294">
        <v>-68.900000000000006</v>
      </c>
      <c r="E6616" s="295">
        <v>6965.2</v>
      </c>
      <c r="F6616" s="294">
        <v>4132.3999999999996</v>
      </c>
      <c r="G6616" s="294">
        <v>5771.5999999999995</v>
      </c>
    </row>
    <row r="6617" spans="1:7">
      <c r="A6617" s="34" t="s">
        <v>1741</v>
      </c>
      <c r="B6617" s="293">
        <v>1998</v>
      </c>
      <c r="C6617" s="294">
        <v>3025.3</v>
      </c>
      <c r="D6617" s="294">
        <v>-247.1</v>
      </c>
      <c r="E6617" s="295">
        <v>4703.5</v>
      </c>
      <c r="F6617" s="294">
        <v>2853.4</v>
      </c>
      <c r="G6617" s="294">
        <v>3720.9</v>
      </c>
    </row>
    <row r="6618" spans="1:7">
      <c r="A6618" s="34" t="s">
        <v>1741</v>
      </c>
      <c r="B6618" s="293">
        <v>1997</v>
      </c>
      <c r="C6618" s="294">
        <v>3515.5</v>
      </c>
      <c r="D6618" s="294">
        <v>332.2</v>
      </c>
      <c r="E6618" s="295">
        <v>4851.2997999999998</v>
      </c>
      <c r="F6618" s="294">
        <v>3019.5999000000002</v>
      </c>
      <c r="G6618" s="294">
        <v>3908.4999000000003</v>
      </c>
    </row>
    <row r="6619" spans="1:7">
      <c r="A6619" s="34" t="s">
        <v>1741</v>
      </c>
      <c r="B6619" s="293">
        <v>1996</v>
      </c>
      <c r="C6619" s="294">
        <v>3653.8</v>
      </c>
      <c r="D6619" s="294">
        <v>593.5</v>
      </c>
      <c r="E6619" s="295">
        <v>3751.5</v>
      </c>
      <c r="F6619" s="294">
        <v>2555.8000000000002</v>
      </c>
      <c r="G6619" s="294">
        <v>3035.6000000000004</v>
      </c>
    </row>
    <row r="6620" spans="1:7">
      <c r="A6620" s="34" t="s">
        <v>1741</v>
      </c>
      <c r="B6620" s="293">
        <v>1995</v>
      </c>
      <c r="C6620" s="294">
        <v>2952.7</v>
      </c>
      <c r="D6620" s="294">
        <v>844.1</v>
      </c>
      <c r="E6620" s="295">
        <v>2774.8998999999999</v>
      </c>
      <c r="F6620" s="294">
        <v>1896.2</v>
      </c>
      <c r="G6620" s="294">
        <v>2052.1</v>
      </c>
    </row>
    <row r="6621" spans="1:7">
      <c r="A6621" s="34" t="s">
        <v>1741</v>
      </c>
      <c r="B6621" s="293">
        <v>1994</v>
      </c>
      <c r="C6621" s="294">
        <v>1628.6</v>
      </c>
      <c r="D6621" s="294">
        <v>400.5</v>
      </c>
      <c r="E6621" s="295">
        <v>1529.7</v>
      </c>
      <c r="F6621" s="294">
        <v>1049.3</v>
      </c>
      <c r="G6621" s="294">
        <v>1203.8</v>
      </c>
    </row>
    <row r="6622" spans="1:7">
      <c r="A6622" s="34" t="s">
        <v>1741</v>
      </c>
      <c r="B6622" s="293">
        <v>1993</v>
      </c>
      <c r="C6622" s="294">
        <v>828.27</v>
      </c>
      <c r="D6622" s="294">
        <v>104.065</v>
      </c>
      <c r="E6622" s="295">
        <v>965.65599999999995</v>
      </c>
      <c r="F6622" s="294">
        <v>639.50900000000001</v>
      </c>
      <c r="G6622" s="294">
        <v>719.27700000000004</v>
      </c>
    </row>
    <row r="6623" spans="1:7">
      <c r="A6623" s="34" t="s">
        <v>1741</v>
      </c>
      <c r="B6623" s="293">
        <v>1992</v>
      </c>
      <c r="C6623" s="294">
        <v>506.3</v>
      </c>
      <c r="D6623" s="294">
        <v>6.6260000000000003</v>
      </c>
      <c r="E6623" s="295">
        <v>724.48299999999995</v>
      </c>
      <c r="F6623" s="294">
        <v>511.16699999999997</v>
      </c>
      <c r="G6623" s="294">
        <v>599.96600000000001</v>
      </c>
    </row>
    <row r="6624" spans="1:7">
      <c r="A6624" s="34" t="s">
        <v>1741</v>
      </c>
      <c r="B6624" s="293">
        <v>1991</v>
      </c>
      <c r="C6624" s="294">
        <v>425.36200000000002</v>
      </c>
      <c r="D6624" s="294">
        <v>5.0789999999999997</v>
      </c>
      <c r="E6624" s="295">
        <v>705.86400000000003</v>
      </c>
      <c r="F6624" s="294">
        <v>494.774</v>
      </c>
      <c r="G6624" s="294">
        <v>588.10199999999998</v>
      </c>
    </row>
    <row r="6625" spans="1:7">
      <c r="A6625" s="34" t="s">
        <v>1741</v>
      </c>
      <c r="B6625" s="293">
        <v>1990</v>
      </c>
      <c r="C6625" s="294">
        <v>333.34</v>
      </c>
      <c r="D6625" s="294">
        <v>4.9080000000000004</v>
      </c>
      <c r="E6625" s="295">
        <v>697.32899999999995</v>
      </c>
      <c r="F6625" s="294">
        <v>484.233</v>
      </c>
      <c r="G6625" s="294">
        <v>583.00900000000001</v>
      </c>
    </row>
    <row r="6626" spans="1:7">
      <c r="A6626" s="34" t="s">
        <v>1741</v>
      </c>
      <c r="B6626" s="293">
        <v>1989</v>
      </c>
      <c r="C6626" s="294">
        <v>446.42399999999998</v>
      </c>
      <c r="D6626" s="294">
        <v>106.10299999999999</v>
      </c>
      <c r="E6626" s="295">
        <v>624.86199999999997</v>
      </c>
      <c r="F6626" s="294">
        <v>476.57600000000002</v>
      </c>
      <c r="G6626" s="294">
        <v>527.82799999999997</v>
      </c>
    </row>
    <row r="6627" spans="1:7">
      <c r="A6627" s="34" t="s">
        <v>1742</v>
      </c>
      <c r="B6627" s="293">
        <v>2019</v>
      </c>
      <c r="C6627" s="294">
        <v>2314.3290000000002</v>
      </c>
      <c r="D6627" s="294">
        <v>827.48599999999999</v>
      </c>
      <c r="E6627" s="295">
        <v>3743.982</v>
      </c>
      <c r="F6627" s="294">
        <v>1845.2760000000001</v>
      </c>
      <c r="G6627" s="294">
        <v>2837.86</v>
      </c>
    </row>
    <row r="6628" spans="1:7">
      <c r="A6628" s="34" t="s">
        <v>1742</v>
      </c>
      <c r="B6628" s="293">
        <v>2018</v>
      </c>
      <c r="C6628" s="294">
        <v>2480.0659999999998</v>
      </c>
      <c r="D6628" s="294">
        <v>467.31799999999998</v>
      </c>
      <c r="E6628" s="295">
        <v>4451.5609999999997</v>
      </c>
      <c r="F6628" s="294">
        <v>1930.94</v>
      </c>
      <c r="G6628" s="294">
        <v>3421.4930000000004</v>
      </c>
    </row>
    <row r="6629" spans="1:7">
      <c r="A6629" s="34" t="s">
        <v>1742</v>
      </c>
      <c r="B6629" s="293">
        <v>2017</v>
      </c>
      <c r="C6629" s="294">
        <v>2295.6149999999998</v>
      </c>
      <c r="D6629" s="294">
        <v>571.61300000000006</v>
      </c>
      <c r="E6629" s="295">
        <v>4570.2330000000002</v>
      </c>
      <c r="F6629" s="294">
        <v>2202.6939000000002</v>
      </c>
      <c r="G6629" s="294">
        <v>3690.3719000000001</v>
      </c>
    </row>
    <row r="6630" spans="1:7">
      <c r="A6630" s="34" t="s">
        <v>1742</v>
      </c>
      <c r="B6630" s="293">
        <v>2016</v>
      </c>
      <c r="C6630" s="294">
        <v>2194.7190000000001</v>
      </c>
      <c r="D6630" s="294">
        <v>227.47499999999999</v>
      </c>
      <c r="E6630" s="295">
        <v>4234.616</v>
      </c>
      <c r="F6630" s="294">
        <v>2107.8139999999999</v>
      </c>
      <c r="G6630" s="294">
        <v>3347.6210000000001</v>
      </c>
    </row>
    <row r="6631" spans="1:7">
      <c r="A6631" s="34" t="s">
        <v>1742</v>
      </c>
      <c r="B6631" s="293">
        <v>2015</v>
      </c>
      <c r="C6631" s="294">
        <v>2306.864</v>
      </c>
      <c r="D6631" s="294">
        <v>206.03800000000001</v>
      </c>
      <c r="E6631" s="295">
        <v>4216.0709999999999</v>
      </c>
      <c r="F6631" s="294">
        <v>2290.02</v>
      </c>
      <c r="G6631" s="294">
        <v>3278.7309999999998</v>
      </c>
    </row>
    <row r="6632" spans="1:7">
      <c r="A6632" s="34" t="s">
        <v>1742</v>
      </c>
      <c r="B6632" s="293">
        <v>2014</v>
      </c>
      <c r="C6632" s="294">
        <v>2453.663</v>
      </c>
      <c r="D6632" s="294">
        <v>354.81</v>
      </c>
      <c r="E6632" s="295">
        <v>4405.6180000000004</v>
      </c>
      <c r="F6632" s="294">
        <v>2429.9110000000001</v>
      </c>
      <c r="G6632" s="294">
        <v>3431.3090000000002</v>
      </c>
    </row>
    <row r="6633" spans="1:7">
      <c r="A6633" s="34" t="s">
        <v>1742</v>
      </c>
      <c r="B6633" s="293">
        <v>2013</v>
      </c>
      <c r="C6633" s="294">
        <v>2441.4589999999998</v>
      </c>
      <c r="D6633" s="294">
        <v>454.91199999999998</v>
      </c>
      <c r="E6633" s="295">
        <v>3935.91</v>
      </c>
      <c r="F6633" s="294">
        <v>2507.998</v>
      </c>
      <c r="G6633" s="294">
        <v>3013.5860000000002</v>
      </c>
    </row>
    <row r="6634" spans="1:7">
      <c r="A6634" s="34" t="s">
        <v>1742</v>
      </c>
      <c r="B6634" s="293">
        <v>2012</v>
      </c>
      <c r="C6634" s="294">
        <v>2403.529</v>
      </c>
      <c r="D6634" s="294">
        <v>386.72699999999998</v>
      </c>
      <c r="E6634" s="295">
        <v>3737.9459999999999</v>
      </c>
      <c r="F6634" s="294">
        <v>2538.277</v>
      </c>
      <c r="G6634" s="294">
        <v>2847.3649999999998</v>
      </c>
    </row>
    <row r="6635" spans="1:7">
      <c r="A6635" s="34" t="s">
        <v>1742</v>
      </c>
      <c r="B6635" s="293">
        <v>2011</v>
      </c>
      <c r="C6635" s="294">
        <v>2472.3409999999999</v>
      </c>
      <c r="D6635" s="294">
        <v>489.00900000000001</v>
      </c>
      <c r="E6635" s="295">
        <v>3527.7429999999999</v>
      </c>
      <c r="F6635" s="294">
        <v>2510.8180000000002</v>
      </c>
      <c r="G6635" s="294">
        <v>2810.8180000000002</v>
      </c>
    </row>
    <row r="6636" spans="1:7">
      <c r="A6636" s="34" t="s">
        <v>1742</v>
      </c>
      <c r="B6636" s="293">
        <v>2010</v>
      </c>
      <c r="C6636" s="294">
        <v>1997.6030000000001</v>
      </c>
      <c r="D6636" s="294">
        <v>125.139</v>
      </c>
      <c r="E6636" s="295">
        <v>3482.3249999999998</v>
      </c>
      <c r="F6636" s="294">
        <v>2352.9580000000001</v>
      </c>
      <c r="G6636" s="294">
        <v>2652.9580000000001</v>
      </c>
    </row>
    <row r="6637" spans="1:7">
      <c r="A6637" s="34" t="s">
        <v>1742</v>
      </c>
      <c r="B6637" s="293">
        <v>2009</v>
      </c>
      <c r="C6637" s="294">
        <v>1646.0150000000001</v>
      </c>
      <c r="D6637" s="294">
        <v>10.455</v>
      </c>
      <c r="E6637" s="295">
        <v>3081.7750000000001</v>
      </c>
      <c r="F6637" s="294">
        <v>2594.4650000000001</v>
      </c>
      <c r="G6637" s="294">
        <v>2594.4650000000001</v>
      </c>
    </row>
    <row r="6638" spans="1:7">
      <c r="A6638" s="34" t="s">
        <v>1742</v>
      </c>
      <c r="B6638" s="293">
        <v>2008</v>
      </c>
      <c r="C6638" s="294">
        <v>2052.7829999999999</v>
      </c>
      <c r="D6638" s="294">
        <v>317.72500000000002</v>
      </c>
      <c r="E6638" s="295">
        <v>3708.39</v>
      </c>
      <c r="F6638" s="294">
        <v>3147.8110000000001</v>
      </c>
      <c r="G6638" s="294">
        <v>3147.8110000000001</v>
      </c>
    </row>
    <row r="6639" spans="1:7">
      <c r="A6639" s="34" t="s">
        <v>1742</v>
      </c>
      <c r="B6639" s="293">
        <v>2007</v>
      </c>
      <c r="C6639" s="294">
        <v>2009.124</v>
      </c>
      <c r="D6639" s="294">
        <v>286.22699999999998</v>
      </c>
      <c r="E6639" s="295">
        <v>3606.7840000000001</v>
      </c>
      <c r="F6639" s="294">
        <v>3131.9340000000002</v>
      </c>
      <c r="G6639" s="294">
        <v>3131.9340000000002</v>
      </c>
    </row>
    <row r="6640" spans="1:7">
      <c r="A6640" s="34" t="s">
        <v>1742</v>
      </c>
      <c r="B6640" s="293">
        <v>2006</v>
      </c>
      <c r="C6640" s="294">
        <v>1856.9449999999999</v>
      </c>
      <c r="D6640" s="294">
        <v>387.70100000000002</v>
      </c>
      <c r="E6640" s="295">
        <v>3286.5369999999998</v>
      </c>
      <c r="F6640" s="294">
        <v>2775.489</v>
      </c>
      <c r="G6640" s="294">
        <v>2775.489</v>
      </c>
    </row>
    <row r="6641" spans="1:7">
      <c r="A6641" s="34" t="s">
        <v>1742</v>
      </c>
      <c r="B6641" s="293">
        <v>2005</v>
      </c>
      <c r="C6641" s="294">
        <v>1671.7339999999999</v>
      </c>
      <c r="D6641" s="294">
        <v>462.27699999999999</v>
      </c>
      <c r="E6641" s="295">
        <v>3059.9389999999999</v>
      </c>
      <c r="F6641" s="294">
        <v>2685.5050000000001</v>
      </c>
      <c r="G6641" s="294">
        <v>2685.5050000000001</v>
      </c>
    </row>
    <row r="6642" spans="1:7">
      <c r="A6642" s="34" t="s">
        <v>1742</v>
      </c>
      <c r="B6642" s="293">
        <v>2004</v>
      </c>
      <c r="C6642" s="294">
        <v>1439.2628999999999</v>
      </c>
      <c r="D6642" s="294">
        <v>419.75200000000001</v>
      </c>
      <c r="E6642" s="295">
        <v>2549.4618999999998</v>
      </c>
      <c r="F6642" s="294">
        <v>2112.3180000000002</v>
      </c>
      <c r="G6642" s="294">
        <v>2112.3180000000002</v>
      </c>
    </row>
    <row r="6643" spans="1:7">
      <c r="A6643" s="34" t="s">
        <v>1742</v>
      </c>
      <c r="B6643" s="293">
        <v>2003</v>
      </c>
      <c r="C6643" s="294">
        <v>1153.2190000000001</v>
      </c>
      <c r="D6643" s="294">
        <v>309.601</v>
      </c>
      <c r="E6643" s="295">
        <v>2367.962</v>
      </c>
      <c r="F6643" s="294">
        <v>2070.4119999999998</v>
      </c>
      <c r="G6643" s="294">
        <v>2070.4119999999998</v>
      </c>
    </row>
    <row r="6644" spans="1:7">
      <c r="A6644" s="34" t="s">
        <v>1742</v>
      </c>
      <c r="B6644" s="293">
        <v>2002</v>
      </c>
      <c r="C6644" s="294">
        <v>1025.104</v>
      </c>
      <c r="D6644" s="294">
        <v>259.18299999999999</v>
      </c>
      <c r="E6644" s="295">
        <v>2010.8119999999999</v>
      </c>
      <c r="F6644" s="294">
        <v>1741.1510000000001</v>
      </c>
      <c r="G6644" s="294">
        <v>1741.1510000000001</v>
      </c>
    </row>
    <row r="6645" spans="1:7">
      <c r="A6645" s="34" t="s">
        <v>1742</v>
      </c>
      <c r="B6645" s="293">
        <v>2001</v>
      </c>
      <c r="C6645" s="294">
        <v>1576.6130000000001</v>
      </c>
      <c r="D6645" s="294">
        <v>334.93900000000002</v>
      </c>
      <c r="E6645" s="295">
        <v>2430.5309999999999</v>
      </c>
      <c r="F6645" s="294">
        <v>2101.154</v>
      </c>
      <c r="G6645" s="294">
        <v>2101.154</v>
      </c>
    </row>
    <row r="6646" spans="1:7">
      <c r="A6646" s="34" t="s">
        <v>1742</v>
      </c>
      <c r="B6646" s="293">
        <v>2000</v>
      </c>
      <c r="C6646" s="294">
        <v>1376.085</v>
      </c>
      <c r="D6646" s="294">
        <v>373.08300000000003</v>
      </c>
      <c r="E6646" s="295">
        <v>2087.4380000000001</v>
      </c>
      <c r="F6646" s="294">
        <v>1719.9390000000001</v>
      </c>
      <c r="G6646" s="294">
        <v>1719.9390000000001</v>
      </c>
    </row>
    <row r="6647" spans="1:7">
      <c r="A6647" s="34" t="s">
        <v>1742</v>
      </c>
      <c r="B6647" s="293">
        <v>1999</v>
      </c>
      <c r="C6647" s="294">
        <v>606.96500000000003</v>
      </c>
      <c r="D6647" s="294">
        <v>196.12200000000001</v>
      </c>
      <c r="E6647" s="295">
        <v>1022.314</v>
      </c>
      <c r="F6647" s="294">
        <v>879.21600000000001</v>
      </c>
      <c r="G6647" s="294">
        <v>879.21600000000001</v>
      </c>
    </row>
    <row r="6648" spans="1:7">
      <c r="A6648" s="34" t="s">
        <v>1742</v>
      </c>
      <c r="B6648" s="293">
        <v>1998</v>
      </c>
      <c r="C6648" s="294">
        <v>560.22</v>
      </c>
      <c r="D6648" s="294">
        <v>178.14400000000001</v>
      </c>
      <c r="E6648" s="295">
        <v>769.49199999999996</v>
      </c>
      <c r="F6648" s="294">
        <v>631</v>
      </c>
      <c r="G6648" s="294">
        <v>631</v>
      </c>
    </row>
    <row r="6649" spans="1:7">
      <c r="A6649" s="34" t="s">
        <v>1742</v>
      </c>
      <c r="B6649" s="293">
        <v>1997</v>
      </c>
      <c r="C6649" s="294">
        <v>433.71</v>
      </c>
      <c r="D6649" s="294">
        <v>136.97399999999999</v>
      </c>
      <c r="E6649" s="295">
        <v>556.38599999999997</v>
      </c>
      <c r="F6649" s="294">
        <v>465.565</v>
      </c>
      <c r="G6649" s="294">
        <v>465.565</v>
      </c>
    </row>
    <row r="6650" spans="1:7">
      <c r="A6650" s="34" t="s">
        <v>1742</v>
      </c>
      <c r="B6650" s="293">
        <v>1996</v>
      </c>
      <c r="C6650" s="294">
        <v>421.62599999999998</v>
      </c>
      <c r="D6650" s="294">
        <v>123.345</v>
      </c>
      <c r="E6650" s="295">
        <v>417.79399999999998</v>
      </c>
      <c r="F6650" s="294">
        <v>325.42500000000001</v>
      </c>
      <c r="G6650" s="294">
        <v>325.42500000000001</v>
      </c>
    </row>
    <row r="6651" spans="1:7">
      <c r="A6651" s="34" t="s">
        <v>1742</v>
      </c>
      <c r="B6651" s="293">
        <v>1995</v>
      </c>
      <c r="C6651" s="294">
        <v>250.82</v>
      </c>
      <c r="D6651" s="294">
        <v>38.905999999999999</v>
      </c>
      <c r="E6651" s="295">
        <v>256.13299999999998</v>
      </c>
      <c r="F6651" s="294">
        <v>178.71</v>
      </c>
      <c r="G6651" s="294">
        <v>178.75</v>
      </c>
    </row>
    <row r="6652" spans="1:7">
      <c r="A6652" s="34" t="s">
        <v>1742</v>
      </c>
      <c r="B6652" s="293">
        <v>1994</v>
      </c>
      <c r="C6652" s="294">
        <v>153.93199999999999</v>
      </c>
      <c r="D6652" s="294">
        <v>24.082000000000001</v>
      </c>
      <c r="E6652" s="295">
        <v>178.523</v>
      </c>
      <c r="F6652" s="294">
        <v>130.19200000000001</v>
      </c>
      <c r="G6652" s="294">
        <v>130.36600000000001</v>
      </c>
    </row>
    <row r="6653" spans="1:7">
      <c r="A6653" s="34" t="s">
        <v>1742</v>
      </c>
      <c r="B6653" s="293">
        <v>1993</v>
      </c>
      <c r="C6653" s="294">
        <v>110.184</v>
      </c>
      <c r="D6653" s="294">
        <v>17.282</v>
      </c>
      <c r="E6653" s="295">
        <v>126.902</v>
      </c>
      <c r="F6653" s="294">
        <v>97.335999999999999</v>
      </c>
      <c r="G6653" s="294">
        <v>98.018000000000001</v>
      </c>
    </row>
    <row r="6654" spans="1:7">
      <c r="A6654" s="34" t="s">
        <v>1742</v>
      </c>
      <c r="B6654" s="293">
        <v>1992</v>
      </c>
      <c r="C6654" s="294">
        <v>86.953999999999994</v>
      </c>
      <c r="D6654" s="294">
        <v>13.673</v>
      </c>
      <c r="E6654" s="295">
        <v>95.546000000000006</v>
      </c>
      <c r="F6654" s="294">
        <v>72.277000000000001</v>
      </c>
      <c r="G6654" s="294">
        <v>73.992999999999995</v>
      </c>
    </row>
    <row r="6655" spans="1:7">
      <c r="A6655" s="34" t="s">
        <v>1742</v>
      </c>
      <c r="B6655" s="293">
        <v>1991</v>
      </c>
      <c r="C6655" s="294">
        <v>73.805999999999997</v>
      </c>
      <c r="D6655" s="294">
        <v>10.138</v>
      </c>
      <c r="E6655" s="295">
        <v>71.84</v>
      </c>
      <c r="F6655" s="294">
        <v>51.234000000000002</v>
      </c>
      <c r="G6655" s="294">
        <v>55.927</v>
      </c>
    </row>
    <row r="6656" spans="1:7">
      <c r="A6656" s="34" t="s">
        <v>1742</v>
      </c>
      <c r="B6656" s="293">
        <v>1990</v>
      </c>
      <c r="C6656" s="294">
        <v>55.96</v>
      </c>
      <c r="D6656" s="294">
        <v>7.6029999999999998</v>
      </c>
      <c r="E6656" s="295">
        <v>60.680999999999997</v>
      </c>
      <c r="F6656" s="294">
        <v>37.716000000000001</v>
      </c>
      <c r="G6656" s="294">
        <v>47.439</v>
      </c>
    </row>
    <row r="6657" spans="1:7">
      <c r="A6657" s="34" t="s">
        <v>1742</v>
      </c>
      <c r="B6657" s="293">
        <v>1989</v>
      </c>
      <c r="C6657" s="294">
        <v>42.063000000000002</v>
      </c>
      <c r="D6657" s="294">
        <v>5.4580000000000002</v>
      </c>
      <c r="E6657" s="295">
        <v>46.665999999999997</v>
      </c>
      <c r="F6657" s="294">
        <v>28.475999999999999</v>
      </c>
      <c r="G6657" s="294">
        <v>35.412999999999997</v>
      </c>
    </row>
    <row r="6658" spans="1:7">
      <c r="A6658" s="34" t="s">
        <v>1743</v>
      </c>
      <c r="B6658" s="293">
        <v>2019</v>
      </c>
      <c r="C6658" s="294">
        <v>11500.5</v>
      </c>
      <c r="D6658" s="294">
        <v>16.8</v>
      </c>
      <c r="E6658" s="295">
        <v>31255.5</v>
      </c>
      <c r="F6658" s="294">
        <v>11883.8</v>
      </c>
      <c r="G6658" s="294">
        <v>24858.6</v>
      </c>
    </row>
    <row r="6659" spans="1:7">
      <c r="A6659" s="34" t="s">
        <v>1743</v>
      </c>
      <c r="B6659" s="293">
        <v>2018</v>
      </c>
      <c r="C6659" s="294">
        <v>11433.9</v>
      </c>
      <c r="D6659" s="294">
        <v>352.5</v>
      </c>
      <c r="E6659" s="295">
        <v>32734.9</v>
      </c>
      <c r="F6659" s="294">
        <v>12167.1</v>
      </c>
      <c r="G6659" s="294">
        <v>26030</v>
      </c>
    </row>
    <row r="6660" spans="1:7">
      <c r="A6660" s="34" t="s">
        <v>1743</v>
      </c>
      <c r="B6660" s="293">
        <v>2017</v>
      </c>
      <c r="C6660" s="294">
        <v>11907.7</v>
      </c>
      <c r="D6660" s="294">
        <v>696</v>
      </c>
      <c r="E6660" s="295">
        <v>35806.300000000003</v>
      </c>
      <c r="F6660" s="294">
        <v>13307.6</v>
      </c>
      <c r="G6660" s="294">
        <v>28028.3</v>
      </c>
    </row>
    <row r="6661" spans="1:7">
      <c r="A6661" s="34" t="s">
        <v>1743</v>
      </c>
      <c r="B6661" s="293">
        <v>2016</v>
      </c>
      <c r="C6661" s="294">
        <v>11076.9</v>
      </c>
      <c r="D6661" s="294">
        <v>480</v>
      </c>
      <c r="E6661" s="295">
        <v>34726.199999999997</v>
      </c>
      <c r="F6661" s="294">
        <v>11117.6</v>
      </c>
      <c r="G6661" s="294">
        <v>26656.9</v>
      </c>
    </row>
    <row r="6662" spans="1:7">
      <c r="A6662" s="34" t="s">
        <v>1743</v>
      </c>
      <c r="B6662" s="293">
        <v>2015</v>
      </c>
      <c r="C6662" s="294">
        <v>9429.2999999999993</v>
      </c>
      <c r="D6662" s="294">
        <v>847.6</v>
      </c>
      <c r="E6662" s="295">
        <v>22267.7</v>
      </c>
      <c r="F6662" s="294">
        <v>9765.7999999999993</v>
      </c>
      <c r="G6662" s="294">
        <v>17139.7</v>
      </c>
    </row>
    <row r="6663" spans="1:7">
      <c r="A6663" s="34" t="s">
        <v>1743</v>
      </c>
      <c r="B6663" s="293">
        <v>2014</v>
      </c>
      <c r="C6663" s="294">
        <v>7719.6</v>
      </c>
      <c r="D6663" s="294">
        <v>929.4</v>
      </c>
      <c r="E6663" s="295">
        <v>15820.5</v>
      </c>
      <c r="F6663" s="294">
        <v>3276</v>
      </c>
      <c r="G6663" s="294">
        <v>9926</v>
      </c>
    </row>
    <row r="6664" spans="1:7">
      <c r="A6664" s="34" t="s">
        <v>1743</v>
      </c>
      <c r="B6664" s="293">
        <v>2013</v>
      </c>
      <c r="C6664" s="294">
        <v>6909.1</v>
      </c>
      <c r="D6664" s="294">
        <v>623.70000000000005</v>
      </c>
      <c r="E6664" s="295">
        <v>15294.8</v>
      </c>
      <c r="F6664" s="294">
        <v>2959.9</v>
      </c>
      <c r="G6664" s="294">
        <v>10989.8</v>
      </c>
    </row>
    <row r="6665" spans="1:7">
      <c r="A6665" s="34" t="s">
        <v>1743</v>
      </c>
      <c r="B6665" s="293">
        <v>2012</v>
      </c>
      <c r="C6665" s="294">
        <v>6796.1</v>
      </c>
      <c r="D6665" s="294">
        <v>640.9</v>
      </c>
      <c r="E6665" s="295">
        <v>11931.897000000001</v>
      </c>
      <c r="F6665" s="294">
        <v>3355.828</v>
      </c>
      <c r="G6665" s="294">
        <v>8453.759</v>
      </c>
    </row>
    <row r="6666" spans="1:7">
      <c r="A6666" s="34" t="s">
        <v>1743</v>
      </c>
      <c r="B6666" s="293">
        <v>2011</v>
      </c>
      <c r="C6666" s="294">
        <v>6129.8249999999998</v>
      </c>
      <c r="D6666" s="294">
        <v>536.80999999999995</v>
      </c>
      <c r="E6666" s="295">
        <v>11598.143</v>
      </c>
      <c r="F6666" s="294">
        <v>3504.7820000000002</v>
      </c>
      <c r="G6666" s="294">
        <v>8343.5299999999988</v>
      </c>
    </row>
    <row r="6667" spans="1:7">
      <c r="A6667" s="34" t="s">
        <v>1743</v>
      </c>
      <c r="B6667" s="293">
        <v>2010</v>
      </c>
      <c r="C6667" s="294">
        <v>5450.5219999999999</v>
      </c>
      <c r="D6667" s="294">
        <v>223.58</v>
      </c>
      <c r="E6667" s="295">
        <v>11536.804</v>
      </c>
      <c r="F6667" s="294">
        <v>3615.4009999999998</v>
      </c>
      <c r="G6667" s="294">
        <v>8576.1470000000008</v>
      </c>
    </row>
    <row r="6668" spans="1:7">
      <c r="A6668" s="34" t="s">
        <v>1743</v>
      </c>
      <c r="B6668" s="293">
        <v>2009</v>
      </c>
      <c r="C6668" s="294">
        <v>5092.7849999999999</v>
      </c>
      <c r="D6668" s="294">
        <v>93.536000000000001</v>
      </c>
      <c r="E6668" s="295">
        <v>10801.734</v>
      </c>
      <c r="F6668" s="294">
        <v>3145.1979999999999</v>
      </c>
      <c r="G6668" s="294">
        <v>6935.4</v>
      </c>
    </row>
    <row r="6669" spans="1:7">
      <c r="A6669" s="34" t="s">
        <v>1743</v>
      </c>
      <c r="B6669" s="293">
        <v>2008</v>
      </c>
      <c r="C6669" s="294">
        <v>5137.585</v>
      </c>
      <c r="D6669" s="294">
        <v>-320.25</v>
      </c>
      <c r="E6669" s="295">
        <v>10409.859</v>
      </c>
      <c r="F6669" s="294">
        <v>2786.8409999999999</v>
      </c>
      <c r="G6669" s="294">
        <v>8021.985999999999</v>
      </c>
    </row>
    <row r="6670" spans="1:7">
      <c r="A6670" s="34" t="s">
        <v>1743</v>
      </c>
      <c r="B6670" s="293">
        <v>2007</v>
      </c>
      <c r="C6670" s="294">
        <v>2178.761</v>
      </c>
      <c r="D6670" s="294">
        <v>-1154.0239999999999</v>
      </c>
      <c r="E6670" s="295">
        <v>11353.175999999999</v>
      </c>
      <c r="F6670" s="294">
        <v>3437.7510000000002</v>
      </c>
      <c r="G6670" s="294">
        <v>8699.7560000000012</v>
      </c>
    </row>
    <row r="6671" spans="1:7">
      <c r="A6671" s="34" t="s">
        <v>1743</v>
      </c>
      <c r="B6671" s="293">
        <v>2006</v>
      </c>
      <c r="C6671" s="294">
        <v>1257.164</v>
      </c>
      <c r="D6671" s="294">
        <v>184.542</v>
      </c>
      <c r="E6671" s="295">
        <v>1870.5260000000001</v>
      </c>
      <c r="F6671" s="294">
        <v>787.65099999999995</v>
      </c>
      <c r="G6671" s="294">
        <v>1479.925</v>
      </c>
    </row>
    <row r="6672" spans="1:7">
      <c r="A6672" s="34" t="s">
        <v>1743</v>
      </c>
      <c r="B6672" s="293">
        <v>2005</v>
      </c>
      <c r="C6672" s="294">
        <v>1253.374</v>
      </c>
      <c r="D6672" s="294">
        <v>203.59200000000001</v>
      </c>
      <c r="E6672" s="295">
        <v>2135.6729999999998</v>
      </c>
      <c r="F6672" s="294">
        <v>1845.9359999999999</v>
      </c>
      <c r="G6672" s="294">
        <v>1866.847</v>
      </c>
    </row>
    <row r="6673" spans="1:7">
      <c r="A6673" s="34" t="s">
        <v>1743</v>
      </c>
      <c r="B6673" s="293">
        <v>2004</v>
      </c>
      <c r="C6673" s="294">
        <v>1374.617</v>
      </c>
      <c r="D6673" s="294">
        <v>334.60899999999998</v>
      </c>
      <c r="E6673" s="295">
        <v>1875.29</v>
      </c>
      <c r="F6673" s="294">
        <v>1659.788</v>
      </c>
      <c r="G6673" s="294">
        <v>1680.5039999999999</v>
      </c>
    </row>
    <row r="6674" spans="1:7">
      <c r="A6674" s="34" t="s">
        <v>1743</v>
      </c>
      <c r="B6674" s="293">
        <v>2003</v>
      </c>
      <c r="C6674" s="294">
        <v>1269.192</v>
      </c>
      <c r="D6674" s="294">
        <v>272.35300000000001</v>
      </c>
      <c r="E6674" s="295">
        <v>1745.223</v>
      </c>
      <c r="F6674" s="294">
        <v>1446.3320000000001</v>
      </c>
      <c r="G6674" s="294">
        <v>1467.8610000000001</v>
      </c>
    </row>
    <row r="6675" spans="1:7">
      <c r="A6675" s="34" t="s">
        <v>1743</v>
      </c>
      <c r="B6675" s="293">
        <v>2002</v>
      </c>
      <c r="C6675" s="294">
        <v>1104.05</v>
      </c>
      <c r="D6675" s="294">
        <v>260.25099999999998</v>
      </c>
      <c r="E6675" s="295">
        <v>1619.88</v>
      </c>
      <c r="F6675" s="294">
        <v>1402.239</v>
      </c>
      <c r="G6675" s="294">
        <v>1426.1379999999999</v>
      </c>
    </row>
    <row r="6676" spans="1:7">
      <c r="A6676" s="34" t="s">
        <v>1743</v>
      </c>
      <c r="B6676" s="293">
        <v>2001</v>
      </c>
      <c r="C6676" s="294">
        <v>846.69600000000003</v>
      </c>
      <c r="D6676" s="294">
        <v>37.128</v>
      </c>
      <c r="E6676" s="295">
        <v>1469.3119999999999</v>
      </c>
      <c r="F6676" s="294">
        <v>1132.5360000000001</v>
      </c>
      <c r="G6676" s="294">
        <v>1161.126</v>
      </c>
    </row>
    <row r="6677" spans="1:7">
      <c r="A6677" s="34" t="s">
        <v>1743</v>
      </c>
      <c r="B6677" s="293">
        <v>2000</v>
      </c>
      <c r="C6677" s="294">
        <v>790.14499999999998</v>
      </c>
      <c r="D6677" s="294">
        <v>154.24600000000001</v>
      </c>
      <c r="E6677" s="295">
        <v>1341.23</v>
      </c>
      <c r="F6677" s="294">
        <v>1203.722</v>
      </c>
      <c r="G6677" s="294">
        <v>1244.2259999999999</v>
      </c>
    </row>
    <row r="6678" spans="1:7">
      <c r="A6678" s="34" t="s">
        <v>1743</v>
      </c>
      <c r="B6678" s="293">
        <v>1999</v>
      </c>
      <c r="C6678" s="294">
        <v>721.12300000000005</v>
      </c>
      <c r="D6678" s="294">
        <v>115.40900000000001</v>
      </c>
      <c r="E6678" s="295">
        <v>1206.6610000000001</v>
      </c>
      <c r="F6678" s="294">
        <v>1059.905</v>
      </c>
      <c r="G6678" s="294">
        <v>1103.673</v>
      </c>
    </row>
    <row r="6679" spans="1:7">
      <c r="A6679" s="34" t="s">
        <v>1743</v>
      </c>
      <c r="B6679" s="293">
        <v>1998</v>
      </c>
      <c r="C6679" s="294">
        <v>555.423</v>
      </c>
      <c r="D6679" s="294">
        <v>100.777</v>
      </c>
      <c r="E6679" s="295">
        <v>847.75300000000004</v>
      </c>
      <c r="F6679" s="294">
        <v>744.46500000000003</v>
      </c>
      <c r="G6679" s="294">
        <v>779.16000000000008</v>
      </c>
    </row>
    <row r="6680" spans="1:7">
      <c r="A6680" s="34" t="s">
        <v>1743</v>
      </c>
      <c r="B6680" s="293">
        <v>1997</v>
      </c>
      <c r="C6680" s="294">
        <v>440.19200000000001</v>
      </c>
      <c r="D6680" s="294">
        <v>63.127000000000002</v>
      </c>
      <c r="E6680" s="295">
        <v>777.58</v>
      </c>
      <c r="F6680" s="294">
        <v>659.74</v>
      </c>
      <c r="G6680" s="294">
        <v>709.78600000000006</v>
      </c>
    </row>
    <row r="6681" spans="1:7">
      <c r="A6681" s="34" t="s">
        <v>1743</v>
      </c>
      <c r="B6681" s="293">
        <v>1996</v>
      </c>
      <c r="C6681" s="294">
        <v>392.86</v>
      </c>
      <c r="D6681" s="294">
        <v>102.325</v>
      </c>
      <c r="E6681" s="295">
        <v>692.00900000000001</v>
      </c>
      <c r="F6681" s="294">
        <v>616.44100000000003</v>
      </c>
      <c r="G6681" s="294">
        <v>617.84100000000001</v>
      </c>
    </row>
    <row r="6682" spans="1:7">
      <c r="A6682" s="34" t="s">
        <v>1743</v>
      </c>
      <c r="B6682" s="293">
        <v>1995</v>
      </c>
      <c r="C6682" s="294">
        <v>396.12</v>
      </c>
      <c r="D6682" s="294">
        <v>120.869</v>
      </c>
      <c r="E6682" s="295">
        <v>546.20100000000002</v>
      </c>
      <c r="F6682" s="294">
        <v>482.72800000000001</v>
      </c>
      <c r="G6682" s="294">
        <v>482.72800000000001</v>
      </c>
    </row>
    <row r="6683" spans="1:7">
      <c r="A6683" s="34" t="s">
        <v>1743</v>
      </c>
      <c r="B6683" s="293">
        <v>1994</v>
      </c>
      <c r="C6683" s="294">
        <v>251.773</v>
      </c>
      <c r="D6683" s="294">
        <v>73.066999999999993</v>
      </c>
      <c r="E6683" s="295">
        <v>403.32499999999999</v>
      </c>
      <c r="F6683" s="294">
        <v>379.96899999999999</v>
      </c>
      <c r="G6683" s="294">
        <v>379.96899999999999</v>
      </c>
    </row>
    <row r="6684" spans="1:7">
      <c r="A6684" s="34" t="s">
        <v>1743</v>
      </c>
      <c r="B6684" s="293">
        <v>1993</v>
      </c>
      <c r="C6684" s="294">
        <v>211.964</v>
      </c>
      <c r="D6684" s="294">
        <v>70.620999999999995</v>
      </c>
      <c r="E6684" s="295">
        <v>351.10500000000002</v>
      </c>
      <c r="F6684" s="294">
        <v>295.97199999999998</v>
      </c>
      <c r="G6684" s="294">
        <v>296.02299999999997</v>
      </c>
    </row>
    <row r="6685" spans="1:7">
      <c r="A6685" s="34" t="s">
        <v>1743</v>
      </c>
      <c r="B6685" s="293">
        <v>1992</v>
      </c>
      <c r="C6685" s="294">
        <v>131.93600000000001</v>
      </c>
      <c r="D6685" s="294">
        <v>40.113999999999997</v>
      </c>
      <c r="E6685" s="295">
        <v>226.72</v>
      </c>
      <c r="F6685" s="294">
        <v>203.452</v>
      </c>
      <c r="G6685" s="294">
        <v>203.51300000000001</v>
      </c>
    </row>
    <row r="6686" spans="1:7">
      <c r="A6686" s="34" t="s">
        <v>1743</v>
      </c>
      <c r="B6686" s="293">
        <v>1991</v>
      </c>
      <c r="C6686" s="294">
        <v>104.524</v>
      </c>
      <c r="D6686" s="294">
        <v>32.951999999999998</v>
      </c>
      <c r="E6686" s="295">
        <v>186.95500000000001</v>
      </c>
      <c r="F6686" s="294">
        <v>167.53100000000001</v>
      </c>
      <c r="G6686" s="294">
        <v>168.62900000000002</v>
      </c>
    </row>
    <row r="6687" spans="1:7">
      <c r="A6687" s="34" t="s">
        <v>1743</v>
      </c>
      <c r="B6687" s="293">
        <v>1990</v>
      </c>
      <c r="C6687" s="294">
        <v>95.415000000000006</v>
      </c>
      <c r="D6687" s="294">
        <v>26.21</v>
      </c>
      <c r="E6687" s="295">
        <v>137.52000000000001</v>
      </c>
      <c r="F6687" s="294">
        <v>127.233</v>
      </c>
      <c r="G6687" s="294">
        <v>128.37200000000001</v>
      </c>
    </row>
    <row r="6688" spans="1:7">
      <c r="A6688" s="34" t="s">
        <v>1743</v>
      </c>
      <c r="B6688" s="293">
        <v>1989</v>
      </c>
      <c r="C6688" s="294">
        <v>87.93</v>
      </c>
      <c r="D6688" s="294">
        <v>18.27</v>
      </c>
      <c r="E6688" s="295">
        <v>112.7</v>
      </c>
      <c r="F6688" s="294">
        <v>104.27800000000001</v>
      </c>
      <c r="G6688" s="294">
        <v>104.854</v>
      </c>
    </row>
    <row r="6689" spans="1:7">
      <c r="A6689" s="34" t="s">
        <v>1744</v>
      </c>
      <c r="B6689" s="293">
        <v>2019</v>
      </c>
      <c r="C6689" s="294">
        <v>4470</v>
      </c>
      <c r="D6689" s="294">
        <v>-1512</v>
      </c>
      <c r="E6689" s="295">
        <v>20647</v>
      </c>
      <c r="F6689" s="294">
        <v>9161</v>
      </c>
      <c r="G6689" s="294">
        <v>17236</v>
      </c>
    </row>
    <row r="6690" spans="1:7">
      <c r="A6690" s="34" t="s">
        <v>1744</v>
      </c>
      <c r="B6690" s="293">
        <v>2018</v>
      </c>
      <c r="C6690" s="294">
        <v>4825</v>
      </c>
      <c r="D6690" s="294">
        <v>-66</v>
      </c>
      <c r="E6690" s="295">
        <v>21010</v>
      </c>
      <c r="F6690" s="294">
        <v>10484</v>
      </c>
      <c r="G6690" s="294">
        <v>17142</v>
      </c>
    </row>
    <row r="6691" spans="1:7">
      <c r="A6691" s="34" t="s">
        <v>1744</v>
      </c>
      <c r="B6691" s="293">
        <v>2017</v>
      </c>
      <c r="C6691" s="294">
        <v>4269</v>
      </c>
      <c r="D6691" s="294">
        <v>-1118</v>
      </c>
      <c r="E6691" s="295">
        <v>21476</v>
      </c>
      <c r="F6691" s="294">
        <v>10619</v>
      </c>
      <c r="G6691" s="294">
        <v>17451</v>
      </c>
    </row>
    <row r="6692" spans="1:7">
      <c r="A6692" s="34" t="s">
        <v>1744</v>
      </c>
      <c r="B6692" s="293">
        <v>2016</v>
      </c>
      <c r="C6692" s="294">
        <v>3958</v>
      </c>
      <c r="D6692" s="294">
        <v>-998</v>
      </c>
      <c r="E6692" s="295">
        <v>21011</v>
      </c>
      <c r="F6692" s="294">
        <v>9600</v>
      </c>
      <c r="G6692" s="294">
        <v>16847</v>
      </c>
    </row>
    <row r="6693" spans="1:7">
      <c r="A6693" s="34" t="s">
        <v>1744</v>
      </c>
      <c r="B6693" s="293">
        <v>2015</v>
      </c>
      <c r="C6693" s="294">
        <v>4102</v>
      </c>
      <c r="D6693" s="294">
        <v>-2441</v>
      </c>
      <c r="E6693" s="295">
        <v>24196</v>
      </c>
      <c r="F6693" s="294">
        <v>10370</v>
      </c>
      <c r="G6693" s="294">
        <v>18560</v>
      </c>
    </row>
    <row r="6694" spans="1:7">
      <c r="A6694" s="34" t="s">
        <v>1744</v>
      </c>
      <c r="B6694" s="293">
        <v>2014</v>
      </c>
      <c r="C6694" s="294">
        <v>4960</v>
      </c>
      <c r="D6694" s="294">
        <v>1214</v>
      </c>
      <c r="E6694" s="295">
        <v>22518</v>
      </c>
      <c r="F6694" s="294">
        <v>10325</v>
      </c>
      <c r="G6694" s="294">
        <v>16613</v>
      </c>
    </row>
    <row r="6695" spans="1:7">
      <c r="A6695" s="34" t="s">
        <v>1744</v>
      </c>
      <c r="B6695" s="293">
        <v>2013</v>
      </c>
      <c r="C6695" s="294">
        <v>4807</v>
      </c>
      <c r="D6695" s="294">
        <v>978</v>
      </c>
      <c r="E6695" s="295">
        <v>19642</v>
      </c>
      <c r="F6695" s="294">
        <v>9184</v>
      </c>
      <c r="G6695" s="294">
        <v>13943</v>
      </c>
    </row>
    <row r="6696" spans="1:7">
      <c r="A6696" s="34" t="s">
        <v>1744</v>
      </c>
      <c r="B6696" s="293">
        <v>2012</v>
      </c>
      <c r="C6696" s="294">
        <v>4003</v>
      </c>
      <c r="D6696" s="294">
        <v>1027</v>
      </c>
      <c r="E6696" s="295">
        <v>17554</v>
      </c>
      <c r="F6696" s="294">
        <v>8258</v>
      </c>
      <c r="G6696" s="294">
        <v>12187</v>
      </c>
    </row>
    <row r="6697" spans="1:7">
      <c r="A6697" s="34" t="s">
        <v>1744</v>
      </c>
      <c r="B6697" s="293">
        <v>2011</v>
      </c>
      <c r="C6697" s="294">
        <v>3275</v>
      </c>
      <c r="D6697" s="294">
        <v>453</v>
      </c>
      <c r="E6697" s="295">
        <v>16444</v>
      </c>
      <c r="F6697" s="294">
        <v>7265</v>
      </c>
      <c r="G6697" s="294">
        <v>11508</v>
      </c>
    </row>
    <row r="6698" spans="1:7">
      <c r="A6698" s="34" t="s">
        <v>1744</v>
      </c>
      <c r="B6698" s="293">
        <v>2010</v>
      </c>
      <c r="C6698" s="294">
        <v>2991</v>
      </c>
      <c r="D6698" s="294">
        <v>725</v>
      </c>
      <c r="E6698" s="295">
        <v>13282</v>
      </c>
      <c r="F6698" s="294">
        <v>6848</v>
      </c>
      <c r="G6698" s="294">
        <v>9247</v>
      </c>
    </row>
    <row r="6699" spans="1:7">
      <c r="A6699" s="34" t="s">
        <v>1744</v>
      </c>
      <c r="B6699" s="293">
        <v>2009</v>
      </c>
      <c r="C6699" s="294">
        <v>2725</v>
      </c>
      <c r="D6699" s="294">
        <v>-131</v>
      </c>
      <c r="E6699" s="295">
        <v>11807</v>
      </c>
      <c r="F6699" s="294">
        <v>6157</v>
      </c>
      <c r="G6699" s="294">
        <v>8285</v>
      </c>
    </row>
    <row r="6700" spans="1:7">
      <c r="A6700" s="34" t="s">
        <v>1744</v>
      </c>
      <c r="B6700" s="293">
        <v>2008</v>
      </c>
      <c r="C6700" s="294">
        <v>3645</v>
      </c>
      <c r="D6700" s="294">
        <v>1350</v>
      </c>
      <c r="E6700" s="295">
        <v>12384</v>
      </c>
      <c r="F6700" s="294">
        <v>6309</v>
      </c>
      <c r="G6700" s="294">
        <v>8550</v>
      </c>
    </row>
    <row r="6701" spans="1:7">
      <c r="A6701" s="34" t="s">
        <v>1744</v>
      </c>
      <c r="B6701" s="293">
        <v>2007</v>
      </c>
      <c r="C6701" s="294">
        <v>3061.1019999999999</v>
      </c>
      <c r="D6701" s="294">
        <v>943.87</v>
      </c>
      <c r="E6701" s="295">
        <v>10830.896000000001</v>
      </c>
      <c r="F6701" s="294">
        <v>4808.8069999999998</v>
      </c>
      <c r="G6701" s="294">
        <v>6684.8940000000002</v>
      </c>
    </row>
    <row r="6702" spans="1:7">
      <c r="A6702" s="34" t="s">
        <v>1744</v>
      </c>
      <c r="B6702" s="293">
        <v>2006</v>
      </c>
      <c r="C6702" s="294">
        <v>2800.72</v>
      </c>
      <c r="D6702" s="294">
        <v>678.428</v>
      </c>
      <c r="E6702" s="295">
        <v>9588.625</v>
      </c>
      <c r="F6702" s="294">
        <v>4113.817</v>
      </c>
      <c r="G6702" s="294">
        <v>5914.6270000000004</v>
      </c>
    </row>
    <row r="6703" spans="1:7">
      <c r="A6703" s="34" t="s">
        <v>1744</v>
      </c>
      <c r="B6703" s="293">
        <v>2005</v>
      </c>
      <c r="C6703" s="294">
        <v>2095.9110000000001</v>
      </c>
      <c r="D6703" s="294">
        <v>645.72</v>
      </c>
      <c r="E6703" s="295">
        <v>8878.0329999999994</v>
      </c>
      <c r="F6703" s="294">
        <v>3090.1439999999998</v>
      </c>
      <c r="G6703" s="294">
        <v>5120.6769999999997</v>
      </c>
    </row>
    <row r="6704" spans="1:7">
      <c r="A6704" s="34" t="s">
        <v>1744</v>
      </c>
      <c r="B6704" s="293">
        <v>2004</v>
      </c>
      <c r="C6704" s="294">
        <v>1272.8520000000001</v>
      </c>
      <c r="D6704" s="294">
        <v>328.71</v>
      </c>
      <c r="E6704" s="295">
        <v>3435.7840000000001</v>
      </c>
      <c r="F6704" s="294">
        <v>1459.9880000000001</v>
      </c>
      <c r="G6704" s="294">
        <v>2340.2440000000001</v>
      </c>
    </row>
    <row r="6705" spans="1:7">
      <c r="A6705" s="34" t="s">
        <v>1744</v>
      </c>
      <c r="B6705" s="293">
        <v>2003</v>
      </c>
      <c r="C6705" s="294">
        <v>965.32399999999996</v>
      </c>
      <c r="D6705" s="294">
        <v>77.992000000000004</v>
      </c>
      <c r="E6705" s="295">
        <v>2842.6489999999999</v>
      </c>
      <c r="F6705" s="294">
        <v>1073.5730000000001</v>
      </c>
      <c r="G6705" s="294">
        <v>2003.268</v>
      </c>
    </row>
    <row r="6706" spans="1:7">
      <c r="A6706" s="34" t="s">
        <v>1744</v>
      </c>
      <c r="B6706" s="293">
        <v>2002</v>
      </c>
      <c r="C6706" s="294">
        <v>701.33199999999999</v>
      </c>
      <c r="D6706" s="294">
        <v>17.652000000000001</v>
      </c>
      <c r="E6706" s="295">
        <v>2730.0149999999999</v>
      </c>
      <c r="F6706" s="294">
        <v>1009.386</v>
      </c>
      <c r="G6706" s="294">
        <v>2028.4209999999998</v>
      </c>
    </row>
    <row r="6707" spans="1:7">
      <c r="A6707" s="34" t="s">
        <v>1744</v>
      </c>
      <c r="B6707" s="293">
        <v>2001</v>
      </c>
      <c r="C6707" s="294">
        <v>1592.8119999999999</v>
      </c>
      <c r="D6707" s="294">
        <v>133.57499999999999</v>
      </c>
      <c r="E6707" s="295">
        <v>2479.848</v>
      </c>
      <c r="F6707" s="294">
        <v>1010.198</v>
      </c>
      <c r="G6707" s="294">
        <v>1891.8820000000001</v>
      </c>
    </row>
    <row r="6708" spans="1:7">
      <c r="A6708" s="34" t="s">
        <v>1744</v>
      </c>
      <c r="B6708" s="293">
        <v>2000</v>
      </c>
      <c r="C6708" s="294">
        <v>1381.2860000000001</v>
      </c>
      <c r="D6708" s="294">
        <v>191.59700000000001</v>
      </c>
      <c r="E6708" s="295">
        <v>1879.28</v>
      </c>
      <c r="F6708" s="294">
        <v>849.68200000000002</v>
      </c>
      <c r="G6708" s="294">
        <v>1375.1759999999999</v>
      </c>
    </row>
    <row r="6709" spans="1:7">
      <c r="A6709" s="34" t="s">
        <v>1744</v>
      </c>
      <c r="B6709" s="293">
        <v>1999</v>
      </c>
      <c r="C6709" s="294">
        <v>886.779</v>
      </c>
      <c r="D6709" s="294">
        <v>49.460999999999999</v>
      </c>
      <c r="E6709" s="295">
        <v>1420.3510000000001</v>
      </c>
      <c r="F6709" s="294">
        <v>683.60900000000004</v>
      </c>
      <c r="G6709" s="294">
        <v>1128.9280000000001</v>
      </c>
    </row>
    <row r="6710" spans="1:7">
      <c r="A6710" s="34" t="s">
        <v>1744</v>
      </c>
      <c r="B6710" s="293">
        <v>1998</v>
      </c>
      <c r="C6710" s="294">
        <v>893.57100000000003</v>
      </c>
      <c r="D6710" s="294">
        <v>-164.02500000000001</v>
      </c>
      <c r="E6710" s="295">
        <v>1686.08</v>
      </c>
      <c r="F6710" s="294">
        <v>642.08000000000004</v>
      </c>
      <c r="G6710" s="294">
        <v>1387.223</v>
      </c>
    </row>
    <row r="6711" spans="1:7">
      <c r="A6711" s="34" t="s">
        <v>1744</v>
      </c>
      <c r="B6711" s="293">
        <v>1997</v>
      </c>
      <c r="C6711" s="294">
        <v>1091.0128999999999</v>
      </c>
      <c r="D6711" s="294">
        <v>99.278000000000006</v>
      </c>
      <c r="E6711" s="295">
        <v>1875.4840999999999</v>
      </c>
      <c r="F6711" s="294">
        <v>812.98900000000003</v>
      </c>
      <c r="G6711" s="294">
        <v>1457.9560000000001</v>
      </c>
    </row>
    <row r="6712" spans="1:7">
      <c r="A6712" s="34" t="s">
        <v>1744</v>
      </c>
      <c r="B6712" s="293">
        <v>1996</v>
      </c>
      <c r="C6712" s="294">
        <v>878.27800000000002</v>
      </c>
      <c r="D6712" s="294">
        <v>83.88</v>
      </c>
      <c r="E6712" s="295">
        <v>1956.9380000000001</v>
      </c>
      <c r="F6712" s="294">
        <v>720.06700000000001</v>
      </c>
      <c r="G6712" s="294">
        <v>1568.095</v>
      </c>
    </row>
    <row r="6713" spans="1:7">
      <c r="A6713" s="34" t="s">
        <v>1744</v>
      </c>
      <c r="B6713" s="293">
        <v>1995</v>
      </c>
      <c r="C6713" s="294">
        <v>440.83600000000001</v>
      </c>
      <c r="D6713" s="294">
        <v>4.0860000000000003</v>
      </c>
      <c r="E6713" s="295">
        <v>989.17600000000004</v>
      </c>
      <c r="F6713" s="294">
        <v>411.911</v>
      </c>
      <c r="G6713" s="294">
        <v>788.90300000000002</v>
      </c>
    </row>
    <row r="6714" spans="1:7">
      <c r="A6714" s="34" t="s">
        <v>1744</v>
      </c>
      <c r="B6714" s="293">
        <v>1994</v>
      </c>
      <c r="C6714" s="294">
        <v>350.09</v>
      </c>
      <c r="D6714" s="294">
        <v>3.1659999999999999</v>
      </c>
      <c r="E6714" s="295">
        <v>933.51599999999996</v>
      </c>
      <c r="F6714" s="294">
        <v>412.06599999999997</v>
      </c>
      <c r="G6714" s="294">
        <v>789.02199999999993</v>
      </c>
    </row>
    <row r="6715" spans="1:7">
      <c r="A6715" s="34" t="s">
        <v>1744</v>
      </c>
      <c r="B6715" s="293">
        <v>1993</v>
      </c>
      <c r="C6715" s="294">
        <v>278.00400000000002</v>
      </c>
      <c r="D6715" s="294">
        <v>12.625</v>
      </c>
      <c r="E6715" s="295">
        <v>1067.9960000000001</v>
      </c>
      <c r="F6715" s="294">
        <v>415.43200000000002</v>
      </c>
      <c r="G6715" s="294">
        <v>964.79200000000003</v>
      </c>
    </row>
    <row r="6716" spans="1:7">
      <c r="A6716" s="34" t="s">
        <v>1744</v>
      </c>
      <c r="B6716" s="293">
        <v>1992</v>
      </c>
      <c r="C6716" s="294">
        <v>1443.7280000000001</v>
      </c>
      <c r="D6716" s="294">
        <v>17.652000000000001</v>
      </c>
      <c r="E6716" s="295">
        <v>625.62099999999998</v>
      </c>
      <c r="F6716" s="294">
        <v>304.779</v>
      </c>
      <c r="G6716" s="294">
        <v>529.572</v>
      </c>
    </row>
    <row r="6717" spans="1:7">
      <c r="A6717" s="34" t="s">
        <v>1744</v>
      </c>
      <c r="B6717" s="293">
        <v>1991</v>
      </c>
      <c r="C6717" s="294">
        <v>226.453</v>
      </c>
      <c r="D6717" s="294">
        <v>19.308</v>
      </c>
      <c r="E6717" s="295">
        <v>589.64200000000005</v>
      </c>
      <c r="F6717" s="294">
        <v>264.50900000000001</v>
      </c>
      <c r="G6717" s="294">
        <v>489.255</v>
      </c>
    </row>
    <row r="6718" spans="1:7">
      <c r="A6718" s="34" t="s">
        <v>1744</v>
      </c>
      <c r="B6718" s="293">
        <v>1990</v>
      </c>
      <c r="C6718" s="294">
        <v>222.858</v>
      </c>
      <c r="D6718" s="294">
        <v>28.553999999999998</v>
      </c>
      <c r="E6718" s="295">
        <v>588.07100000000003</v>
      </c>
      <c r="F6718" s="294">
        <v>250.851</v>
      </c>
      <c r="G6718" s="294">
        <v>475.55</v>
      </c>
    </row>
    <row r="6719" spans="1:7">
      <c r="A6719" s="34" t="s">
        <v>1744</v>
      </c>
      <c r="B6719" s="293">
        <v>1989</v>
      </c>
      <c r="C6719" s="294">
        <v>179.48599999999999</v>
      </c>
      <c r="D6719" s="294">
        <v>31.378</v>
      </c>
      <c r="E6719" s="295">
        <v>544.19000000000005</v>
      </c>
      <c r="F6719" s="294">
        <v>226.11600000000001</v>
      </c>
      <c r="G6719" s="294">
        <v>450.76800000000003</v>
      </c>
    </row>
    <row r="6720" spans="1:7">
      <c r="A6720" s="34" t="s">
        <v>1745</v>
      </c>
      <c r="B6720" s="293">
        <v>2019</v>
      </c>
      <c r="C6720" s="294">
        <v>6462.3760000000002</v>
      </c>
      <c r="D6720" s="294">
        <v>930.22799999999995</v>
      </c>
      <c r="E6720" s="295">
        <v>16684.598999999998</v>
      </c>
      <c r="F6720" s="294">
        <v>6515.5789999999997</v>
      </c>
      <c r="G6720" s="294">
        <v>13563.641</v>
      </c>
    </row>
    <row r="6721" spans="1:7">
      <c r="A6721" s="34" t="s">
        <v>1745</v>
      </c>
      <c r="B6721" s="293">
        <v>2018</v>
      </c>
      <c r="C6721" s="294">
        <v>6055.1260000000002</v>
      </c>
      <c r="D6721" s="294">
        <v>954.84299999999996</v>
      </c>
      <c r="E6721" s="295">
        <v>15205.97</v>
      </c>
      <c r="F6721" s="294">
        <v>5963.0010000000002</v>
      </c>
      <c r="G6721" s="294">
        <v>12455.092000000001</v>
      </c>
    </row>
    <row r="6722" spans="1:7">
      <c r="A6722" s="34" t="s">
        <v>1745</v>
      </c>
      <c r="B6722" s="293">
        <v>2017</v>
      </c>
      <c r="C6722" s="294">
        <v>5396.1750000000002</v>
      </c>
      <c r="D6722" s="294">
        <v>759.87199999999996</v>
      </c>
      <c r="E6722" s="295">
        <v>14094.869000000001</v>
      </c>
      <c r="F6722" s="294">
        <v>5749.7659999999996</v>
      </c>
      <c r="G6722" s="294">
        <v>12057.530999999999</v>
      </c>
    </row>
    <row r="6723" spans="1:7">
      <c r="A6723" s="34" t="s">
        <v>1745</v>
      </c>
      <c r="B6723" s="293">
        <v>2016</v>
      </c>
      <c r="C6723" s="294">
        <v>4874.34</v>
      </c>
      <c r="D6723" s="294">
        <v>633.08500000000004</v>
      </c>
      <c r="E6723" s="295">
        <v>12973.911</v>
      </c>
      <c r="F6723" s="294">
        <v>4537.7259999999997</v>
      </c>
      <c r="G6723" s="294">
        <v>10936.413</v>
      </c>
    </row>
    <row r="6724" spans="1:7">
      <c r="A6724" s="34" t="s">
        <v>1745</v>
      </c>
      <c r="B6724" s="293">
        <v>2015</v>
      </c>
      <c r="C6724" s="294">
        <v>4345.0479999999998</v>
      </c>
      <c r="D6724" s="294">
        <v>427.137</v>
      </c>
      <c r="E6724" s="295">
        <v>12264.757</v>
      </c>
      <c r="F6724" s="294">
        <v>3780.88</v>
      </c>
      <c r="G6724" s="294">
        <v>10178.417000000001</v>
      </c>
    </row>
    <row r="6725" spans="1:7">
      <c r="A6725" s="34" t="s">
        <v>1745</v>
      </c>
      <c r="B6725" s="293">
        <v>2014</v>
      </c>
      <c r="C6725" s="294">
        <v>3125.8809999999999</v>
      </c>
      <c r="D6725" s="294">
        <v>338.35199999999998</v>
      </c>
      <c r="E6725" s="295">
        <v>11573.076999999999</v>
      </c>
      <c r="F6725" s="294">
        <v>3518.8130000000001</v>
      </c>
      <c r="G6725" s="294">
        <v>9702.9170000000013</v>
      </c>
    </row>
    <row r="6726" spans="1:7">
      <c r="A6726" s="34" t="s">
        <v>1745</v>
      </c>
      <c r="B6726" s="293">
        <v>2013</v>
      </c>
      <c r="C6726" s="294">
        <v>2570.2939999999999</v>
      </c>
      <c r="D6726" s="294">
        <v>101.714</v>
      </c>
      <c r="E6726" s="295">
        <v>6650.9780000000001</v>
      </c>
      <c r="F6726" s="294">
        <v>2631.2660000000001</v>
      </c>
      <c r="G6726" s="294">
        <v>5759.0550000000003</v>
      </c>
    </row>
    <row r="6727" spans="1:7">
      <c r="A6727" s="34" t="s">
        <v>1745</v>
      </c>
      <c r="B6727" s="293">
        <v>2012</v>
      </c>
      <c r="C6727" s="294">
        <v>2276.2460000000001</v>
      </c>
      <c r="D6727" s="294">
        <v>168.55600000000001</v>
      </c>
      <c r="E6727" s="295">
        <v>5938.4269999999997</v>
      </c>
      <c r="F6727" s="294">
        <v>2018.7840000000001</v>
      </c>
      <c r="G6727" s="294">
        <v>5004.1370000000006</v>
      </c>
    </row>
    <row r="6728" spans="1:7">
      <c r="A6728" s="34" t="s">
        <v>1745</v>
      </c>
      <c r="B6728" s="293">
        <v>2011</v>
      </c>
      <c r="C6728" s="294">
        <v>2219.3240000000001</v>
      </c>
      <c r="D6728" s="294">
        <v>126.85899999999999</v>
      </c>
      <c r="E6728" s="295">
        <v>5562.4110000000001</v>
      </c>
      <c r="F6728" s="294">
        <v>1844.463</v>
      </c>
      <c r="G6728" s="294">
        <v>4882.5439999999999</v>
      </c>
    </row>
    <row r="6729" spans="1:7">
      <c r="A6729" s="34" t="s">
        <v>1745</v>
      </c>
      <c r="B6729" s="293">
        <v>2010</v>
      </c>
      <c r="C6729" s="294">
        <v>2012.1279999999999</v>
      </c>
      <c r="D6729" s="294">
        <v>22.986000000000001</v>
      </c>
      <c r="E6729" s="295">
        <v>5572.3710000000001</v>
      </c>
      <c r="F6729" s="294">
        <v>1740.5260000000001</v>
      </c>
      <c r="G6729" s="294">
        <v>4944.6109999999999</v>
      </c>
    </row>
    <row r="6730" spans="1:7">
      <c r="A6730" s="34" t="s">
        <v>1745</v>
      </c>
      <c r="B6730" s="293">
        <v>2009</v>
      </c>
      <c r="C6730" s="294">
        <v>1855.204</v>
      </c>
      <c r="D6730" s="294">
        <v>66.951999999999998</v>
      </c>
      <c r="E6730" s="295">
        <v>4811.348</v>
      </c>
      <c r="F6730" s="294">
        <v>1704.5509999999999</v>
      </c>
      <c r="G6730" s="294">
        <v>4262.2420000000002</v>
      </c>
    </row>
    <row r="6731" spans="1:7">
      <c r="A6731" s="34" t="s">
        <v>1746</v>
      </c>
      <c r="B6731" s="293">
        <v>2019</v>
      </c>
      <c r="C6731" s="294">
        <v>19204</v>
      </c>
      <c r="D6731" s="294">
        <v>3769</v>
      </c>
      <c r="E6731" s="295">
        <v>117691</v>
      </c>
      <c r="F6731" s="294">
        <v>41847</v>
      </c>
      <c r="G6731" s="294">
        <v>84928</v>
      </c>
    </row>
    <row r="6732" spans="1:7">
      <c r="A6732" s="34" t="s">
        <v>1746</v>
      </c>
      <c r="B6732" s="293">
        <v>2018</v>
      </c>
      <c r="C6732" s="294">
        <v>16727</v>
      </c>
      <c r="D6732" s="294">
        <v>6638</v>
      </c>
      <c r="E6732" s="295">
        <v>103702</v>
      </c>
      <c r="F6732" s="294">
        <v>37881</v>
      </c>
      <c r="G6732" s="294">
        <v>75593</v>
      </c>
    </row>
    <row r="6733" spans="1:7">
      <c r="A6733" s="34" t="s">
        <v>1746</v>
      </c>
      <c r="B6733" s="293">
        <v>2017</v>
      </c>
      <c r="C6733" s="294">
        <v>17173</v>
      </c>
      <c r="D6733" s="294">
        <v>5380</v>
      </c>
      <c r="E6733" s="295">
        <v>97963</v>
      </c>
      <c r="F6733" s="294">
        <v>29531</v>
      </c>
      <c r="G6733" s="294">
        <v>64556</v>
      </c>
    </row>
    <row r="6734" spans="1:7">
      <c r="A6734" s="34" t="s">
        <v>1746</v>
      </c>
      <c r="B6734" s="293">
        <v>2016</v>
      </c>
      <c r="C6734" s="294">
        <v>16138</v>
      </c>
      <c r="D6734" s="294">
        <v>2906</v>
      </c>
      <c r="E6734" s="295">
        <v>89993</v>
      </c>
      <c r="F6734" s="294">
        <v>25331</v>
      </c>
      <c r="G6734" s="294">
        <v>56171</v>
      </c>
    </row>
    <row r="6735" spans="1:7">
      <c r="A6735" s="34" t="s">
        <v>1746</v>
      </c>
      <c r="B6735" s="293">
        <v>2015</v>
      </c>
      <c r="C6735" s="294">
        <v>17486</v>
      </c>
      <c r="D6735" s="294">
        <v>2752</v>
      </c>
      <c r="E6735" s="295">
        <v>82479</v>
      </c>
      <c r="F6735" s="294">
        <v>23112</v>
      </c>
      <c r="G6735" s="294">
        <v>52799</v>
      </c>
    </row>
    <row r="6736" spans="1:7">
      <c r="A6736" s="34" t="s">
        <v>1746</v>
      </c>
      <c r="B6736" s="293">
        <v>2014</v>
      </c>
      <c r="C6736" s="294">
        <v>17021</v>
      </c>
      <c r="D6736" s="294">
        <v>2465</v>
      </c>
      <c r="E6736" s="295">
        <v>74929</v>
      </c>
      <c r="F6736" s="294">
        <v>20168</v>
      </c>
      <c r="G6736" s="294">
        <v>49192</v>
      </c>
    </row>
    <row r="6737" spans="1:7">
      <c r="A6737" s="34" t="s">
        <v>1746</v>
      </c>
      <c r="B6737" s="293">
        <v>2013</v>
      </c>
      <c r="C6737" s="294">
        <v>15136</v>
      </c>
      <c r="D6737" s="294">
        <v>1908</v>
      </c>
      <c r="E6737" s="295">
        <v>69306</v>
      </c>
      <c r="F6737" s="294">
        <v>18040</v>
      </c>
      <c r="G6737" s="294">
        <v>46466</v>
      </c>
    </row>
    <row r="6738" spans="1:7">
      <c r="A6738" s="34" t="s">
        <v>1746</v>
      </c>
      <c r="B6738" s="293">
        <v>2012</v>
      </c>
      <c r="C6738" s="294">
        <v>14256</v>
      </c>
      <c r="D6738" s="294">
        <v>1911</v>
      </c>
      <c r="E6738" s="295">
        <v>64439</v>
      </c>
      <c r="F6738" s="294">
        <v>16068</v>
      </c>
      <c r="G6738" s="294">
        <v>43427</v>
      </c>
    </row>
    <row r="6739" spans="1:7">
      <c r="A6739" s="34" t="s">
        <v>1746</v>
      </c>
      <c r="B6739" s="293">
        <v>2011</v>
      </c>
      <c r="C6739" s="294">
        <v>15341</v>
      </c>
      <c r="D6739" s="294">
        <v>1923</v>
      </c>
      <c r="E6739" s="295">
        <v>57188</v>
      </c>
      <c r="F6739" s="294">
        <v>14943</v>
      </c>
      <c r="G6739" s="294">
        <v>37910</v>
      </c>
    </row>
    <row r="6740" spans="1:7">
      <c r="A6740" s="34" t="s">
        <v>1746</v>
      </c>
      <c r="B6740" s="293">
        <v>2010</v>
      </c>
      <c r="C6740" s="294">
        <v>15317</v>
      </c>
      <c r="D6740" s="294">
        <v>1957</v>
      </c>
      <c r="E6740" s="295">
        <v>52994</v>
      </c>
      <c r="F6740" s="294">
        <v>14392</v>
      </c>
      <c r="G6740" s="294">
        <v>35214</v>
      </c>
    </row>
    <row r="6741" spans="1:7">
      <c r="A6741" s="34" t="s">
        <v>1746</v>
      </c>
      <c r="B6741" s="293">
        <v>2009</v>
      </c>
      <c r="C6741" s="294">
        <v>15643</v>
      </c>
      <c r="D6741" s="294">
        <v>1615</v>
      </c>
      <c r="E6741" s="295">
        <v>48458</v>
      </c>
      <c r="F6741" s="294">
        <v>12882</v>
      </c>
      <c r="G6741" s="294">
        <v>31771</v>
      </c>
    </row>
    <row r="6742" spans="1:7">
      <c r="A6742" s="34" t="s">
        <v>1746</v>
      </c>
      <c r="B6742" s="293">
        <v>2008</v>
      </c>
      <c r="C6742" s="294">
        <v>16410</v>
      </c>
      <c r="D6742" s="294">
        <v>1639</v>
      </c>
      <c r="E6742" s="295">
        <v>44821</v>
      </c>
      <c r="F6742" s="294">
        <v>11581</v>
      </c>
      <c r="G6742" s="294">
        <v>28667</v>
      </c>
    </row>
    <row r="6743" spans="1:7">
      <c r="A6743" s="34" t="s">
        <v>1746</v>
      </c>
      <c r="B6743" s="293">
        <v>2007</v>
      </c>
      <c r="C6743" s="294">
        <v>15263</v>
      </c>
      <c r="D6743" s="294">
        <v>1312</v>
      </c>
      <c r="E6743" s="295">
        <v>40123</v>
      </c>
      <c r="F6743" s="294">
        <v>10735</v>
      </c>
      <c r="G6743" s="294">
        <v>24433</v>
      </c>
    </row>
    <row r="6744" spans="1:7">
      <c r="A6744" s="34" t="s">
        <v>1746</v>
      </c>
      <c r="B6744" s="293">
        <v>2006</v>
      </c>
      <c r="C6744" s="294">
        <v>15710</v>
      </c>
      <c r="D6744" s="294">
        <v>1281</v>
      </c>
      <c r="E6744" s="295">
        <v>35822</v>
      </c>
      <c r="F6744" s="294">
        <v>9930</v>
      </c>
      <c r="G6744" s="294">
        <v>22263</v>
      </c>
    </row>
    <row r="6745" spans="1:7">
      <c r="A6745" s="34" t="s">
        <v>1746</v>
      </c>
      <c r="B6745" s="293">
        <v>2005</v>
      </c>
      <c r="C6745" s="294">
        <v>11846</v>
      </c>
      <c r="D6745" s="294">
        <v>901</v>
      </c>
      <c r="E6745" s="295">
        <v>32990</v>
      </c>
      <c r="F6745" s="294">
        <v>8561</v>
      </c>
      <c r="G6745" s="294">
        <v>19163</v>
      </c>
    </row>
    <row r="6746" spans="1:7">
      <c r="A6746" s="34" t="s">
        <v>1746</v>
      </c>
      <c r="B6746" s="293">
        <v>2004</v>
      </c>
      <c r="C6746" s="294">
        <v>10522</v>
      </c>
      <c r="D6746" s="294">
        <v>887</v>
      </c>
      <c r="E6746" s="295">
        <v>26062</v>
      </c>
      <c r="F6746" s="294">
        <v>7537</v>
      </c>
      <c r="G6746" s="294">
        <v>17281</v>
      </c>
    </row>
    <row r="6747" spans="1:7">
      <c r="A6747" s="34" t="s">
        <v>1746</v>
      </c>
      <c r="B6747" s="293">
        <v>2003</v>
      </c>
      <c r="C6747" s="294">
        <v>9630</v>
      </c>
      <c r="D6747" s="294">
        <v>890</v>
      </c>
      <c r="E6747" s="295">
        <v>26935</v>
      </c>
      <c r="F6747" s="294">
        <v>6972</v>
      </c>
      <c r="G6747" s="294">
        <v>16982</v>
      </c>
    </row>
    <row r="6748" spans="1:7">
      <c r="A6748" s="34" t="s">
        <v>1746</v>
      </c>
      <c r="B6748" s="293">
        <v>2002</v>
      </c>
      <c r="C6748" s="294">
        <v>8173</v>
      </c>
      <c r="D6748" s="294">
        <v>473</v>
      </c>
      <c r="E6748" s="295">
        <v>23185</v>
      </c>
      <c r="F6748" s="294">
        <v>6616</v>
      </c>
      <c r="G6748" s="294">
        <v>14708</v>
      </c>
    </row>
    <row r="6749" spans="1:7">
      <c r="A6749" s="34" t="s">
        <v>1746</v>
      </c>
      <c r="B6749" s="293">
        <v>2001</v>
      </c>
      <c r="C6749" s="294">
        <v>8326</v>
      </c>
      <c r="D6749" s="294">
        <v>781</v>
      </c>
      <c r="E6749" s="295">
        <v>17463</v>
      </c>
      <c r="F6749" s="294">
        <v>6241</v>
      </c>
      <c r="G6749" s="294">
        <v>13081</v>
      </c>
    </row>
    <row r="6750" spans="1:7">
      <c r="A6750" s="34" t="s">
        <v>1746</v>
      </c>
      <c r="B6750" s="293">
        <v>2000</v>
      </c>
      <c r="C6750" s="294">
        <v>7062</v>
      </c>
      <c r="D6750" s="294">
        <v>704</v>
      </c>
      <c r="E6750" s="295">
        <v>15300</v>
      </c>
      <c r="F6750" s="294">
        <v>5819</v>
      </c>
      <c r="G6750" s="294">
        <v>11018</v>
      </c>
    </row>
    <row r="6751" spans="1:7">
      <c r="A6751" s="34" t="s">
        <v>1746</v>
      </c>
      <c r="B6751" s="293">
        <v>1999</v>
      </c>
      <c r="C6751" s="294">
        <v>6438</v>
      </c>
      <c r="D6751" s="294">
        <v>697</v>
      </c>
      <c r="E6751" s="295">
        <v>13441</v>
      </c>
      <c r="F6751" s="294">
        <v>5596</v>
      </c>
      <c r="G6751" s="294">
        <v>9538</v>
      </c>
    </row>
    <row r="6752" spans="1:7">
      <c r="A6752" s="34" t="s">
        <v>1746</v>
      </c>
      <c r="B6752" s="293">
        <v>1998</v>
      </c>
      <c r="C6752" s="294">
        <v>6661</v>
      </c>
      <c r="D6752" s="294">
        <v>664</v>
      </c>
      <c r="E6752" s="295">
        <v>12029</v>
      </c>
      <c r="F6752" s="294">
        <v>5352</v>
      </c>
      <c r="G6752" s="294">
        <v>8168</v>
      </c>
    </row>
    <row r="6753" spans="1:7">
      <c r="A6753" s="34" t="s">
        <v>1746</v>
      </c>
      <c r="B6753" s="293">
        <v>1997</v>
      </c>
      <c r="C6753" s="294">
        <v>6369</v>
      </c>
      <c r="D6753" s="294">
        <v>618</v>
      </c>
      <c r="E6753" s="295">
        <v>12449</v>
      </c>
      <c r="F6753" s="294">
        <v>5071</v>
      </c>
      <c r="G6753" s="294">
        <v>8352</v>
      </c>
    </row>
    <row r="6754" spans="1:7">
      <c r="A6754" s="34" t="s">
        <v>1746</v>
      </c>
      <c r="B6754" s="293">
        <v>1996</v>
      </c>
      <c r="C6754" s="294">
        <v>6036.7777999999998</v>
      </c>
      <c r="D6754" s="294">
        <v>579.45000000000005</v>
      </c>
      <c r="E6754" s="295">
        <v>12219.323200000001</v>
      </c>
      <c r="F6754" s="294">
        <v>4927.7119000000002</v>
      </c>
      <c r="G6754" s="294">
        <v>8222.6249000000007</v>
      </c>
    </row>
    <row r="6755" spans="1:7">
      <c r="A6755" s="34" t="s">
        <v>1746</v>
      </c>
      <c r="B6755" s="293">
        <v>1995</v>
      </c>
      <c r="C6755" s="294">
        <v>5592.4849000000004</v>
      </c>
      <c r="D6755" s="294">
        <v>553.31100000000004</v>
      </c>
      <c r="E6755" s="295">
        <v>12459.2256</v>
      </c>
      <c r="F6755" s="294">
        <v>4836.0889999999999</v>
      </c>
      <c r="G6755" s="294">
        <v>8499.1039999999994</v>
      </c>
    </row>
    <row r="6756" spans="1:7">
      <c r="A6756" s="34" t="s">
        <v>1746</v>
      </c>
      <c r="B6756" s="293">
        <v>1994</v>
      </c>
      <c r="C6756" s="294">
        <v>5422.6592000000001</v>
      </c>
      <c r="D6756" s="294">
        <v>518.71100000000001</v>
      </c>
      <c r="E6756" s="295">
        <v>12617.6162</v>
      </c>
      <c r="F6756" s="294">
        <v>4742.4850999999999</v>
      </c>
      <c r="G6756" s="294">
        <v>8729.0421999999999</v>
      </c>
    </row>
    <row r="6757" spans="1:7">
      <c r="A6757" s="34" t="s">
        <v>1746</v>
      </c>
      <c r="B6757" s="293">
        <v>1993</v>
      </c>
      <c r="C6757" s="294">
        <v>5316.2938999999997</v>
      </c>
      <c r="D6757" s="294">
        <v>428.74900000000002</v>
      </c>
      <c r="E6757" s="295">
        <v>13078.011699999999</v>
      </c>
      <c r="F6757" s="294">
        <v>4650.357</v>
      </c>
      <c r="G6757" s="294">
        <v>9298.6180000000004</v>
      </c>
    </row>
    <row r="6758" spans="1:7">
      <c r="A6758" s="34" t="s">
        <v>1746</v>
      </c>
      <c r="B6758" s="293">
        <v>1992</v>
      </c>
      <c r="C6758" s="294">
        <v>5193.3271000000004</v>
      </c>
      <c r="D6758" s="294">
        <v>466.94900000000001</v>
      </c>
      <c r="E6758" s="295">
        <v>12306.304700000001</v>
      </c>
      <c r="F6758" s="294">
        <v>4387.3890000000001</v>
      </c>
      <c r="G6758" s="294">
        <v>8828.7311000000009</v>
      </c>
    </row>
    <row r="6759" spans="1:7">
      <c r="A6759" s="34" t="s">
        <v>1746</v>
      </c>
      <c r="B6759" s="293">
        <v>1991</v>
      </c>
      <c r="C6759" s="294">
        <v>5249.4359999999997</v>
      </c>
      <c r="D6759" s="294">
        <v>240.578</v>
      </c>
      <c r="E6759" s="295">
        <v>11281.7852</v>
      </c>
      <c r="F6759" s="294">
        <v>3850.2469999999998</v>
      </c>
      <c r="G6759" s="294">
        <v>7934.6478999999999</v>
      </c>
    </row>
    <row r="6760" spans="1:7">
      <c r="A6760" s="34" t="s">
        <v>1746</v>
      </c>
      <c r="B6760" s="293">
        <v>1990</v>
      </c>
      <c r="C6760" s="294">
        <v>5086.3451999999997</v>
      </c>
      <c r="D6760" s="294">
        <v>-391.005</v>
      </c>
      <c r="E6760" s="295">
        <v>10802.007799999999</v>
      </c>
      <c r="F6760" s="294">
        <v>3682.1610999999998</v>
      </c>
      <c r="G6760" s="294">
        <v>7669.2961999999998</v>
      </c>
    </row>
    <row r="6761" spans="1:7">
      <c r="A6761" s="34" t="s">
        <v>1747</v>
      </c>
      <c r="B6761" s="293">
        <v>2019</v>
      </c>
      <c r="C6761" s="294">
        <v>9740</v>
      </c>
      <c r="D6761" s="294">
        <v>2805</v>
      </c>
      <c r="E6761" s="295">
        <v>39974</v>
      </c>
      <c r="F6761" s="294">
        <v>22417</v>
      </c>
      <c r="G6761" s="294">
        <v>29326</v>
      </c>
    </row>
    <row r="6762" spans="1:7">
      <c r="A6762" s="34" t="s">
        <v>1747</v>
      </c>
      <c r="B6762" s="293">
        <v>2018</v>
      </c>
      <c r="C6762" s="294">
        <v>7253</v>
      </c>
      <c r="D6762" s="294">
        <v>341</v>
      </c>
      <c r="E6762" s="295">
        <v>20715</v>
      </c>
      <c r="F6762" s="294">
        <v>11512</v>
      </c>
      <c r="G6762" s="294">
        <v>15556</v>
      </c>
    </row>
    <row r="6763" spans="1:7">
      <c r="A6763" s="34" t="s">
        <v>1747</v>
      </c>
      <c r="B6763" s="293">
        <v>2017</v>
      </c>
      <c r="C6763" s="294">
        <v>7379</v>
      </c>
      <c r="D6763" s="294">
        <v>-114</v>
      </c>
      <c r="E6763" s="295">
        <v>20646</v>
      </c>
      <c r="F6763" s="294">
        <v>11519</v>
      </c>
      <c r="G6763" s="294">
        <v>15563</v>
      </c>
    </row>
    <row r="6764" spans="1:7">
      <c r="A6764" s="34" t="s">
        <v>1747</v>
      </c>
      <c r="B6764" s="293">
        <v>2016</v>
      </c>
      <c r="C6764" s="294">
        <v>6711</v>
      </c>
      <c r="D6764" s="294">
        <v>-627</v>
      </c>
      <c r="E6764" s="295">
        <v>21031</v>
      </c>
      <c r="F6764" s="294">
        <v>11874</v>
      </c>
      <c r="G6764" s="294">
        <v>16489</v>
      </c>
    </row>
    <row r="6765" spans="1:7">
      <c r="A6765" s="34" t="s">
        <v>1747</v>
      </c>
      <c r="B6765" s="293">
        <v>2015</v>
      </c>
      <c r="C6765" s="294">
        <v>6085</v>
      </c>
      <c r="D6765" s="294">
        <v>220</v>
      </c>
      <c r="E6765" s="295">
        <v>25130</v>
      </c>
      <c r="F6765" s="294">
        <v>14292</v>
      </c>
      <c r="G6765" s="294">
        <v>20155</v>
      </c>
    </row>
    <row r="6766" spans="1:7">
      <c r="A6766" s="34" t="s">
        <v>1747</v>
      </c>
      <c r="B6766" s="293">
        <v>2014</v>
      </c>
      <c r="C6766" s="294">
        <v>6819</v>
      </c>
      <c r="D6766" s="294">
        <v>508</v>
      </c>
      <c r="E6766" s="295">
        <v>24916</v>
      </c>
      <c r="F6766" s="294">
        <v>13089</v>
      </c>
      <c r="G6766" s="294">
        <v>19735</v>
      </c>
    </row>
    <row r="6767" spans="1:7">
      <c r="A6767" s="34" t="s">
        <v>1747</v>
      </c>
      <c r="B6767" s="293">
        <v>2013</v>
      </c>
      <c r="C6767" s="294">
        <v>8414</v>
      </c>
      <c r="D6767" s="294">
        <v>-2534</v>
      </c>
      <c r="E6767" s="295">
        <v>24607</v>
      </c>
      <c r="F6767" s="294">
        <v>12909</v>
      </c>
      <c r="G6767" s="294">
        <v>19649</v>
      </c>
    </row>
    <row r="6768" spans="1:7">
      <c r="A6768" s="34" t="s">
        <v>1747</v>
      </c>
      <c r="B6768" s="293">
        <v>2012</v>
      </c>
      <c r="C6768" s="294">
        <v>9868</v>
      </c>
      <c r="D6768" s="294">
        <v>1809</v>
      </c>
      <c r="E6768" s="295">
        <v>29650</v>
      </c>
      <c r="F6768" s="294">
        <v>16948</v>
      </c>
      <c r="G6768" s="294">
        <v>23246</v>
      </c>
    </row>
    <row r="6769" spans="1:7">
      <c r="A6769" s="34" t="s">
        <v>1747</v>
      </c>
      <c r="B6769" s="293">
        <v>2011</v>
      </c>
      <c r="C6769" s="294">
        <v>10358</v>
      </c>
      <c r="D6769" s="294">
        <v>366</v>
      </c>
      <c r="E6769" s="295">
        <v>26111</v>
      </c>
      <c r="F6769" s="294">
        <v>15771</v>
      </c>
      <c r="G6769" s="294">
        <v>20084</v>
      </c>
    </row>
    <row r="6770" spans="1:7">
      <c r="A6770" s="34" t="s">
        <v>1747</v>
      </c>
      <c r="B6770" s="293">
        <v>2010</v>
      </c>
      <c r="C6770" s="294">
        <v>9540</v>
      </c>
      <c r="D6770" s="294">
        <v>2277</v>
      </c>
      <c r="E6770" s="295">
        <v>25663</v>
      </c>
      <c r="F6770" s="294">
        <v>15716</v>
      </c>
      <c r="G6770" s="294">
        <v>20157</v>
      </c>
    </row>
    <row r="6771" spans="1:7">
      <c r="A6771" s="34" t="s">
        <v>1747</v>
      </c>
      <c r="B6771" s="293">
        <v>2009</v>
      </c>
      <c r="C6771" s="294">
        <v>7705</v>
      </c>
      <c r="D6771" s="294">
        <v>1297</v>
      </c>
      <c r="E6771" s="295">
        <v>22299</v>
      </c>
      <c r="F6771" s="294">
        <v>12613</v>
      </c>
      <c r="G6771" s="294">
        <v>17422</v>
      </c>
    </row>
    <row r="6772" spans="1:7">
      <c r="A6772" s="34" t="s">
        <v>1747</v>
      </c>
      <c r="B6772" s="293">
        <v>2008</v>
      </c>
      <c r="C6772" s="294">
        <v>6124</v>
      </c>
      <c r="D6772" s="294">
        <v>831</v>
      </c>
      <c r="E6772" s="295">
        <v>15727</v>
      </c>
      <c r="F6772" s="294">
        <v>8661</v>
      </c>
      <c r="G6772" s="294">
        <v>11898</v>
      </c>
    </row>
    <row r="6773" spans="1:7">
      <c r="A6773" s="34" t="s">
        <v>1747</v>
      </c>
      <c r="B6773" s="293">
        <v>2007</v>
      </c>
      <c r="C6773" s="294">
        <v>5526</v>
      </c>
      <c r="D6773" s="294">
        <v>-3256</v>
      </c>
      <c r="E6773" s="295">
        <v>15598</v>
      </c>
      <c r="F6773" s="294">
        <v>8997</v>
      </c>
      <c r="G6773" s="294">
        <v>11935</v>
      </c>
    </row>
    <row r="6774" spans="1:7">
      <c r="A6774" s="34" t="s">
        <v>1747</v>
      </c>
      <c r="B6774" s="293">
        <v>2006</v>
      </c>
      <c r="C6774" s="294">
        <v>4882</v>
      </c>
      <c r="D6774" s="294">
        <v>791</v>
      </c>
      <c r="E6774" s="295">
        <v>15601</v>
      </c>
      <c r="F6774" s="294">
        <v>10435</v>
      </c>
      <c r="G6774" s="294">
        <v>12346</v>
      </c>
    </row>
    <row r="6775" spans="1:7">
      <c r="A6775" s="34" t="s">
        <v>1747</v>
      </c>
      <c r="B6775" s="293">
        <v>2005</v>
      </c>
      <c r="C6775" s="294">
        <v>4352</v>
      </c>
      <c r="D6775" s="294">
        <v>322</v>
      </c>
      <c r="E6775" s="295">
        <v>13992</v>
      </c>
      <c r="F6775" s="294">
        <v>9307</v>
      </c>
      <c r="G6775" s="294">
        <v>11226</v>
      </c>
    </row>
    <row r="6776" spans="1:7">
      <c r="A6776" s="34" t="s">
        <v>1747</v>
      </c>
      <c r="B6776" s="293">
        <v>2004</v>
      </c>
      <c r="C6776" s="294">
        <v>4411</v>
      </c>
      <c r="D6776" s="294">
        <v>443</v>
      </c>
      <c r="E6776" s="295">
        <v>12776</v>
      </c>
      <c r="F6776" s="294">
        <v>8713</v>
      </c>
      <c r="G6776" s="294">
        <v>10315</v>
      </c>
    </row>
    <row r="6777" spans="1:7">
      <c r="A6777" s="34" t="s">
        <v>1747</v>
      </c>
      <c r="B6777" s="293">
        <v>2003</v>
      </c>
      <c r="C6777" s="294">
        <v>3214.0590000000002</v>
      </c>
      <c r="D6777" s="294">
        <v>475.66699999999997</v>
      </c>
      <c r="E6777" s="295">
        <v>11050.173000000001</v>
      </c>
      <c r="F6777" s="294">
        <v>7731.4530000000004</v>
      </c>
      <c r="G6777" s="294">
        <v>8808.9520000000011</v>
      </c>
    </row>
    <row r="6778" spans="1:7">
      <c r="A6778" s="34" t="s">
        <v>1747</v>
      </c>
      <c r="B6778" s="293">
        <v>2002</v>
      </c>
      <c r="C6778" s="294">
        <v>2657.8719999999998</v>
      </c>
      <c r="D6778" s="294">
        <v>154.32300000000001</v>
      </c>
      <c r="E6778" s="295">
        <v>10154.518</v>
      </c>
      <c r="F6778" s="294">
        <v>5773.8059999999996</v>
      </c>
      <c r="G6778" s="294">
        <v>7590.41</v>
      </c>
    </row>
    <row r="6779" spans="1:7">
      <c r="A6779" s="34" t="s">
        <v>1747</v>
      </c>
      <c r="B6779" s="293">
        <v>2001</v>
      </c>
      <c r="C6779" s="294">
        <v>1666.7059999999999</v>
      </c>
      <c r="D6779" s="294">
        <v>-54.119</v>
      </c>
      <c r="E6779" s="295">
        <v>4141.6880000000001</v>
      </c>
      <c r="F6779" s="294">
        <v>1762.614</v>
      </c>
      <c r="G6779" s="294">
        <v>3189.4830000000002</v>
      </c>
    </row>
    <row r="6780" spans="1:7">
      <c r="A6780" s="34" t="s">
        <v>1747</v>
      </c>
      <c r="B6780" s="293">
        <v>2000</v>
      </c>
      <c r="C6780" s="294">
        <v>1809.45</v>
      </c>
      <c r="D6780" s="294">
        <v>-102.349</v>
      </c>
      <c r="E6780" s="295">
        <v>3916.7660999999998</v>
      </c>
      <c r="F6780" s="294">
        <v>1691.3570999999999</v>
      </c>
      <c r="G6780" s="294">
        <v>2901.1940999999997</v>
      </c>
    </row>
    <row r="6781" spans="1:7">
      <c r="A6781" s="34" t="s">
        <v>1747</v>
      </c>
      <c r="B6781" s="293">
        <v>1999</v>
      </c>
      <c r="C6781" s="294">
        <v>1627.0830000000001</v>
      </c>
      <c r="D6781" s="294">
        <v>-102.04</v>
      </c>
      <c r="E6781" s="295">
        <v>3951.9160000000002</v>
      </c>
      <c r="F6781" s="294">
        <v>1761.819</v>
      </c>
      <c r="G6781" s="294">
        <v>3004.5279</v>
      </c>
    </row>
    <row r="6782" spans="1:7">
      <c r="A6782" s="34" t="s">
        <v>1747</v>
      </c>
      <c r="B6782" s="293">
        <v>1998</v>
      </c>
      <c r="C6782" s="294">
        <v>1453.856</v>
      </c>
      <c r="D6782" s="294">
        <v>-393.38299999999998</v>
      </c>
      <c r="E6782" s="295">
        <v>3186.7539000000002</v>
      </c>
      <c r="F6782" s="294">
        <v>1532.3409999999999</v>
      </c>
      <c r="G6782" s="294">
        <v>2781.047</v>
      </c>
    </row>
    <row r="6783" spans="1:7">
      <c r="A6783" s="34" t="s">
        <v>1747</v>
      </c>
      <c r="B6783" s="293">
        <v>1997</v>
      </c>
      <c r="C6783" s="294">
        <v>1572.7570000000001</v>
      </c>
      <c r="D6783" s="294">
        <v>68.376999999999995</v>
      </c>
      <c r="E6783" s="295">
        <v>3613.9819000000002</v>
      </c>
      <c r="F6783" s="294">
        <v>1759.357</v>
      </c>
      <c r="G6783" s="294">
        <v>3007.8389999999999</v>
      </c>
    </row>
    <row r="6784" spans="1:7">
      <c r="A6784" s="34" t="s">
        <v>1747</v>
      </c>
      <c r="B6784" s="293">
        <v>1996</v>
      </c>
      <c r="C6784" s="294">
        <v>1105.6659999999999</v>
      </c>
      <c r="D6784" s="294">
        <v>98.600999999999999</v>
      </c>
      <c r="E6784" s="295">
        <v>3282.1298999999999</v>
      </c>
      <c r="F6784" s="294">
        <v>1666.961</v>
      </c>
      <c r="G6784" s="294">
        <v>2772.067</v>
      </c>
    </row>
    <row r="6785" spans="1:7">
      <c r="A6785" s="34" t="s">
        <v>1747</v>
      </c>
      <c r="B6785" s="293">
        <v>1995</v>
      </c>
      <c r="C6785" s="294">
        <v>636.21900000000005</v>
      </c>
      <c r="D6785" s="294">
        <v>100.77500000000001</v>
      </c>
      <c r="E6785" s="295">
        <v>1773.77</v>
      </c>
      <c r="F6785" s="294">
        <v>824.928</v>
      </c>
      <c r="G6785" s="294">
        <v>1462.741</v>
      </c>
    </row>
    <row r="6786" spans="1:7">
      <c r="A6786" s="34" t="s">
        <v>1747</v>
      </c>
      <c r="B6786" s="293">
        <v>1994</v>
      </c>
      <c r="C6786" s="294">
        <v>597.37</v>
      </c>
      <c r="D6786" s="294">
        <v>60.308</v>
      </c>
      <c r="E6786" s="295">
        <v>1656.6569999999999</v>
      </c>
      <c r="F6786" s="294">
        <v>752.95100000000002</v>
      </c>
      <c r="G6786" s="294">
        <v>1362.3240000000001</v>
      </c>
    </row>
    <row r="6787" spans="1:7">
      <c r="A6787" s="34" t="s">
        <v>1747</v>
      </c>
      <c r="B6787" s="293">
        <v>1993</v>
      </c>
      <c r="C6787" s="294">
        <v>628.80899999999997</v>
      </c>
      <c r="D6787" s="294">
        <v>117.229</v>
      </c>
      <c r="E6787" s="295">
        <v>1186.4100000000001</v>
      </c>
      <c r="F6787" s="294">
        <v>721.11199999999997</v>
      </c>
      <c r="G6787" s="294">
        <v>928.851</v>
      </c>
    </row>
    <row r="6788" spans="1:7">
      <c r="A6788" s="34" t="s">
        <v>1747</v>
      </c>
      <c r="B6788" s="293">
        <v>1992</v>
      </c>
      <c r="C6788" s="294">
        <v>613.19600000000003</v>
      </c>
      <c r="D6788" s="294">
        <v>77.302000000000007</v>
      </c>
      <c r="E6788" s="295">
        <v>1214.9580000000001</v>
      </c>
      <c r="F6788" s="294">
        <v>608.72</v>
      </c>
      <c r="G6788" s="294">
        <v>885.35</v>
      </c>
    </row>
    <row r="6789" spans="1:7">
      <c r="A6789" s="34" t="s">
        <v>1747</v>
      </c>
      <c r="B6789" s="293">
        <v>1991</v>
      </c>
      <c r="C6789" s="294">
        <v>622.77099999999996</v>
      </c>
      <c r="D6789" s="294">
        <v>94.278000000000006</v>
      </c>
      <c r="E6789" s="295">
        <v>818.05700000000002</v>
      </c>
      <c r="F6789" s="294">
        <v>274.13</v>
      </c>
      <c r="G6789" s="294">
        <v>509.43799999999999</v>
      </c>
    </row>
    <row r="6790" spans="1:7">
      <c r="A6790" s="34" t="s">
        <v>1747</v>
      </c>
      <c r="B6790" s="293">
        <v>1990</v>
      </c>
      <c r="C6790" s="294">
        <v>582.14099999999996</v>
      </c>
      <c r="D6790" s="294">
        <v>125.851</v>
      </c>
      <c r="E6790" s="295">
        <v>1294.3989999999999</v>
      </c>
      <c r="F6790" s="294">
        <v>-152.31200000000001</v>
      </c>
      <c r="G6790" s="294">
        <v>997.1</v>
      </c>
    </row>
    <row r="6791" spans="1:7">
      <c r="A6791" s="34" t="s">
        <v>1747</v>
      </c>
      <c r="B6791" s="293">
        <v>1990</v>
      </c>
      <c r="C6791" s="294">
        <v>683.49300000000005</v>
      </c>
      <c r="D6791" s="294">
        <v>342.56400000000002</v>
      </c>
      <c r="E6791" s="295">
        <v>950.93299999999999</v>
      </c>
      <c r="F6791" s="294">
        <v>170.31800000000001</v>
      </c>
      <c r="G6791" s="294">
        <v>592.84100000000001</v>
      </c>
    </row>
    <row r="6792" spans="1:7">
      <c r="A6792" s="34" t="s">
        <v>1747</v>
      </c>
      <c r="B6792" s="293">
        <v>1989</v>
      </c>
      <c r="C6792" s="294">
        <v>394.56799999999998</v>
      </c>
      <c r="D6792" s="294">
        <v>174.851</v>
      </c>
      <c r="E6792" s="295">
        <v>1265.3051</v>
      </c>
      <c r="F6792" s="294">
        <v>-255.66900000000001</v>
      </c>
      <c r="G6792" s="294">
        <v>927.00400000000002</v>
      </c>
    </row>
    <row r="6793" spans="1:7">
      <c r="A6793" s="34" t="s">
        <v>122</v>
      </c>
      <c r="B6793" s="293">
        <v>2019</v>
      </c>
      <c r="C6793" s="294">
        <v>20156.447</v>
      </c>
      <c r="D6793" s="294">
        <v>1866.9159999999999</v>
      </c>
      <c r="E6793" s="295">
        <v>33975.712</v>
      </c>
      <c r="F6793" s="294">
        <v>7582.1570000000002</v>
      </c>
      <c r="G6793" s="294">
        <v>23954.650999999998</v>
      </c>
    </row>
    <row r="6794" spans="1:7">
      <c r="A6794" s="34" t="s">
        <v>122</v>
      </c>
      <c r="B6794" s="293">
        <v>2018</v>
      </c>
      <c r="C6794" s="294">
        <v>15794.341</v>
      </c>
      <c r="D6794" s="294">
        <v>1211.242</v>
      </c>
      <c r="E6794" s="295">
        <v>25974.400000000001</v>
      </c>
      <c r="F6794" s="294">
        <v>5238.7650000000003</v>
      </c>
      <c r="G6794" s="294">
        <v>15598.823</v>
      </c>
    </row>
    <row r="6795" spans="1:7">
      <c r="A6795" s="34" t="s">
        <v>122</v>
      </c>
      <c r="B6795" s="293">
        <v>2017</v>
      </c>
      <c r="C6795" s="294">
        <v>11692.713</v>
      </c>
      <c r="D6795" s="294">
        <v>558.92899999999997</v>
      </c>
      <c r="E6795" s="295">
        <v>19012.741999999998</v>
      </c>
      <c r="F6795" s="294">
        <v>3581.9560000000001</v>
      </c>
      <c r="G6795" s="294">
        <v>10081.387999999999</v>
      </c>
    </row>
    <row r="6796" spans="1:7">
      <c r="A6796" s="34" t="s">
        <v>122</v>
      </c>
      <c r="B6796" s="293">
        <v>2016</v>
      </c>
      <c r="C6796" s="294">
        <v>8830.6689999999999</v>
      </c>
      <c r="D6796" s="294">
        <v>186.678</v>
      </c>
      <c r="E6796" s="295">
        <v>13586.61</v>
      </c>
      <c r="F6796" s="294">
        <v>2679.8</v>
      </c>
      <c r="G6796" s="294">
        <v>6044.1110000000008</v>
      </c>
    </row>
    <row r="6797" spans="1:7">
      <c r="A6797" s="34" t="s">
        <v>122</v>
      </c>
      <c r="B6797" s="293">
        <v>2015</v>
      </c>
      <c r="C6797" s="294">
        <v>6779.5110000000004</v>
      </c>
      <c r="D6797" s="294">
        <v>122.64100000000001</v>
      </c>
      <c r="E6797" s="295">
        <v>10202.870999999999</v>
      </c>
      <c r="F6797" s="294">
        <v>2223.4259999999999</v>
      </c>
      <c r="G6797" s="294">
        <v>4594.7880000000005</v>
      </c>
    </row>
    <row r="6798" spans="1:7">
      <c r="A6798" s="34" t="s">
        <v>122</v>
      </c>
      <c r="B6798" s="293">
        <v>2014</v>
      </c>
      <c r="C6798" s="294">
        <v>5504.6559999999999</v>
      </c>
      <c r="D6798" s="294">
        <v>266.79899999999998</v>
      </c>
      <c r="E6798" s="295">
        <v>7042.5</v>
      </c>
      <c r="F6798" s="294">
        <v>1857.7080000000001</v>
      </c>
      <c r="G6798" s="294">
        <v>2773.1570000000002</v>
      </c>
    </row>
    <row r="6799" spans="1:7">
      <c r="A6799" s="34" t="s">
        <v>122</v>
      </c>
      <c r="B6799" s="293">
        <v>2013</v>
      </c>
      <c r="C6799" s="294">
        <v>4374.5619999999999</v>
      </c>
      <c r="D6799" s="294">
        <v>112.40300000000001</v>
      </c>
      <c r="E6799" s="295">
        <v>5412.5630000000001</v>
      </c>
      <c r="F6799" s="294">
        <v>1333.5609999999999</v>
      </c>
      <c r="G6799" s="294">
        <v>1833.5609999999999</v>
      </c>
    </row>
    <row r="6800" spans="1:7">
      <c r="A6800" s="34" t="s">
        <v>122</v>
      </c>
      <c r="B6800" s="293">
        <v>2012</v>
      </c>
      <c r="C6800" s="294">
        <v>3609.2820000000002</v>
      </c>
      <c r="D6800" s="294">
        <v>17.152000000000001</v>
      </c>
      <c r="E6800" s="295">
        <v>3967.89</v>
      </c>
      <c r="F6800" s="294">
        <v>744.673</v>
      </c>
      <c r="G6800" s="294">
        <v>976.47299999999996</v>
      </c>
    </row>
    <row r="6801" spans="1:7">
      <c r="A6801" s="34" t="s">
        <v>122</v>
      </c>
      <c r="B6801" s="293">
        <v>2011</v>
      </c>
      <c r="C6801" s="294">
        <v>3204.5770000000002</v>
      </c>
      <c r="D6801" s="294">
        <v>226.126</v>
      </c>
      <c r="E6801" s="295">
        <v>3069.1959999999999</v>
      </c>
      <c r="F6801" s="294">
        <v>642.80999999999995</v>
      </c>
      <c r="G6801" s="294">
        <v>842.81</v>
      </c>
    </row>
    <row r="6802" spans="1:7">
      <c r="A6802" s="34" t="s">
        <v>122</v>
      </c>
      <c r="B6802" s="293">
        <v>2010</v>
      </c>
      <c r="C6802" s="294">
        <v>2162.625</v>
      </c>
      <c r="D6802" s="294">
        <v>160.85300000000001</v>
      </c>
      <c r="E6802" s="295">
        <v>982.06700000000001</v>
      </c>
      <c r="F6802" s="294">
        <v>290.16399999999999</v>
      </c>
      <c r="G6802" s="294">
        <v>526.36400000000003</v>
      </c>
    </row>
    <row r="6803" spans="1:7">
      <c r="A6803" s="34" t="s">
        <v>122</v>
      </c>
      <c r="B6803" s="293">
        <v>2009</v>
      </c>
      <c r="C6803" s="294">
        <v>1670.269</v>
      </c>
      <c r="D6803" s="294">
        <v>115.86</v>
      </c>
      <c r="E6803" s="295">
        <v>679.73400000000004</v>
      </c>
      <c r="F6803" s="294">
        <v>199.143</v>
      </c>
      <c r="G6803" s="294">
        <v>437.125</v>
      </c>
    </row>
    <row r="6804" spans="1:7">
      <c r="A6804" s="34" t="s">
        <v>122</v>
      </c>
      <c r="B6804" s="293">
        <v>2008</v>
      </c>
      <c r="C6804" s="294">
        <v>1364.6610000000001</v>
      </c>
      <c r="D6804" s="294">
        <v>83.025999999999996</v>
      </c>
      <c r="E6804" s="295">
        <v>615.42399999999998</v>
      </c>
      <c r="F6804" s="294">
        <v>347.15499999999997</v>
      </c>
      <c r="G6804" s="294">
        <v>386.29499999999996</v>
      </c>
    </row>
    <row r="6805" spans="1:7">
      <c r="A6805" s="34" t="s">
        <v>122</v>
      </c>
      <c r="B6805" s="293">
        <v>2007</v>
      </c>
      <c r="C6805" s="294">
        <v>1205.3399999999999</v>
      </c>
      <c r="D6805" s="294">
        <v>66.608000000000004</v>
      </c>
      <c r="E6805" s="295">
        <v>678.99800000000005</v>
      </c>
      <c r="F6805" s="294">
        <v>429.81200000000001</v>
      </c>
      <c r="G6805" s="294">
        <v>466.28700000000003</v>
      </c>
    </row>
    <row r="6806" spans="1:7">
      <c r="A6806" s="34" t="s">
        <v>122</v>
      </c>
      <c r="B6806" s="293">
        <v>2006</v>
      </c>
      <c r="C6806" s="294">
        <v>996.66</v>
      </c>
      <c r="D6806" s="294">
        <v>49.082000000000001</v>
      </c>
      <c r="E6806" s="295">
        <v>608.779</v>
      </c>
      <c r="F6806" s="294">
        <v>414.21100000000001</v>
      </c>
      <c r="G6806" s="294">
        <v>414.21100000000001</v>
      </c>
    </row>
    <row r="6807" spans="1:7">
      <c r="A6807" s="34" t="s">
        <v>122</v>
      </c>
      <c r="B6807" s="293">
        <v>2005</v>
      </c>
      <c r="C6807" s="294">
        <v>682.21299999999997</v>
      </c>
      <c r="D6807" s="294">
        <v>42.027000000000001</v>
      </c>
      <c r="E6807" s="295">
        <v>364.68099999999998</v>
      </c>
      <c r="F6807" s="294">
        <v>226.25200000000001</v>
      </c>
      <c r="G6807" s="294">
        <v>226.25200000000001</v>
      </c>
    </row>
    <row r="6808" spans="1:7">
      <c r="A6808" s="34" t="s">
        <v>122</v>
      </c>
      <c r="B6808" s="293">
        <v>2004</v>
      </c>
      <c r="C6808" s="294">
        <v>500.61099999999999</v>
      </c>
      <c r="D6808" s="294">
        <v>21.594999999999999</v>
      </c>
      <c r="E6808" s="295">
        <v>251.79300000000001</v>
      </c>
      <c r="F6808" s="294">
        <v>156.28299999999999</v>
      </c>
      <c r="G6808" s="294">
        <v>156.351</v>
      </c>
    </row>
    <row r="6809" spans="1:7">
      <c r="A6809" s="34" t="s">
        <v>122</v>
      </c>
      <c r="B6809" s="293">
        <v>2003</v>
      </c>
      <c r="C6809" s="294">
        <v>272.24299999999999</v>
      </c>
      <c r="D6809" s="294">
        <v>6.5120000000000005</v>
      </c>
      <c r="E6809" s="295">
        <v>176.012</v>
      </c>
      <c r="F6809" s="294">
        <v>112.708</v>
      </c>
      <c r="G6809" s="294">
        <v>113.16799999999999</v>
      </c>
    </row>
    <row r="6810" spans="1:7">
      <c r="A6810" s="34" t="s">
        <v>122</v>
      </c>
      <c r="B6810" s="293">
        <v>2002</v>
      </c>
      <c r="C6810" s="294">
        <v>152.80600000000001</v>
      </c>
      <c r="D6810" s="294">
        <v>-20.948</v>
      </c>
      <c r="E6810" s="295">
        <v>130.53</v>
      </c>
      <c r="F6810" s="294">
        <v>89.355999999999995</v>
      </c>
      <c r="G6810" s="294">
        <v>91.046999999999997</v>
      </c>
    </row>
    <row r="6811" spans="1:7">
      <c r="A6811" s="34" t="s">
        <v>122</v>
      </c>
      <c r="B6811" s="293">
        <v>2001</v>
      </c>
      <c r="C6811" s="294">
        <v>75.912000000000006</v>
      </c>
      <c r="D6811" s="294">
        <v>-38.618000000000002</v>
      </c>
      <c r="E6811" s="295">
        <v>41.63</v>
      </c>
      <c r="F6811" s="294">
        <v>11.326000000000001</v>
      </c>
      <c r="G6811" s="294">
        <v>18.194000000000003</v>
      </c>
    </row>
    <row r="6812" spans="1:7">
      <c r="A6812" s="34" t="s">
        <v>122</v>
      </c>
      <c r="B6812" s="293">
        <v>2000</v>
      </c>
      <c r="C6812" s="294">
        <v>35.893999999999998</v>
      </c>
      <c r="D6812" s="294">
        <v>-57.363</v>
      </c>
      <c r="E6812" s="295">
        <v>52.488</v>
      </c>
      <c r="F6812" s="294">
        <v>28.562999999999999</v>
      </c>
      <c r="G6812" s="294">
        <v>36.003999999999998</v>
      </c>
    </row>
    <row r="6813" spans="1:7">
      <c r="A6813" s="34" t="s">
        <v>122</v>
      </c>
      <c r="B6813" s="293">
        <v>1999</v>
      </c>
      <c r="C6813" s="294">
        <v>5.0060000000000002</v>
      </c>
      <c r="D6813" s="294">
        <v>-29.844999999999999</v>
      </c>
      <c r="E6813" s="295">
        <v>34.773000000000003</v>
      </c>
      <c r="F6813" s="294">
        <v>19.791</v>
      </c>
      <c r="G6813" s="294">
        <v>25.756999999999998</v>
      </c>
    </row>
    <row r="6814" spans="1:7">
      <c r="A6814" s="34" t="s">
        <v>122</v>
      </c>
      <c r="B6814" s="293">
        <v>1998</v>
      </c>
      <c r="C6814" s="294">
        <v>1.339</v>
      </c>
      <c r="D6814" s="294">
        <v>-11.081</v>
      </c>
      <c r="E6814" s="295">
        <v>4.8490000000000002</v>
      </c>
      <c r="F6814" s="294">
        <v>-1.7229999999999999</v>
      </c>
      <c r="G6814" s="294">
        <v>2.8000000000000025E-2</v>
      </c>
    </row>
    <row r="6815" spans="1:7">
      <c r="A6815" s="34" t="s">
        <v>1748</v>
      </c>
      <c r="B6815" s="293">
        <v>2019</v>
      </c>
      <c r="C6815" s="294">
        <v>5208.8999999999996</v>
      </c>
      <c r="D6815" s="294">
        <v>328</v>
      </c>
      <c r="E6815" s="295">
        <v>22659.8</v>
      </c>
      <c r="F6815" s="294">
        <v>5986.7</v>
      </c>
      <c r="G6815" s="294">
        <v>15694.3</v>
      </c>
    </row>
    <row r="6816" spans="1:7">
      <c r="A6816" s="34" t="s">
        <v>1748</v>
      </c>
      <c r="B6816" s="293">
        <v>2018</v>
      </c>
      <c r="C6816" s="294">
        <v>5114.5</v>
      </c>
      <c r="D6816" s="294">
        <v>-65.599999999999994</v>
      </c>
      <c r="E6816" s="295">
        <v>21804</v>
      </c>
      <c r="F6816" s="294">
        <v>5750.9</v>
      </c>
      <c r="G6816" s="294">
        <v>14883.5</v>
      </c>
    </row>
    <row r="6817" spans="1:7">
      <c r="A6817" s="34" t="s">
        <v>1748</v>
      </c>
      <c r="B6817" s="293">
        <v>2017</v>
      </c>
      <c r="C6817" s="294">
        <v>4874.6000000000004</v>
      </c>
      <c r="D6817" s="294">
        <v>128.5</v>
      </c>
      <c r="E6817" s="295">
        <v>19961.7</v>
      </c>
      <c r="F6817" s="294">
        <v>4320.1000000000004</v>
      </c>
      <c r="G6817" s="294">
        <v>13322.300000000001</v>
      </c>
    </row>
    <row r="6818" spans="1:7">
      <c r="A6818" s="34" t="s">
        <v>1748</v>
      </c>
      <c r="B6818" s="293">
        <v>2016</v>
      </c>
      <c r="C6818" s="294">
        <v>4492.5</v>
      </c>
      <c r="D6818" s="294">
        <v>331.5</v>
      </c>
      <c r="E6818" s="295">
        <v>18691.900000000001</v>
      </c>
      <c r="F6818" s="294">
        <v>4071.2</v>
      </c>
      <c r="G6818" s="294">
        <v>11980.5</v>
      </c>
    </row>
    <row r="6819" spans="1:7">
      <c r="A6819" s="34" t="s">
        <v>1748</v>
      </c>
      <c r="B6819" s="293">
        <v>2015</v>
      </c>
      <c r="C6819" s="294">
        <v>4651.8</v>
      </c>
      <c r="D6819" s="294">
        <v>286.5</v>
      </c>
      <c r="E6819" s="295">
        <v>17492.5</v>
      </c>
      <c r="F6819" s="294">
        <v>3843.5</v>
      </c>
      <c r="G6819" s="294">
        <v>10793.1</v>
      </c>
    </row>
    <row r="6820" spans="1:7">
      <c r="A6820" s="34" t="s">
        <v>1748</v>
      </c>
      <c r="B6820" s="293">
        <v>2014</v>
      </c>
      <c r="C6820" s="294">
        <v>5272.4</v>
      </c>
      <c r="D6820" s="294">
        <v>530</v>
      </c>
      <c r="E6820" s="295">
        <v>24866.3</v>
      </c>
      <c r="F6820" s="294">
        <v>6175.3</v>
      </c>
      <c r="G6820" s="294">
        <v>16174.7</v>
      </c>
    </row>
    <row r="6821" spans="1:7">
      <c r="A6821" s="34" t="s">
        <v>1748</v>
      </c>
      <c r="B6821" s="293">
        <v>2013</v>
      </c>
      <c r="C6821" s="294">
        <v>5657.3</v>
      </c>
      <c r="D6821" s="294">
        <v>532.1</v>
      </c>
      <c r="E6821" s="295">
        <v>22653.9</v>
      </c>
      <c r="F6821" s="294">
        <v>5886.6</v>
      </c>
      <c r="G6821" s="294">
        <v>14720.6</v>
      </c>
    </row>
    <row r="6822" spans="1:7">
      <c r="A6822" s="34" t="s">
        <v>1748</v>
      </c>
      <c r="B6822" s="293">
        <v>2012</v>
      </c>
      <c r="C6822" s="294">
        <v>5030.8999999999996</v>
      </c>
      <c r="D6822" s="294">
        <v>416.1</v>
      </c>
      <c r="E6822" s="295">
        <v>21844.7</v>
      </c>
      <c r="F6822" s="294">
        <v>5554.3</v>
      </c>
      <c r="G6822" s="294">
        <v>13657.5</v>
      </c>
    </row>
    <row r="6823" spans="1:7">
      <c r="A6823" s="34" t="s">
        <v>1748</v>
      </c>
      <c r="B6823" s="293">
        <v>2011</v>
      </c>
      <c r="C6823" s="294">
        <v>5974.7</v>
      </c>
      <c r="D6823" s="294">
        <v>299.10000000000002</v>
      </c>
      <c r="E6823" s="295">
        <v>20708.3</v>
      </c>
      <c r="F6823" s="294">
        <v>4997.3</v>
      </c>
      <c r="G6823" s="294">
        <v>12951.1</v>
      </c>
    </row>
    <row r="6824" spans="1:7">
      <c r="A6824" s="34" t="s">
        <v>1748</v>
      </c>
      <c r="B6824" s="293">
        <v>2010</v>
      </c>
      <c r="C6824" s="294">
        <v>6414.6</v>
      </c>
      <c r="D6824" s="294">
        <v>282.60000000000002</v>
      </c>
      <c r="E6824" s="295">
        <v>19913.400000000001</v>
      </c>
      <c r="F6824" s="294">
        <v>4897.5</v>
      </c>
      <c r="G6824" s="294">
        <v>12250.3</v>
      </c>
    </row>
    <row r="6825" spans="1:7">
      <c r="A6825" s="34" t="s">
        <v>1748</v>
      </c>
      <c r="B6825" s="293">
        <v>2009</v>
      </c>
      <c r="C6825" s="294">
        <v>6650.6</v>
      </c>
      <c r="D6825" s="294">
        <v>217.7</v>
      </c>
      <c r="E6825" s="295">
        <v>19271.7</v>
      </c>
      <c r="F6825" s="294">
        <v>4854.1000000000004</v>
      </c>
      <c r="G6825" s="294">
        <v>11645.900000000001</v>
      </c>
    </row>
    <row r="6826" spans="1:7">
      <c r="A6826" s="34" t="s">
        <v>1748</v>
      </c>
      <c r="B6826" s="293">
        <v>2008</v>
      </c>
      <c r="C6826" s="294">
        <v>8879</v>
      </c>
      <c r="D6826" s="294">
        <v>79</v>
      </c>
      <c r="E6826" s="295">
        <v>20032.2</v>
      </c>
      <c r="F6826" s="294">
        <v>4728.8</v>
      </c>
      <c r="G6826" s="294">
        <v>12305.5</v>
      </c>
    </row>
    <row r="6827" spans="1:7">
      <c r="A6827" s="34" t="s">
        <v>1748</v>
      </c>
      <c r="B6827" s="293">
        <v>2007</v>
      </c>
      <c r="C6827" s="294">
        <v>7860.9</v>
      </c>
      <c r="D6827" s="294">
        <v>321.39999999999998</v>
      </c>
      <c r="E6827" s="295">
        <v>18010.3</v>
      </c>
      <c r="F6827" s="294">
        <v>5076.6000000000004</v>
      </c>
      <c r="G6827" s="294">
        <v>11765.9</v>
      </c>
    </row>
    <row r="6828" spans="1:7">
      <c r="A6828" s="34" t="s">
        <v>1748</v>
      </c>
      <c r="B6828" s="293">
        <v>2006</v>
      </c>
      <c r="C6828" s="294">
        <v>7490</v>
      </c>
      <c r="D6828" s="294">
        <v>282.2</v>
      </c>
      <c r="E6828" s="295">
        <v>18156.5</v>
      </c>
      <c r="F6828" s="294">
        <v>5013.6000000000004</v>
      </c>
      <c r="G6828" s="294">
        <v>11446.1</v>
      </c>
    </row>
    <row r="6829" spans="1:7">
      <c r="A6829" s="34" t="s">
        <v>1748</v>
      </c>
      <c r="B6829" s="293">
        <v>2005</v>
      </c>
      <c r="C6829" s="294">
        <v>7899.1</v>
      </c>
      <c r="D6829" s="294">
        <v>302.3</v>
      </c>
      <c r="E6829" s="295">
        <v>17958.5</v>
      </c>
      <c r="F6829" s="294">
        <v>5014.1000000000004</v>
      </c>
      <c r="G6829" s="294">
        <v>11624</v>
      </c>
    </row>
    <row r="6830" spans="1:7">
      <c r="A6830" s="34" t="s">
        <v>1748</v>
      </c>
      <c r="B6830" s="293">
        <v>2004</v>
      </c>
      <c r="C6830" s="294">
        <v>6666.2</v>
      </c>
      <c r="D6830" s="294">
        <v>431.9</v>
      </c>
      <c r="E6830" s="295">
        <v>16988</v>
      </c>
      <c r="F6830" s="294">
        <v>4868.2</v>
      </c>
      <c r="G6830" s="294">
        <v>11312.2</v>
      </c>
    </row>
    <row r="6831" spans="1:7">
      <c r="A6831" s="34" t="s">
        <v>1748</v>
      </c>
      <c r="B6831" s="293">
        <v>2003</v>
      </c>
      <c r="C6831" s="294">
        <v>6246.6</v>
      </c>
      <c r="D6831" s="294">
        <v>85.2</v>
      </c>
      <c r="E6831" s="295">
        <v>16623.8</v>
      </c>
      <c r="F6831" s="294">
        <v>4497</v>
      </c>
      <c r="G6831" s="294">
        <v>11296.6</v>
      </c>
    </row>
    <row r="6832" spans="1:7">
      <c r="A6832" s="34" t="s">
        <v>1748</v>
      </c>
      <c r="B6832" s="293">
        <v>2002</v>
      </c>
      <c r="C6832" s="294">
        <v>5319.8</v>
      </c>
      <c r="D6832" s="294">
        <v>372.5</v>
      </c>
      <c r="E6832" s="295">
        <v>17942.599999999999</v>
      </c>
      <c r="F6832" s="294">
        <v>4256</v>
      </c>
      <c r="G6832" s="294">
        <v>11592.3</v>
      </c>
    </row>
    <row r="6833" spans="1:7">
      <c r="A6833" s="34" t="s">
        <v>1748</v>
      </c>
      <c r="B6833" s="293">
        <v>2001</v>
      </c>
      <c r="C6833" s="294">
        <v>6270.7</v>
      </c>
      <c r="D6833" s="294">
        <v>216.2</v>
      </c>
      <c r="E6833" s="295">
        <v>17834.400000000001</v>
      </c>
      <c r="F6833" s="294">
        <v>6192.4</v>
      </c>
      <c r="G6833" s="294">
        <v>15164.8</v>
      </c>
    </row>
    <row r="6834" spans="1:7">
      <c r="A6834" s="34" t="s">
        <v>1748</v>
      </c>
      <c r="B6834" s="293">
        <v>2000</v>
      </c>
      <c r="C6834" s="294">
        <v>6030.7</v>
      </c>
      <c r="D6834" s="294">
        <v>150.9</v>
      </c>
      <c r="E6834" s="295">
        <v>19682.7</v>
      </c>
      <c r="F6834" s="294">
        <v>3492.7</v>
      </c>
      <c r="G6834" s="294">
        <v>12251</v>
      </c>
    </row>
    <row r="6835" spans="1:7">
      <c r="A6835" s="34" t="s">
        <v>1748</v>
      </c>
      <c r="B6835" s="293">
        <v>1999</v>
      </c>
      <c r="C6835" s="294">
        <v>3273.5</v>
      </c>
      <c r="D6835" s="294">
        <v>160.4</v>
      </c>
      <c r="E6835" s="295">
        <v>6428.6</v>
      </c>
      <c r="F6835" s="294">
        <v>1439.1</v>
      </c>
      <c r="G6835" s="294">
        <v>4438.7000000000007</v>
      </c>
    </row>
    <row r="6836" spans="1:7">
      <c r="A6836" s="34" t="s">
        <v>1748</v>
      </c>
      <c r="B6836" s="293">
        <v>1998</v>
      </c>
      <c r="C6836" s="294">
        <v>2932.7781</v>
      </c>
      <c r="D6836" s="294">
        <v>193.886</v>
      </c>
      <c r="E6836" s="295">
        <v>4986.5029000000004</v>
      </c>
      <c r="F6836" s="294">
        <v>1291.7560000000001</v>
      </c>
      <c r="G6836" s="294">
        <v>3377.5510000000004</v>
      </c>
    </row>
    <row r="6837" spans="1:7">
      <c r="A6837" s="34" t="s">
        <v>1748</v>
      </c>
      <c r="B6837" s="293">
        <v>1997</v>
      </c>
      <c r="C6837" s="294">
        <v>2586.5410000000002</v>
      </c>
      <c r="D6837" s="294">
        <v>190.84899999999999</v>
      </c>
      <c r="E6837" s="295">
        <v>4937.0331999999999</v>
      </c>
      <c r="F6837" s="294">
        <v>1409.249</v>
      </c>
      <c r="G6837" s="294">
        <v>3344.4340000000002</v>
      </c>
    </row>
    <row r="6838" spans="1:7">
      <c r="A6838" s="34" t="s">
        <v>1748</v>
      </c>
      <c r="B6838" s="293">
        <v>1996</v>
      </c>
      <c r="C6838" s="294">
        <v>1821.626</v>
      </c>
      <c r="D6838" s="294">
        <v>176.61500000000001</v>
      </c>
      <c r="E6838" s="295">
        <v>4274.3428000000004</v>
      </c>
      <c r="F6838" s="294">
        <v>1242.873</v>
      </c>
      <c r="G6838" s="294">
        <v>2943.8440000000001</v>
      </c>
    </row>
    <row r="6839" spans="1:7">
      <c r="A6839" s="34" t="s">
        <v>1748</v>
      </c>
      <c r="B6839" s="293">
        <v>1995</v>
      </c>
      <c r="C6839" s="294">
        <v>1722.325</v>
      </c>
      <c r="D6839" s="294">
        <v>172.40199999999999</v>
      </c>
      <c r="E6839" s="295">
        <v>3999.52</v>
      </c>
      <c r="F6839" s="294">
        <v>1302.191</v>
      </c>
      <c r="G6839" s="294">
        <v>2838.0659999999998</v>
      </c>
    </row>
    <row r="6840" spans="1:7">
      <c r="A6840" s="34" t="s">
        <v>1748</v>
      </c>
      <c r="B6840" s="293">
        <v>1994</v>
      </c>
      <c r="C6840" s="294">
        <v>1676.4010000000001</v>
      </c>
      <c r="D6840" s="294">
        <v>160.92400000000001</v>
      </c>
      <c r="E6840" s="295">
        <v>3944.5430000000001</v>
      </c>
      <c r="F6840" s="294">
        <v>1295.2940000000001</v>
      </c>
      <c r="G6840" s="294">
        <v>2816.4210000000003</v>
      </c>
    </row>
    <row r="6841" spans="1:7">
      <c r="A6841" s="34" t="s">
        <v>1748</v>
      </c>
      <c r="B6841" s="293">
        <v>1993</v>
      </c>
      <c r="C6841" s="294">
        <v>1677.8719000000001</v>
      </c>
      <c r="D6841" s="294">
        <v>156.13999999999999</v>
      </c>
      <c r="E6841" s="295">
        <v>3912.3240000000001</v>
      </c>
      <c r="F6841" s="294">
        <v>1295.8869999999999</v>
      </c>
      <c r="G6841" s="294">
        <v>2745.6390000000001</v>
      </c>
    </row>
    <row r="6842" spans="1:7">
      <c r="A6842" s="34" t="s">
        <v>1748</v>
      </c>
      <c r="B6842" s="293">
        <v>1992</v>
      </c>
      <c r="C6842" s="294">
        <v>1582.356</v>
      </c>
      <c r="D6842" s="294">
        <v>133.58500000000001</v>
      </c>
      <c r="E6842" s="295">
        <v>3776.4989999999998</v>
      </c>
      <c r="F6842" s="294">
        <v>1238.115</v>
      </c>
      <c r="G6842" s="294">
        <v>2679.0050000000001</v>
      </c>
    </row>
    <row r="6843" spans="1:7">
      <c r="A6843" s="34" t="s">
        <v>1748</v>
      </c>
      <c r="B6843" s="293">
        <v>1991</v>
      </c>
      <c r="C6843" s="294">
        <v>1535.1610000000001</v>
      </c>
      <c r="D6843" s="294">
        <v>130.32499999999999</v>
      </c>
      <c r="E6843" s="295">
        <v>3647.5569</v>
      </c>
      <c r="F6843" s="294">
        <v>1199.354</v>
      </c>
      <c r="G6843" s="294">
        <v>2579.3050000000003</v>
      </c>
    </row>
    <row r="6844" spans="1:7">
      <c r="A6844" s="34" t="s">
        <v>1748</v>
      </c>
      <c r="B6844" s="293">
        <v>1990</v>
      </c>
      <c r="C6844" s="294">
        <v>1520.9949999999999</v>
      </c>
      <c r="D6844" s="294">
        <v>125.08799999999999</v>
      </c>
      <c r="E6844" s="295">
        <v>3625.1808999999998</v>
      </c>
      <c r="F6844" s="294">
        <v>1201.797</v>
      </c>
      <c r="G6844" s="294">
        <v>2535.7359999999999</v>
      </c>
    </row>
    <row r="6845" spans="1:7">
      <c r="A6845" s="34" t="s">
        <v>1749</v>
      </c>
      <c r="B6845" s="293">
        <v>2019</v>
      </c>
      <c r="C6845" s="294">
        <v>39117</v>
      </c>
      <c r="D6845" s="294">
        <v>4029</v>
      </c>
      <c r="E6845" s="295">
        <v>23717</v>
      </c>
      <c r="F6845" s="294">
        <v>9040</v>
      </c>
      <c r="G6845" s="294">
        <v>12519</v>
      </c>
    </row>
    <row r="6846" spans="1:7">
      <c r="A6846" s="34" t="s">
        <v>1749</v>
      </c>
      <c r="B6846" s="293">
        <v>2018</v>
      </c>
      <c r="C6846" s="294">
        <v>36397</v>
      </c>
      <c r="D6846" s="294">
        <v>1933</v>
      </c>
      <c r="E6846" s="295">
        <v>22536</v>
      </c>
      <c r="F6846" s="294">
        <v>9812</v>
      </c>
      <c r="G6846" s="294">
        <v>13622</v>
      </c>
    </row>
    <row r="6847" spans="1:7">
      <c r="A6847" s="34" t="s">
        <v>1749</v>
      </c>
      <c r="B6847" s="293">
        <v>2017</v>
      </c>
      <c r="C6847" s="294">
        <v>34350</v>
      </c>
      <c r="D6847" s="294">
        <v>4240</v>
      </c>
      <c r="E6847" s="295">
        <v>23259</v>
      </c>
      <c r="F6847" s="294">
        <v>12407</v>
      </c>
      <c r="G6847" s="294">
        <v>16209</v>
      </c>
    </row>
    <row r="6848" spans="1:7">
      <c r="A6848" s="34" t="s">
        <v>1749</v>
      </c>
      <c r="B6848" s="293">
        <v>2016</v>
      </c>
      <c r="C6848" s="294">
        <v>32376</v>
      </c>
      <c r="D6848" s="294">
        <v>3760</v>
      </c>
      <c r="E6848" s="295">
        <v>21379</v>
      </c>
      <c r="F6848" s="294">
        <v>12258</v>
      </c>
      <c r="G6848" s="294">
        <v>14296</v>
      </c>
    </row>
    <row r="6849" spans="1:7">
      <c r="A6849" s="34" t="s">
        <v>1749</v>
      </c>
      <c r="B6849" s="293">
        <v>2015</v>
      </c>
      <c r="C6849" s="294">
        <v>30601</v>
      </c>
      <c r="D6849" s="294">
        <v>3273</v>
      </c>
      <c r="E6849" s="295">
        <v>21597</v>
      </c>
      <c r="F6849" s="294">
        <v>12707</v>
      </c>
      <c r="G6849" s="294">
        <v>13967</v>
      </c>
    </row>
    <row r="6850" spans="1:7">
      <c r="A6850" s="34" t="s">
        <v>1749</v>
      </c>
      <c r="B6850" s="293">
        <v>2014</v>
      </c>
      <c r="C6850" s="294">
        <v>27799</v>
      </c>
      <c r="D6850" s="294">
        <v>2693</v>
      </c>
      <c r="E6850" s="295">
        <v>18594</v>
      </c>
      <c r="F6850" s="294">
        <v>10824</v>
      </c>
      <c r="G6850" s="294">
        <v>12197</v>
      </c>
    </row>
    <row r="6851" spans="1:7">
      <c r="A6851" s="34" t="s">
        <v>1749</v>
      </c>
      <c r="B6851" s="293">
        <v>2013</v>
      </c>
      <c r="C6851" s="294">
        <v>25313</v>
      </c>
      <c r="D6851" s="294">
        <v>2472</v>
      </c>
      <c r="E6851" s="295">
        <v>17545</v>
      </c>
      <c r="F6851" s="294">
        <v>11081</v>
      </c>
      <c r="G6851" s="294">
        <v>12446</v>
      </c>
    </row>
    <row r="6852" spans="1:7">
      <c r="A6852" s="34" t="s">
        <v>1749</v>
      </c>
      <c r="B6852" s="293">
        <v>2012</v>
      </c>
      <c r="C6852" s="294">
        <v>23331</v>
      </c>
      <c r="D6852" s="294">
        <v>2211</v>
      </c>
      <c r="E6852" s="295">
        <v>15465</v>
      </c>
      <c r="F6852" s="294">
        <v>10381</v>
      </c>
      <c r="G6852" s="294">
        <v>10766</v>
      </c>
    </row>
    <row r="6853" spans="1:7">
      <c r="A6853" s="34" t="s">
        <v>1749</v>
      </c>
      <c r="B6853" s="293">
        <v>2011</v>
      </c>
      <c r="C6853" s="294">
        <v>20117</v>
      </c>
      <c r="D6853" s="294">
        <v>2133</v>
      </c>
      <c r="E6853" s="295">
        <v>14998</v>
      </c>
      <c r="F6853" s="294">
        <v>9843</v>
      </c>
      <c r="G6853" s="294">
        <v>10506</v>
      </c>
    </row>
    <row r="6854" spans="1:7">
      <c r="A6854" s="34" t="s">
        <v>1749</v>
      </c>
      <c r="B6854" s="293">
        <v>2010</v>
      </c>
      <c r="C6854" s="294">
        <v>19014</v>
      </c>
      <c r="D6854" s="294">
        <v>1907</v>
      </c>
      <c r="E6854" s="295">
        <v>14419</v>
      </c>
      <c r="F6854" s="294">
        <v>9754</v>
      </c>
      <c r="G6854" s="294">
        <v>10346</v>
      </c>
    </row>
    <row r="6855" spans="1:7">
      <c r="A6855" s="34" t="s">
        <v>1749</v>
      </c>
      <c r="B6855" s="293">
        <v>2009</v>
      </c>
      <c r="C6855" s="294">
        <v>19176.099999999999</v>
      </c>
      <c r="D6855" s="294">
        <v>1486.7</v>
      </c>
      <c r="E6855" s="295">
        <v>13249.6</v>
      </c>
      <c r="F6855" s="294">
        <v>8693.4</v>
      </c>
      <c r="G6855" s="294">
        <v>9505.5</v>
      </c>
    </row>
    <row r="6856" spans="1:7">
      <c r="A6856" s="34" t="s">
        <v>1749</v>
      </c>
      <c r="B6856" s="293">
        <v>2008</v>
      </c>
      <c r="C6856" s="294">
        <v>18627</v>
      </c>
      <c r="D6856" s="294">
        <v>1883.4</v>
      </c>
      <c r="E6856" s="295">
        <v>12442.7</v>
      </c>
      <c r="F6856" s="294">
        <v>7825.6</v>
      </c>
      <c r="G6856" s="294">
        <v>8450.7000000000007</v>
      </c>
    </row>
    <row r="6857" spans="1:7">
      <c r="A6857" s="34" t="s">
        <v>1749</v>
      </c>
      <c r="B6857" s="293">
        <v>2007</v>
      </c>
      <c r="C6857" s="294">
        <v>16325.9</v>
      </c>
      <c r="D6857" s="294">
        <v>1491.5</v>
      </c>
      <c r="E6857" s="295">
        <v>10688.3</v>
      </c>
      <c r="F6857" s="294">
        <v>7025.7</v>
      </c>
      <c r="G6857" s="294">
        <v>7566.9</v>
      </c>
    </row>
    <row r="6858" spans="1:7">
      <c r="A6858" s="34" t="s">
        <v>1749</v>
      </c>
      <c r="B6858" s="293">
        <v>2006</v>
      </c>
      <c r="C6858" s="294">
        <v>14954.9</v>
      </c>
      <c r="D6858" s="294">
        <v>1392</v>
      </c>
      <c r="E6858" s="295">
        <v>9869.6</v>
      </c>
      <c r="F6858" s="294">
        <v>6285.5</v>
      </c>
      <c r="G6858" s="294">
        <v>6994.9</v>
      </c>
    </row>
    <row r="6859" spans="1:7">
      <c r="A6859" s="34" t="s">
        <v>1749</v>
      </c>
      <c r="B6859" s="293">
        <v>2005</v>
      </c>
      <c r="C6859" s="294">
        <v>13739.7</v>
      </c>
      <c r="D6859" s="294">
        <v>1211.5999999999999</v>
      </c>
      <c r="E6859" s="295">
        <v>8793.6</v>
      </c>
      <c r="F6859" s="294">
        <v>5644.5</v>
      </c>
      <c r="G6859" s="294">
        <v>6407.8</v>
      </c>
    </row>
    <row r="6860" spans="1:7">
      <c r="A6860" s="34" t="s">
        <v>1749</v>
      </c>
      <c r="B6860" s="293">
        <v>2004</v>
      </c>
      <c r="C6860" s="294">
        <v>12253.1</v>
      </c>
      <c r="D6860" s="294">
        <v>945.6</v>
      </c>
      <c r="E6860" s="295">
        <v>7891.6</v>
      </c>
      <c r="F6860" s="294">
        <v>4782</v>
      </c>
      <c r="G6860" s="294">
        <v>5617</v>
      </c>
    </row>
    <row r="6861" spans="1:7">
      <c r="A6861" s="34" t="s">
        <v>1749</v>
      </c>
      <c r="B6861" s="293">
        <v>2003</v>
      </c>
      <c r="C6861" s="294">
        <v>10697</v>
      </c>
      <c r="D6861" s="294">
        <v>474</v>
      </c>
      <c r="E6861" s="295">
        <v>6713.9</v>
      </c>
      <c r="F6861" s="294">
        <v>3991</v>
      </c>
      <c r="G6861" s="294">
        <v>4823.7</v>
      </c>
    </row>
    <row r="6862" spans="1:7">
      <c r="A6862" s="34" t="s">
        <v>1749</v>
      </c>
      <c r="B6862" s="293">
        <v>2002</v>
      </c>
      <c r="C6862" s="294">
        <v>9893</v>
      </c>
      <c r="D6862" s="294">
        <v>663.3</v>
      </c>
      <c r="E6862" s="295">
        <v>6439.1</v>
      </c>
      <c r="F6862" s="294">
        <v>3839.3</v>
      </c>
      <c r="G6862" s="294">
        <v>4945.7000000000007</v>
      </c>
    </row>
    <row r="6863" spans="1:7">
      <c r="A6863" s="34" t="s">
        <v>1749</v>
      </c>
      <c r="B6863" s="293">
        <v>2001</v>
      </c>
      <c r="C6863" s="294">
        <v>9488.7999999999993</v>
      </c>
      <c r="D6863" s="294">
        <v>589.70000000000005</v>
      </c>
      <c r="E6863" s="295">
        <v>5819.6</v>
      </c>
      <c r="F6863" s="294">
        <v>3494.8</v>
      </c>
      <c r="G6863" s="294">
        <v>4791.3999999999996</v>
      </c>
    </row>
    <row r="6864" spans="1:7">
      <c r="A6864" s="34" t="s">
        <v>1749</v>
      </c>
      <c r="B6864" s="293">
        <v>2000</v>
      </c>
      <c r="C6864" s="294">
        <v>8995.1</v>
      </c>
      <c r="D6864" s="294">
        <v>579.1</v>
      </c>
      <c r="E6864" s="295">
        <v>5856.9</v>
      </c>
      <c r="F6864" s="294">
        <v>3136.3</v>
      </c>
      <c r="G6864" s="294">
        <v>4580.8999999999996</v>
      </c>
    </row>
    <row r="6865" spans="1:7">
      <c r="A6865" s="34" t="s">
        <v>1749</v>
      </c>
      <c r="B6865" s="293">
        <v>1999</v>
      </c>
      <c r="C6865" s="294">
        <v>8776.9</v>
      </c>
      <c r="D6865" s="294">
        <v>451.4</v>
      </c>
      <c r="E6865" s="295">
        <v>5247.7</v>
      </c>
      <c r="F6865" s="294">
        <v>3334.9</v>
      </c>
      <c r="G6865" s="294">
        <v>4141.1000000000004</v>
      </c>
    </row>
    <row r="6866" spans="1:7">
      <c r="A6866" s="34" t="s">
        <v>1749</v>
      </c>
      <c r="B6866" s="293">
        <v>1998</v>
      </c>
      <c r="C6866" s="294">
        <v>9553.0995999999996</v>
      </c>
      <c r="D6866" s="294">
        <v>399.3</v>
      </c>
      <c r="E6866" s="295">
        <v>5397.3999000000003</v>
      </c>
      <c r="F6866" s="294">
        <v>3261.8998999999999</v>
      </c>
      <c r="G6866" s="294">
        <v>4123.0999000000002</v>
      </c>
    </row>
    <row r="6867" spans="1:7">
      <c r="A6867" s="34" t="s">
        <v>1749</v>
      </c>
      <c r="B6867" s="293">
        <v>1997</v>
      </c>
      <c r="C6867" s="294">
        <v>9186.5391</v>
      </c>
      <c r="D6867" s="294">
        <v>795.79200000000003</v>
      </c>
      <c r="E6867" s="295">
        <v>5361.2070000000003</v>
      </c>
      <c r="F6867" s="294">
        <v>3156.1381000000001</v>
      </c>
      <c r="G6867" s="294">
        <v>4007.5271000000002</v>
      </c>
    </row>
    <row r="6868" spans="1:7">
      <c r="A6868" s="34" t="s">
        <v>1749</v>
      </c>
      <c r="B6868" s="293">
        <v>1996</v>
      </c>
      <c r="C6868" s="294">
        <v>6470.625</v>
      </c>
      <c r="D6868" s="294">
        <v>553.16</v>
      </c>
      <c r="E6868" s="295">
        <v>3951.6279</v>
      </c>
      <c r="F6868" s="294">
        <v>2431.6999000000001</v>
      </c>
      <c r="G6868" s="294">
        <v>2893.6489000000001</v>
      </c>
    </row>
    <row r="6869" spans="1:7">
      <c r="A6869" s="34" t="s">
        <v>1749</v>
      </c>
      <c r="B6869" s="293">
        <v>1995</v>
      </c>
      <c r="C6869" s="294">
        <v>4760.8339999999998</v>
      </c>
      <c r="D6869" s="294">
        <v>399.63400000000001</v>
      </c>
      <c r="E6869" s="295">
        <v>3142.7451000000001</v>
      </c>
      <c r="F6869" s="294">
        <v>1964.989</v>
      </c>
      <c r="G6869" s="294">
        <v>2404.5970000000002</v>
      </c>
    </row>
    <row r="6870" spans="1:7">
      <c r="A6870" s="34" t="s">
        <v>1749</v>
      </c>
      <c r="B6870" s="293">
        <v>1994</v>
      </c>
      <c r="C6870" s="294">
        <v>3789.6680000000001</v>
      </c>
      <c r="D6870" s="294">
        <v>298.76400000000001</v>
      </c>
      <c r="E6870" s="295">
        <v>2373.8148999999999</v>
      </c>
      <c r="F6870" s="294">
        <v>1741.249</v>
      </c>
      <c r="G6870" s="294">
        <v>1884.848</v>
      </c>
    </row>
    <row r="6871" spans="1:7">
      <c r="A6871" s="34" t="s">
        <v>1749</v>
      </c>
      <c r="B6871" s="293">
        <v>1993</v>
      </c>
      <c r="C6871" s="294">
        <v>3930.9839000000002</v>
      </c>
      <c r="D6871" s="294">
        <v>364.98599999999999</v>
      </c>
      <c r="E6871" s="295">
        <v>2187.4629</v>
      </c>
      <c r="F6871" s="294">
        <v>1646.326</v>
      </c>
      <c r="G6871" s="294">
        <v>1822.509</v>
      </c>
    </row>
    <row r="6872" spans="1:7">
      <c r="A6872" s="34" t="s">
        <v>1749</v>
      </c>
      <c r="B6872" s="293">
        <v>1992</v>
      </c>
      <c r="C6872" s="294">
        <v>3405.2109</v>
      </c>
      <c r="D6872" s="294">
        <v>329.18799999999999</v>
      </c>
      <c r="E6872" s="295">
        <v>1872.8610000000001</v>
      </c>
      <c r="F6872" s="294">
        <v>1331.9949999999999</v>
      </c>
      <c r="G6872" s="294">
        <v>1510.819</v>
      </c>
    </row>
    <row r="6873" spans="1:7">
      <c r="A6873" s="34" t="s">
        <v>1749</v>
      </c>
      <c r="B6873" s="293">
        <v>1991</v>
      </c>
      <c r="C6873" s="294">
        <v>3003.6100999999999</v>
      </c>
      <c r="D6873" s="294">
        <v>287.01600000000002</v>
      </c>
      <c r="E6873" s="295">
        <v>1708.4301</v>
      </c>
      <c r="F6873" s="294">
        <v>1033.0889999999999</v>
      </c>
      <c r="G6873" s="294">
        <v>1364.0250000000001</v>
      </c>
    </row>
    <row r="6874" spans="1:7">
      <c r="A6874" s="34" t="s">
        <v>1749</v>
      </c>
      <c r="B6874" s="293">
        <v>1990</v>
      </c>
      <c r="C6874" s="294">
        <v>2235.2438999999999</v>
      </c>
      <c r="D6874" s="294">
        <v>242.928</v>
      </c>
      <c r="E6874" s="295">
        <v>1094.5519999999999</v>
      </c>
      <c r="F6874" s="294">
        <v>784.51900000000001</v>
      </c>
      <c r="G6874" s="294">
        <v>850.35400000000004</v>
      </c>
    </row>
    <row r="6875" spans="1:7">
      <c r="A6875" s="34" t="s">
        <v>1749</v>
      </c>
      <c r="B6875" s="293">
        <v>1989</v>
      </c>
      <c r="C6875" s="294">
        <v>1710.8030000000001</v>
      </c>
      <c r="D6875" s="294">
        <v>167.017</v>
      </c>
      <c r="E6875" s="295">
        <v>825.41</v>
      </c>
      <c r="F6875" s="294">
        <v>562.10400000000004</v>
      </c>
      <c r="G6875" s="294">
        <v>637.20900000000006</v>
      </c>
    </row>
    <row r="6876" spans="1:7">
      <c r="A6876" s="34" t="s">
        <v>1750</v>
      </c>
      <c r="B6876" s="293">
        <v>2019</v>
      </c>
      <c r="C6876" s="294">
        <v>4731</v>
      </c>
      <c r="D6876" s="294">
        <v>31</v>
      </c>
      <c r="E6876" s="295">
        <v>15938</v>
      </c>
      <c r="F6876" s="294">
        <v>5738</v>
      </c>
      <c r="G6876" s="294">
        <v>10190</v>
      </c>
    </row>
    <row r="6877" spans="1:7">
      <c r="A6877" s="34" t="s">
        <v>1750</v>
      </c>
      <c r="B6877" s="293">
        <v>2018</v>
      </c>
      <c r="C6877" s="294">
        <v>4834</v>
      </c>
      <c r="D6877" s="294">
        <v>1138</v>
      </c>
      <c r="E6877" s="295">
        <v>15759</v>
      </c>
      <c r="F6877" s="294">
        <v>5023</v>
      </c>
      <c r="G6877" s="294">
        <v>10049</v>
      </c>
    </row>
    <row r="6878" spans="1:7">
      <c r="A6878" s="34" t="s">
        <v>1750</v>
      </c>
      <c r="B6878" s="293">
        <v>2017</v>
      </c>
      <c r="C6878" s="294">
        <v>4019</v>
      </c>
      <c r="D6878" s="294">
        <v>-106</v>
      </c>
      <c r="E6878" s="295">
        <v>18174</v>
      </c>
      <c r="F6878" s="294">
        <v>3487</v>
      </c>
      <c r="G6878" s="294">
        <v>11673</v>
      </c>
    </row>
    <row r="6879" spans="1:7">
      <c r="A6879" s="34" t="s">
        <v>1750</v>
      </c>
      <c r="B6879" s="293">
        <v>2016</v>
      </c>
      <c r="C6879" s="294">
        <v>3600</v>
      </c>
      <c r="D6879" s="294">
        <v>2488</v>
      </c>
      <c r="E6879" s="295">
        <v>11767</v>
      </c>
      <c r="F6879" s="294">
        <v>3676</v>
      </c>
      <c r="G6879" s="294">
        <v>5883</v>
      </c>
    </row>
    <row r="6880" spans="1:7">
      <c r="A6880" s="34" t="s">
        <v>1750</v>
      </c>
      <c r="B6880" s="293">
        <v>2015</v>
      </c>
      <c r="C6880" s="294">
        <v>3956</v>
      </c>
      <c r="D6880" s="294">
        <v>878</v>
      </c>
      <c r="E6880" s="295">
        <v>13233</v>
      </c>
      <c r="F6880" s="294">
        <v>5935</v>
      </c>
      <c r="G6880" s="294">
        <v>8031</v>
      </c>
    </row>
    <row r="6881" spans="1:7">
      <c r="A6881" s="34" t="s">
        <v>1750</v>
      </c>
      <c r="B6881" s="293">
        <v>2014</v>
      </c>
      <c r="C6881" s="294">
        <v>4183</v>
      </c>
      <c r="D6881" s="294">
        <v>898</v>
      </c>
      <c r="E6881" s="295">
        <v>13539</v>
      </c>
      <c r="F6881" s="294">
        <v>5797</v>
      </c>
      <c r="G6881" s="294">
        <v>7892</v>
      </c>
    </row>
    <row r="6882" spans="1:7">
      <c r="A6882" s="34" t="s">
        <v>1750</v>
      </c>
      <c r="B6882" s="293">
        <v>2013</v>
      </c>
      <c r="C6882" s="294">
        <v>6906</v>
      </c>
      <c r="D6882" s="294">
        <v>755</v>
      </c>
      <c r="E6882" s="295">
        <v>14379</v>
      </c>
      <c r="F6882" s="294">
        <v>5421</v>
      </c>
      <c r="G6882" s="294">
        <v>8512</v>
      </c>
    </row>
    <row r="6883" spans="1:7">
      <c r="A6883" s="34" t="s">
        <v>1750</v>
      </c>
      <c r="B6883" s="293">
        <v>2012</v>
      </c>
      <c r="C6883" s="294">
        <v>6730</v>
      </c>
      <c r="D6883" s="294">
        <v>1187</v>
      </c>
      <c r="E6883" s="295">
        <v>13020</v>
      </c>
      <c r="F6883" s="294">
        <v>5172</v>
      </c>
      <c r="G6883" s="294">
        <v>7211</v>
      </c>
    </row>
    <row r="6884" spans="1:7">
      <c r="A6884" s="34" t="s">
        <v>1750</v>
      </c>
      <c r="B6884" s="293">
        <v>2011</v>
      </c>
      <c r="C6884" s="294">
        <v>6190</v>
      </c>
      <c r="D6884" s="294">
        <v>597</v>
      </c>
      <c r="E6884" s="295">
        <v>12719</v>
      </c>
      <c r="F6884" s="294">
        <v>4605</v>
      </c>
      <c r="G6884" s="294">
        <v>7188</v>
      </c>
    </row>
    <row r="6885" spans="1:7">
      <c r="A6885" s="34" t="s">
        <v>1750</v>
      </c>
      <c r="B6885" s="293">
        <v>2010</v>
      </c>
      <c r="C6885" s="294">
        <v>5985</v>
      </c>
      <c r="D6885" s="294">
        <v>714</v>
      </c>
      <c r="E6885" s="295">
        <v>11232</v>
      </c>
      <c r="F6885" s="294">
        <v>4548</v>
      </c>
      <c r="G6885" s="294">
        <v>6419</v>
      </c>
    </row>
    <row r="6886" spans="1:7">
      <c r="A6886" s="34" t="s">
        <v>1750</v>
      </c>
      <c r="B6886" s="293">
        <v>2009</v>
      </c>
      <c r="C6886" s="294">
        <v>6150</v>
      </c>
      <c r="D6886" s="294">
        <v>-6786</v>
      </c>
      <c r="E6886" s="295">
        <v>10645.13</v>
      </c>
      <c r="F6886" s="294">
        <v>3947.9879999999998</v>
      </c>
      <c r="G6886" s="294">
        <v>6047.9879999999994</v>
      </c>
    </row>
    <row r="6887" spans="1:7">
      <c r="A6887" s="34" t="s">
        <v>1750</v>
      </c>
      <c r="B6887" s="293">
        <v>2008</v>
      </c>
      <c r="C6887" s="294">
        <v>5874.4189999999999</v>
      </c>
      <c r="D6887" s="294">
        <v>463.85</v>
      </c>
      <c r="E6887" s="295">
        <v>18092.094000000001</v>
      </c>
      <c r="F6887" s="294">
        <v>10973.183000000001</v>
      </c>
      <c r="G6887" s="294">
        <v>13273.183000000001</v>
      </c>
    </row>
    <row r="6888" spans="1:7">
      <c r="A6888" s="34" t="s">
        <v>1750</v>
      </c>
      <c r="B6888" s="293">
        <v>2007</v>
      </c>
      <c r="C6888" s="294">
        <v>5199.366</v>
      </c>
      <c r="D6888" s="294">
        <v>404.38</v>
      </c>
      <c r="E6888" s="295">
        <v>17750.87</v>
      </c>
      <c r="F6888" s="294">
        <v>11601.513000000001</v>
      </c>
      <c r="G6888" s="294">
        <v>13701.513000000001</v>
      </c>
    </row>
    <row r="6889" spans="1:7">
      <c r="A6889" s="34" t="s">
        <v>1750</v>
      </c>
      <c r="B6889" s="293">
        <v>2006</v>
      </c>
      <c r="C6889" s="294">
        <v>4143.3919999999998</v>
      </c>
      <c r="D6889" s="294">
        <v>156.852</v>
      </c>
      <c r="E6889" s="295">
        <v>17913.183000000001</v>
      </c>
      <c r="F6889" s="294">
        <v>13668.471</v>
      </c>
      <c r="G6889" s="294">
        <v>14181.270999999999</v>
      </c>
    </row>
    <row r="6890" spans="1:7">
      <c r="A6890" s="34" t="s">
        <v>1750</v>
      </c>
      <c r="B6890" s="293">
        <v>2005</v>
      </c>
      <c r="C6890" s="294">
        <v>2582.8490000000002</v>
      </c>
      <c r="D6890" s="294">
        <v>536.15899999999999</v>
      </c>
      <c r="E6890" s="295">
        <v>5614.2209999999995</v>
      </c>
      <c r="F6890" s="294">
        <v>3705.453</v>
      </c>
      <c r="G6890" s="294">
        <v>3709.8609999999999</v>
      </c>
    </row>
    <row r="6891" spans="1:7">
      <c r="A6891" s="34" t="s">
        <v>1750</v>
      </c>
      <c r="B6891" s="293">
        <v>2004</v>
      </c>
      <c r="C6891" s="294">
        <v>1870.1289999999999</v>
      </c>
      <c r="D6891" s="294">
        <v>370.61900000000003</v>
      </c>
      <c r="E6891" s="295">
        <v>4456.4979999999996</v>
      </c>
      <c r="F6891" s="294">
        <v>2426.2078999999999</v>
      </c>
      <c r="G6891" s="294">
        <v>3026.1949</v>
      </c>
    </row>
    <row r="6892" spans="1:7">
      <c r="A6892" s="34" t="s">
        <v>1750</v>
      </c>
      <c r="B6892" s="293">
        <v>2003</v>
      </c>
      <c r="C6892" s="294">
        <v>1406.9459999999999</v>
      </c>
      <c r="D6892" s="294">
        <v>248.43799999999999</v>
      </c>
      <c r="E6892" s="295">
        <v>3265.73</v>
      </c>
      <c r="F6892" s="294">
        <v>1764.3789999999999</v>
      </c>
      <c r="G6892" s="294">
        <v>2364.377</v>
      </c>
    </row>
    <row r="6893" spans="1:7">
      <c r="A6893" s="34" t="s">
        <v>1750</v>
      </c>
      <c r="B6893" s="293">
        <v>2002</v>
      </c>
      <c r="C6893" s="294">
        <v>1071.4380000000001</v>
      </c>
      <c r="D6893" s="294">
        <v>-28.151</v>
      </c>
      <c r="E6893" s="295">
        <v>2502.605</v>
      </c>
      <c r="F6893" s="294">
        <v>1319.876</v>
      </c>
      <c r="G6893" s="294">
        <v>1919.876</v>
      </c>
    </row>
    <row r="6894" spans="1:7">
      <c r="A6894" s="34" t="s">
        <v>1750</v>
      </c>
      <c r="B6894" s="293">
        <v>2001</v>
      </c>
      <c r="C6894" s="294">
        <v>853.55399999999997</v>
      </c>
      <c r="D6894" s="294">
        <v>63.936</v>
      </c>
      <c r="E6894" s="295">
        <v>1791.5811000000001</v>
      </c>
      <c r="F6894" s="294">
        <v>1376.501</v>
      </c>
      <c r="G6894" s="294">
        <v>1376.501</v>
      </c>
    </row>
    <row r="6895" spans="1:7">
      <c r="A6895" s="34" t="s">
        <v>1750</v>
      </c>
      <c r="B6895" s="293">
        <v>2000</v>
      </c>
      <c r="C6895" s="294">
        <v>745.72500000000002</v>
      </c>
      <c r="D6895" s="294">
        <v>170.148</v>
      </c>
      <c r="E6895" s="295">
        <v>846.02700000000004</v>
      </c>
      <c r="F6895" s="294">
        <v>617.95699999999999</v>
      </c>
      <c r="G6895" s="294">
        <v>617.95699999999999</v>
      </c>
    </row>
    <row r="6896" spans="1:7">
      <c r="A6896" s="34" t="s">
        <v>1750</v>
      </c>
      <c r="B6896" s="293">
        <v>1999</v>
      </c>
      <c r="C6896" s="294">
        <v>592.62800000000004</v>
      </c>
      <c r="D6896" s="294">
        <v>50.201000000000001</v>
      </c>
      <c r="E6896" s="295">
        <v>563.476</v>
      </c>
      <c r="F6896" s="294">
        <v>345.113</v>
      </c>
      <c r="G6896" s="294">
        <v>345.113</v>
      </c>
    </row>
    <row r="6897" spans="1:7">
      <c r="A6897" s="34" t="s">
        <v>1750</v>
      </c>
      <c r="B6897" s="293">
        <v>1998</v>
      </c>
      <c r="C6897" s="294">
        <v>532.94000000000005</v>
      </c>
      <c r="D6897" s="294">
        <v>85.088999999999999</v>
      </c>
      <c r="E6897" s="295">
        <v>476.46</v>
      </c>
      <c r="F6897" s="294">
        <v>317.50700000000001</v>
      </c>
      <c r="G6897" s="294">
        <v>331.791</v>
      </c>
    </row>
    <row r="6898" spans="1:7">
      <c r="A6898" s="34" t="s">
        <v>1750</v>
      </c>
      <c r="B6898" s="293">
        <v>1997</v>
      </c>
      <c r="C6898" s="294">
        <v>472.18299999999999</v>
      </c>
      <c r="D6898" s="294">
        <v>26.038</v>
      </c>
      <c r="E6898" s="295">
        <v>341.673</v>
      </c>
      <c r="F6898" s="294">
        <v>217.97900000000001</v>
      </c>
      <c r="G6898" s="294">
        <v>233.02</v>
      </c>
    </row>
    <row r="6899" spans="1:7">
      <c r="A6899" s="34" t="s">
        <v>1750</v>
      </c>
      <c r="B6899" s="293">
        <v>1996</v>
      </c>
      <c r="C6899" s="294">
        <v>445.43200000000002</v>
      </c>
      <c r="D6899" s="294">
        <v>-39.783000000000001</v>
      </c>
      <c r="E6899" s="295">
        <v>297.92899999999997</v>
      </c>
      <c r="F6899" s="294">
        <v>180.31700000000001</v>
      </c>
      <c r="G6899" s="294">
        <v>195.38500000000002</v>
      </c>
    </row>
    <row r="6900" spans="1:7">
      <c r="A6900" s="34" t="s">
        <v>1750</v>
      </c>
      <c r="B6900" s="293">
        <v>1995</v>
      </c>
      <c r="C6900" s="294">
        <v>431.26799999999997</v>
      </c>
      <c r="D6900" s="294">
        <v>33.408999999999999</v>
      </c>
      <c r="E6900" s="295">
        <v>309.63200000000001</v>
      </c>
      <c r="F6900" s="294">
        <v>184.874</v>
      </c>
      <c r="G6900" s="294">
        <v>210.398</v>
      </c>
    </row>
    <row r="6901" spans="1:7">
      <c r="A6901" s="34" t="s">
        <v>1750</v>
      </c>
      <c r="B6901" s="293">
        <v>1994</v>
      </c>
      <c r="C6901" s="294">
        <v>328.29899999999998</v>
      </c>
      <c r="D6901" s="294">
        <v>-56.966999999999999</v>
      </c>
      <c r="E6901" s="295">
        <v>188.792</v>
      </c>
      <c r="F6901" s="294">
        <v>64.054000000000002</v>
      </c>
      <c r="G6901" s="294">
        <v>90.867000000000004</v>
      </c>
    </row>
    <row r="6902" spans="1:7">
      <c r="A6902" s="34" t="s">
        <v>1750</v>
      </c>
      <c r="B6902" s="293">
        <v>1993</v>
      </c>
      <c r="C6902" s="294">
        <v>257.541</v>
      </c>
      <c r="D6902" s="294">
        <v>-28.603000000000002</v>
      </c>
      <c r="E6902" s="295">
        <v>141.66300000000001</v>
      </c>
      <c r="F6902" s="294">
        <v>69.575000000000003</v>
      </c>
      <c r="G6902" s="294">
        <v>96.748999999999995</v>
      </c>
    </row>
    <row r="6903" spans="1:7">
      <c r="A6903" s="34" t="s">
        <v>1750</v>
      </c>
      <c r="B6903" s="293">
        <v>1992</v>
      </c>
      <c r="C6903" s="294">
        <v>219.238</v>
      </c>
      <c r="D6903" s="294">
        <v>17.632000000000001</v>
      </c>
      <c r="E6903" s="295">
        <v>124.758</v>
      </c>
      <c r="F6903" s="294">
        <v>75.352000000000004</v>
      </c>
      <c r="G6903" s="294">
        <v>78.597000000000008</v>
      </c>
    </row>
    <row r="6904" spans="1:7">
      <c r="A6904" s="34" t="s">
        <v>1750</v>
      </c>
      <c r="B6904" s="293">
        <v>1991</v>
      </c>
      <c r="C6904" s="294">
        <v>133.761</v>
      </c>
      <c r="D6904" s="294">
        <v>9.0060000000000002</v>
      </c>
      <c r="E6904" s="295">
        <v>70.578000000000003</v>
      </c>
      <c r="F6904" s="294">
        <v>40.134</v>
      </c>
      <c r="G6904" s="294">
        <v>44.15</v>
      </c>
    </row>
    <row r="6905" spans="1:7">
      <c r="A6905" s="34" t="s">
        <v>1751</v>
      </c>
      <c r="B6905" s="293">
        <v>2019</v>
      </c>
      <c r="C6905" s="294">
        <v>6498</v>
      </c>
      <c r="D6905" s="294">
        <v>-415</v>
      </c>
      <c r="E6905" s="295">
        <v>14319</v>
      </c>
      <c r="F6905" s="294">
        <v>2388</v>
      </c>
      <c r="G6905" s="294">
        <v>11177</v>
      </c>
    </row>
    <row r="6906" spans="1:7">
      <c r="A6906" s="34" t="s">
        <v>1751</v>
      </c>
      <c r="B6906" s="293">
        <v>2018</v>
      </c>
      <c r="C6906" s="294">
        <v>6515</v>
      </c>
      <c r="D6906" s="294">
        <v>-712</v>
      </c>
      <c r="E6906" s="295">
        <v>15179</v>
      </c>
      <c r="F6906" s="294">
        <v>3043</v>
      </c>
      <c r="G6906" s="294">
        <v>11430</v>
      </c>
    </row>
    <row r="6907" spans="1:7">
      <c r="A6907" s="34" t="s">
        <v>1751</v>
      </c>
      <c r="B6907" s="293">
        <v>2017</v>
      </c>
      <c r="C6907" s="294">
        <v>6572</v>
      </c>
      <c r="D6907" s="294">
        <v>429</v>
      </c>
      <c r="E6907" s="295">
        <v>16866</v>
      </c>
      <c r="F6907" s="294">
        <v>4443</v>
      </c>
      <c r="G6907" s="294">
        <v>12884</v>
      </c>
    </row>
    <row r="6908" spans="1:7">
      <c r="A6908" s="34" t="s">
        <v>1751</v>
      </c>
      <c r="B6908" s="293">
        <v>2016</v>
      </c>
      <c r="C6908" s="294">
        <v>6309</v>
      </c>
      <c r="D6908" s="294">
        <v>502</v>
      </c>
      <c r="E6908" s="295">
        <v>15730</v>
      </c>
      <c r="F6908" s="294">
        <v>4293</v>
      </c>
      <c r="G6908" s="294">
        <v>12219</v>
      </c>
    </row>
    <row r="6909" spans="1:7">
      <c r="A6909" s="34" t="s">
        <v>1751</v>
      </c>
      <c r="B6909" s="293">
        <v>2015</v>
      </c>
      <c r="C6909" s="294">
        <v>6172</v>
      </c>
      <c r="D6909" s="294">
        <v>570</v>
      </c>
      <c r="E6909" s="295">
        <v>15303</v>
      </c>
      <c r="F6909" s="294">
        <v>4627</v>
      </c>
      <c r="G6909" s="294">
        <v>11965</v>
      </c>
    </row>
    <row r="6910" spans="1:7">
      <c r="A6910" s="34" t="s">
        <v>1751</v>
      </c>
      <c r="B6910" s="293">
        <v>2014</v>
      </c>
      <c r="C6910" s="294">
        <v>6288</v>
      </c>
      <c r="D6910" s="294">
        <v>384</v>
      </c>
      <c r="E6910" s="295">
        <v>15326</v>
      </c>
      <c r="F6910" s="294">
        <v>5133</v>
      </c>
      <c r="G6910" s="294">
        <v>11945</v>
      </c>
    </row>
    <row r="6911" spans="1:7">
      <c r="A6911" s="34" t="s">
        <v>1751</v>
      </c>
      <c r="B6911" s="293">
        <v>2013</v>
      </c>
      <c r="C6911" s="294">
        <v>5703</v>
      </c>
      <c r="D6911" s="294">
        <v>740</v>
      </c>
      <c r="E6911" s="295">
        <v>15530</v>
      </c>
      <c r="F6911" s="294">
        <v>5807</v>
      </c>
      <c r="G6911" s="294">
        <v>12447</v>
      </c>
    </row>
    <row r="6912" spans="1:7">
      <c r="A6912" s="34" t="s">
        <v>1751</v>
      </c>
      <c r="B6912" s="293">
        <v>2012</v>
      </c>
      <c r="C6912" s="294">
        <v>5407</v>
      </c>
      <c r="D6912" s="294">
        <v>273</v>
      </c>
      <c r="E6912" s="295">
        <v>14585</v>
      </c>
      <c r="F6912" s="294">
        <v>4978</v>
      </c>
      <c r="G6912" s="294">
        <v>11562</v>
      </c>
    </row>
    <row r="6913" spans="1:7">
      <c r="A6913" s="34" t="s">
        <v>1751</v>
      </c>
      <c r="B6913" s="293">
        <v>2011</v>
      </c>
      <c r="C6913" s="294">
        <v>5532</v>
      </c>
      <c r="D6913" s="294">
        <v>84</v>
      </c>
      <c r="E6913" s="295">
        <v>14504</v>
      </c>
      <c r="F6913" s="294">
        <v>4641</v>
      </c>
      <c r="G6913" s="294">
        <v>11404</v>
      </c>
    </row>
    <row r="6914" spans="1:7">
      <c r="A6914" s="34" t="s">
        <v>1751</v>
      </c>
      <c r="B6914" s="293">
        <v>2010</v>
      </c>
      <c r="C6914" s="294">
        <v>5126</v>
      </c>
      <c r="D6914" s="294">
        <v>130</v>
      </c>
      <c r="E6914" s="295">
        <v>14429</v>
      </c>
      <c r="F6914" s="294">
        <v>2896</v>
      </c>
      <c r="G6914" s="294">
        <v>11454</v>
      </c>
    </row>
    <row r="6915" spans="1:7">
      <c r="A6915" s="34" t="s">
        <v>1751</v>
      </c>
      <c r="B6915" s="293">
        <v>2009</v>
      </c>
      <c r="C6915" s="294">
        <v>4808</v>
      </c>
      <c r="D6915" s="294">
        <v>-491</v>
      </c>
      <c r="E6915" s="295">
        <v>14600</v>
      </c>
      <c r="F6915" s="294">
        <v>2812</v>
      </c>
      <c r="G6915" s="294">
        <v>11467</v>
      </c>
    </row>
    <row r="6916" spans="1:7">
      <c r="A6916" s="34" t="s">
        <v>1751</v>
      </c>
      <c r="B6916" s="293">
        <v>2008</v>
      </c>
      <c r="C6916" s="294">
        <v>4806</v>
      </c>
      <c r="D6916" s="294">
        <v>-589</v>
      </c>
      <c r="E6916" s="295">
        <v>15091</v>
      </c>
      <c r="F6916" s="294">
        <v>2009</v>
      </c>
      <c r="G6916" s="294">
        <v>11393</v>
      </c>
    </row>
    <row r="6917" spans="1:7">
      <c r="A6917" s="34" t="s">
        <v>1752</v>
      </c>
      <c r="B6917" s="293">
        <v>2019</v>
      </c>
      <c r="C6917" s="294">
        <v>33841</v>
      </c>
      <c r="D6917" s="294">
        <v>2248</v>
      </c>
      <c r="E6917" s="295">
        <v>41089</v>
      </c>
      <c r="F6917" s="294">
        <v>8819</v>
      </c>
      <c r="G6917" s="294">
        <v>24267</v>
      </c>
    </row>
    <row r="6918" spans="1:7">
      <c r="A6918" s="34" t="s">
        <v>1752</v>
      </c>
      <c r="B6918" s="293">
        <v>2018</v>
      </c>
      <c r="C6918" s="294">
        <v>30095</v>
      </c>
      <c r="D6918" s="294">
        <v>3229</v>
      </c>
      <c r="E6918" s="295">
        <v>37653</v>
      </c>
      <c r="F6918" s="294">
        <v>8187</v>
      </c>
      <c r="G6918" s="294">
        <v>22587</v>
      </c>
    </row>
    <row r="6919" spans="1:7">
      <c r="A6919" s="34" t="s">
        <v>1752</v>
      </c>
      <c r="B6919" s="293">
        <v>2017</v>
      </c>
      <c r="C6919" s="294">
        <v>26004</v>
      </c>
      <c r="D6919" s="294">
        <v>2869</v>
      </c>
      <c r="E6919" s="295">
        <v>35128</v>
      </c>
      <c r="F6919" s="294">
        <v>7132</v>
      </c>
      <c r="G6919" s="294">
        <v>22398</v>
      </c>
    </row>
    <row r="6920" spans="1:7">
      <c r="A6920" s="34" t="s">
        <v>1752</v>
      </c>
      <c r="B6920" s="293">
        <v>2016</v>
      </c>
      <c r="C6920" s="294">
        <v>24706</v>
      </c>
      <c r="D6920" s="294">
        <v>2043</v>
      </c>
      <c r="E6920" s="295">
        <v>25614</v>
      </c>
      <c r="F6920" s="294">
        <v>5259</v>
      </c>
      <c r="G6920" s="294">
        <v>12329</v>
      </c>
    </row>
    <row r="6921" spans="1:7">
      <c r="A6921" s="34" t="s">
        <v>1752</v>
      </c>
      <c r="B6921" s="293">
        <v>2015</v>
      </c>
      <c r="C6921" s="294">
        <v>23526</v>
      </c>
      <c r="D6921" s="294">
        <v>1990</v>
      </c>
      <c r="E6921" s="295">
        <v>24424</v>
      </c>
      <c r="F6921" s="294">
        <v>5522</v>
      </c>
      <c r="G6921" s="294">
        <v>12018</v>
      </c>
    </row>
    <row r="6922" spans="1:7">
      <c r="A6922" s="34" t="s">
        <v>1752</v>
      </c>
      <c r="B6922" s="293">
        <v>2014</v>
      </c>
      <c r="C6922" s="294">
        <v>23979</v>
      </c>
      <c r="D6922" s="294">
        <v>2069</v>
      </c>
      <c r="E6922" s="295">
        <v>26572</v>
      </c>
      <c r="F6922" s="294">
        <v>7235</v>
      </c>
      <c r="G6922" s="294">
        <v>13163</v>
      </c>
    </row>
    <row r="6923" spans="1:7">
      <c r="A6923" s="34" t="s">
        <v>1752</v>
      </c>
      <c r="B6923" s="293">
        <v>2013</v>
      </c>
      <c r="C6923" s="294">
        <v>24661</v>
      </c>
      <c r="D6923" s="294">
        <v>1952</v>
      </c>
      <c r="E6923" s="295">
        <v>26381</v>
      </c>
      <c r="F6923" s="294">
        <v>10620</v>
      </c>
      <c r="G6923" s="294">
        <v>16550</v>
      </c>
    </row>
    <row r="6924" spans="1:7">
      <c r="A6924" s="34" t="s">
        <v>1752</v>
      </c>
      <c r="B6924" s="293">
        <v>2012</v>
      </c>
      <c r="C6924" s="294">
        <v>25218</v>
      </c>
      <c r="D6924" s="294">
        <v>1978</v>
      </c>
      <c r="E6924" s="295">
        <v>26543</v>
      </c>
      <c r="F6924" s="294">
        <v>9514</v>
      </c>
      <c r="G6924" s="294">
        <v>13449</v>
      </c>
    </row>
    <row r="6925" spans="1:7">
      <c r="A6925" s="34" t="s">
        <v>1752</v>
      </c>
      <c r="B6925" s="293">
        <v>2011</v>
      </c>
      <c r="C6925" s="294">
        <v>26412</v>
      </c>
      <c r="D6925" s="294">
        <v>2118</v>
      </c>
      <c r="E6925" s="295">
        <v>25411</v>
      </c>
      <c r="F6925" s="294">
        <v>10336</v>
      </c>
      <c r="G6925" s="294">
        <v>14284</v>
      </c>
    </row>
    <row r="6926" spans="1:7">
      <c r="A6926" s="34" t="s">
        <v>1752</v>
      </c>
      <c r="B6926" s="293">
        <v>2010</v>
      </c>
      <c r="C6926" s="294">
        <v>28143</v>
      </c>
      <c r="D6926" s="294">
        <v>2053</v>
      </c>
      <c r="E6926" s="295">
        <v>31410</v>
      </c>
      <c r="F6926" s="294">
        <v>13436</v>
      </c>
      <c r="G6926" s="294">
        <v>18160</v>
      </c>
    </row>
    <row r="6927" spans="1:7">
      <c r="A6927" s="34" t="s">
        <v>1752</v>
      </c>
      <c r="B6927" s="293">
        <v>2009</v>
      </c>
      <c r="C6927" s="294">
        <v>27650</v>
      </c>
      <c r="D6927" s="294">
        <v>1686</v>
      </c>
      <c r="E6927" s="295">
        <v>30252</v>
      </c>
      <c r="F6927" s="294">
        <v>12687</v>
      </c>
      <c r="G6927" s="294">
        <v>16981</v>
      </c>
    </row>
    <row r="6928" spans="1:7">
      <c r="A6928" s="34" t="s">
        <v>1752</v>
      </c>
      <c r="B6928" s="293">
        <v>2008</v>
      </c>
      <c r="C6928" s="294">
        <v>32315</v>
      </c>
      <c r="D6928" s="294">
        <v>-1262</v>
      </c>
      <c r="E6928" s="295">
        <v>30197</v>
      </c>
      <c r="F6928" s="294">
        <v>11920</v>
      </c>
      <c r="G6928" s="294">
        <v>15864</v>
      </c>
    </row>
    <row r="6929" spans="1:7">
      <c r="A6929" s="34" t="s">
        <v>1752</v>
      </c>
      <c r="B6929" s="293">
        <v>2007</v>
      </c>
      <c r="C6929" s="294">
        <v>31828</v>
      </c>
      <c r="D6929" s="294">
        <v>1790</v>
      </c>
      <c r="E6929" s="295">
        <v>33373</v>
      </c>
      <c r="F6929" s="294">
        <v>17687</v>
      </c>
      <c r="G6929" s="294">
        <v>22092</v>
      </c>
    </row>
    <row r="6930" spans="1:7">
      <c r="A6930" s="34" t="s">
        <v>1752</v>
      </c>
      <c r="B6930" s="293">
        <v>2006</v>
      </c>
      <c r="C6930" s="294">
        <v>30113</v>
      </c>
      <c r="D6930" s="294">
        <v>1542</v>
      </c>
      <c r="E6930" s="295">
        <v>32009</v>
      </c>
      <c r="F6930" s="294">
        <v>16615</v>
      </c>
      <c r="G6930" s="294">
        <v>21127</v>
      </c>
    </row>
    <row r="6931" spans="1:7">
      <c r="A6931" s="34" t="s">
        <v>1752</v>
      </c>
      <c r="B6931" s="293">
        <v>2005</v>
      </c>
      <c r="C6931" s="294">
        <v>30067</v>
      </c>
      <c r="D6931" s="294">
        <v>1400</v>
      </c>
      <c r="E6931" s="295">
        <v>34214</v>
      </c>
      <c r="F6931" s="294">
        <v>16828</v>
      </c>
      <c r="G6931" s="294">
        <v>22323</v>
      </c>
    </row>
    <row r="6932" spans="1:7">
      <c r="A6932" s="34" t="s">
        <v>1752</v>
      </c>
      <c r="B6932" s="293">
        <v>2004</v>
      </c>
      <c r="C6932" s="294">
        <v>29853</v>
      </c>
      <c r="D6932" s="294">
        <v>1084</v>
      </c>
      <c r="E6932" s="295">
        <v>33303</v>
      </c>
      <c r="F6932" s="294">
        <v>16700</v>
      </c>
      <c r="G6932" s="294">
        <v>22208</v>
      </c>
    </row>
    <row r="6933" spans="1:7">
      <c r="A6933" s="34" t="s">
        <v>1752</v>
      </c>
      <c r="B6933" s="293">
        <v>2003</v>
      </c>
      <c r="C6933" s="294">
        <v>26206</v>
      </c>
      <c r="D6933" s="294">
        <v>866</v>
      </c>
      <c r="E6933" s="295">
        <v>33009</v>
      </c>
      <c r="F6933" s="294">
        <v>15798</v>
      </c>
      <c r="G6933" s="294">
        <v>22029</v>
      </c>
    </row>
    <row r="6934" spans="1:7">
      <c r="A6934" s="34" t="s">
        <v>1752</v>
      </c>
      <c r="B6934" s="293">
        <v>2002</v>
      </c>
      <c r="C6934" s="294">
        <v>17206</v>
      </c>
      <c r="D6934" s="294">
        <v>64</v>
      </c>
      <c r="E6934" s="295">
        <v>42266</v>
      </c>
      <c r="F6934" s="294">
        <v>14461</v>
      </c>
      <c r="G6934" s="294">
        <v>24434</v>
      </c>
    </row>
    <row r="6935" spans="1:7">
      <c r="A6935" s="34" t="s">
        <v>1752</v>
      </c>
      <c r="B6935" s="293">
        <v>2001</v>
      </c>
      <c r="C6935" s="294">
        <v>13558</v>
      </c>
      <c r="D6935" s="294">
        <v>427</v>
      </c>
      <c r="E6935" s="295">
        <v>20886</v>
      </c>
      <c r="F6935" s="294">
        <v>7513</v>
      </c>
      <c r="G6935" s="294">
        <v>13354</v>
      </c>
    </row>
    <row r="6936" spans="1:7">
      <c r="A6936" s="34" t="s">
        <v>1752</v>
      </c>
      <c r="B6936" s="293">
        <v>2000</v>
      </c>
      <c r="C6936" s="294">
        <v>7618</v>
      </c>
      <c r="D6936" s="294">
        <v>608</v>
      </c>
      <c r="E6936" s="295">
        <v>9622</v>
      </c>
      <c r="F6936" s="294">
        <v>3922</v>
      </c>
      <c r="G6936" s="294">
        <v>5537</v>
      </c>
    </row>
    <row r="6937" spans="1:7">
      <c r="A6937" s="34" t="s">
        <v>1752</v>
      </c>
      <c r="B6937" s="293">
        <v>1999</v>
      </c>
      <c r="C6937" s="294">
        <v>7616</v>
      </c>
      <c r="D6937" s="294">
        <v>467</v>
      </c>
      <c r="E6937" s="295">
        <v>9285</v>
      </c>
      <c r="F6937" s="294">
        <v>3257</v>
      </c>
      <c r="G6937" s="294">
        <v>5482</v>
      </c>
    </row>
    <row r="6938" spans="1:7">
      <c r="A6938" s="34" t="s">
        <v>1752</v>
      </c>
      <c r="B6938" s="293">
        <v>1998</v>
      </c>
      <c r="C6938" s="294">
        <v>8902</v>
      </c>
      <c r="D6938" s="294">
        <v>194</v>
      </c>
      <c r="E6938" s="295">
        <v>9536</v>
      </c>
      <c r="F6938" s="294">
        <v>2850</v>
      </c>
      <c r="G6938" s="294">
        <v>5681</v>
      </c>
    </row>
    <row r="6939" spans="1:7">
      <c r="A6939" s="34" t="s">
        <v>1752</v>
      </c>
      <c r="B6939" s="293">
        <v>1997</v>
      </c>
      <c r="C6939" s="294">
        <v>9153</v>
      </c>
      <c r="D6939" s="294">
        <v>407</v>
      </c>
      <c r="E6939" s="295">
        <v>9677</v>
      </c>
      <c r="F6939" s="294">
        <v>2623</v>
      </c>
      <c r="G6939" s="294">
        <v>5414</v>
      </c>
    </row>
    <row r="6940" spans="1:7">
      <c r="A6940" s="34" t="s">
        <v>1752</v>
      </c>
      <c r="B6940" s="293">
        <v>1996</v>
      </c>
      <c r="C6940" s="294">
        <v>8607</v>
      </c>
      <c r="D6940" s="294">
        <v>264</v>
      </c>
      <c r="E6940" s="295">
        <v>9645</v>
      </c>
      <c r="F6940" s="294">
        <v>2282</v>
      </c>
      <c r="G6940" s="294">
        <v>5660</v>
      </c>
    </row>
    <row r="6941" spans="1:7">
      <c r="A6941" s="34" t="s">
        <v>1752</v>
      </c>
      <c r="B6941" s="293">
        <v>1995</v>
      </c>
      <c r="C6941" s="294">
        <v>7272</v>
      </c>
      <c r="D6941" s="294">
        <v>277</v>
      </c>
      <c r="E6941" s="295">
        <v>5455</v>
      </c>
      <c r="F6941" s="294">
        <v>1459</v>
      </c>
      <c r="G6941" s="294">
        <v>2831</v>
      </c>
    </row>
    <row r="6942" spans="1:7">
      <c r="A6942" s="34" t="s">
        <v>1752</v>
      </c>
      <c r="B6942" s="293">
        <v>1994</v>
      </c>
      <c r="C6942" s="294">
        <v>6711</v>
      </c>
      <c r="D6942" s="294">
        <v>35</v>
      </c>
      <c r="E6942" s="295">
        <v>6047</v>
      </c>
      <c r="F6942" s="294">
        <v>1290</v>
      </c>
      <c r="G6942" s="294">
        <v>3224</v>
      </c>
    </row>
    <row r="6943" spans="1:7">
      <c r="A6943" s="34" t="s">
        <v>1752</v>
      </c>
      <c r="B6943" s="293">
        <v>1993</v>
      </c>
      <c r="C6943" s="294">
        <v>5063</v>
      </c>
      <c r="D6943" s="294">
        <v>96</v>
      </c>
      <c r="E6943" s="295">
        <v>2939</v>
      </c>
      <c r="F6943" s="294">
        <v>1322</v>
      </c>
      <c r="G6943" s="294">
        <v>1653</v>
      </c>
    </row>
    <row r="6944" spans="1:7">
      <c r="A6944" s="34" t="s">
        <v>1752</v>
      </c>
      <c r="B6944" s="293">
        <v>1992</v>
      </c>
      <c r="C6944" s="294">
        <v>5550</v>
      </c>
      <c r="D6944" s="294">
        <v>121</v>
      </c>
      <c r="E6944" s="295">
        <v>3162</v>
      </c>
      <c r="F6944" s="294">
        <v>1254</v>
      </c>
      <c r="G6944" s="294">
        <v>1664</v>
      </c>
    </row>
    <row r="6945" spans="1:7">
      <c r="A6945" s="34" t="s">
        <v>1752</v>
      </c>
      <c r="B6945" s="293">
        <v>1991</v>
      </c>
      <c r="C6945" s="294">
        <v>5694.2002000000002</v>
      </c>
      <c r="D6945" s="294">
        <v>200.8</v>
      </c>
      <c r="E6945" s="295">
        <v>3127.8</v>
      </c>
      <c r="F6945" s="294">
        <v>1182.4000000000001</v>
      </c>
      <c r="G6945" s="294">
        <v>1732.4</v>
      </c>
    </row>
    <row r="6946" spans="1:7">
      <c r="A6946" s="34" t="s">
        <v>1752</v>
      </c>
      <c r="B6946" s="293">
        <v>1990</v>
      </c>
      <c r="C6946" s="294">
        <v>5489.7997999999998</v>
      </c>
      <c r="D6946" s="294">
        <v>210.4</v>
      </c>
      <c r="E6946" s="295">
        <v>3094.2</v>
      </c>
      <c r="F6946" s="294">
        <v>1032.5999999999999</v>
      </c>
      <c r="G6946" s="294">
        <v>2020.3999999999999</v>
      </c>
    </row>
    <row r="6947" spans="1:7">
      <c r="A6947" s="34" t="s">
        <v>1752</v>
      </c>
      <c r="B6947" s="293">
        <v>1989</v>
      </c>
      <c r="C6947" s="294">
        <v>5248.3999000000003</v>
      </c>
      <c r="D6947" s="294">
        <v>-80.5</v>
      </c>
      <c r="E6947" s="295">
        <v>3196.2</v>
      </c>
      <c r="F6947" s="294">
        <v>875.1</v>
      </c>
      <c r="G6947" s="294">
        <v>2028.8000000000002</v>
      </c>
    </row>
    <row r="6948" spans="1:7">
      <c r="A6948" s="34" t="s">
        <v>1753</v>
      </c>
      <c r="B6948" s="293">
        <v>2019</v>
      </c>
      <c r="C6948" s="294">
        <v>8479</v>
      </c>
      <c r="D6948" s="294">
        <v>-6095</v>
      </c>
      <c r="E6948" s="295">
        <v>13149</v>
      </c>
      <c r="F6948" s="294">
        <v>7846</v>
      </c>
      <c r="G6948" s="294">
        <v>10623</v>
      </c>
    </row>
    <row r="6949" spans="1:7">
      <c r="A6949" s="34" t="s">
        <v>1753</v>
      </c>
      <c r="B6949" s="293">
        <v>2018</v>
      </c>
      <c r="C6949" s="294">
        <v>8453</v>
      </c>
      <c r="D6949" s="294">
        <v>-31</v>
      </c>
      <c r="E6949" s="295">
        <v>19796</v>
      </c>
      <c r="F6949" s="294">
        <v>13889</v>
      </c>
      <c r="G6949" s="294">
        <v>16600</v>
      </c>
    </row>
    <row r="6950" spans="1:7">
      <c r="A6950" s="34" t="s">
        <v>1753</v>
      </c>
      <c r="B6950" s="293">
        <v>2017</v>
      </c>
      <c r="C6950" s="294">
        <v>7304</v>
      </c>
      <c r="D6950" s="294">
        <v>-237</v>
      </c>
      <c r="E6950" s="295">
        <v>20206</v>
      </c>
      <c r="F6950" s="294">
        <v>14160</v>
      </c>
      <c r="G6950" s="294">
        <v>16872</v>
      </c>
    </row>
    <row r="6951" spans="1:7">
      <c r="A6951" s="34" t="s">
        <v>1753</v>
      </c>
      <c r="B6951" s="293">
        <v>2016</v>
      </c>
      <c r="C6951" s="294">
        <v>7251</v>
      </c>
      <c r="D6951" s="294">
        <v>-2412</v>
      </c>
      <c r="E6951" s="295">
        <v>21140</v>
      </c>
      <c r="F6951" s="294">
        <v>14003</v>
      </c>
      <c r="G6951" s="294">
        <v>17217</v>
      </c>
    </row>
    <row r="6952" spans="1:7">
      <c r="A6952" s="34" t="s">
        <v>1753</v>
      </c>
      <c r="B6952" s="293">
        <v>2015</v>
      </c>
      <c r="C6952" s="294">
        <v>14757</v>
      </c>
      <c r="D6952" s="294">
        <v>-769</v>
      </c>
      <c r="E6952" s="295">
        <v>25970</v>
      </c>
      <c r="F6952" s="294">
        <v>16460</v>
      </c>
      <c r="G6952" s="294">
        <v>20369</v>
      </c>
    </row>
    <row r="6953" spans="1:7">
      <c r="A6953" s="34" t="s">
        <v>1753</v>
      </c>
      <c r="B6953" s="293">
        <v>2014</v>
      </c>
      <c r="C6953" s="294">
        <v>21440</v>
      </c>
      <c r="D6953" s="294">
        <v>2502</v>
      </c>
      <c r="E6953" s="295">
        <v>33562</v>
      </c>
      <c r="F6953" s="294">
        <v>20772</v>
      </c>
      <c r="G6953" s="294">
        <v>23938</v>
      </c>
    </row>
    <row r="6954" spans="1:7">
      <c r="A6954" s="34" t="s">
        <v>1753</v>
      </c>
      <c r="B6954" s="293">
        <v>2013</v>
      </c>
      <c r="C6954" s="294">
        <v>19221</v>
      </c>
      <c r="D6954" s="294">
        <v>2327</v>
      </c>
      <c r="E6954" s="295">
        <v>34812</v>
      </c>
      <c r="F6954" s="294">
        <v>22330</v>
      </c>
      <c r="G6954" s="294">
        <v>25480</v>
      </c>
    </row>
    <row r="6955" spans="1:7">
      <c r="A6955" s="34" t="s">
        <v>1753</v>
      </c>
      <c r="B6955" s="293">
        <v>2012</v>
      </c>
      <c r="C6955" s="294">
        <v>17194</v>
      </c>
      <c r="D6955" s="294">
        <v>2491</v>
      </c>
      <c r="E6955" s="295">
        <v>31484</v>
      </c>
      <c r="F6955" s="294">
        <v>20356</v>
      </c>
      <c r="G6955" s="294">
        <v>23505</v>
      </c>
    </row>
    <row r="6956" spans="1:7">
      <c r="A6956" s="34" t="s">
        <v>1753</v>
      </c>
      <c r="B6956" s="293">
        <v>2011</v>
      </c>
      <c r="C6956" s="294">
        <v>14658</v>
      </c>
      <c r="D6956" s="294">
        <v>1994</v>
      </c>
      <c r="E6956" s="295">
        <v>25515</v>
      </c>
      <c r="F6956" s="294">
        <v>17728</v>
      </c>
      <c r="G6956" s="294">
        <v>18238</v>
      </c>
    </row>
    <row r="6957" spans="1:7">
      <c r="A6957" s="34" t="s">
        <v>1753</v>
      </c>
      <c r="B6957" s="293">
        <v>2010</v>
      </c>
      <c r="C6957" s="294">
        <v>12156</v>
      </c>
      <c r="D6957" s="294">
        <v>1667</v>
      </c>
      <c r="E6957" s="295">
        <v>23050</v>
      </c>
      <c r="F6957" s="294">
        <v>15862</v>
      </c>
      <c r="G6957" s="294">
        <v>16749</v>
      </c>
    </row>
    <row r="6958" spans="1:7">
      <c r="A6958" s="34" t="s">
        <v>1753</v>
      </c>
      <c r="B6958" s="293">
        <v>2009</v>
      </c>
      <c r="C6958" s="294">
        <v>12712</v>
      </c>
      <c r="D6958" s="294">
        <v>1469</v>
      </c>
      <c r="E6958" s="295">
        <v>21532</v>
      </c>
      <c r="F6958" s="294">
        <v>14228</v>
      </c>
      <c r="G6958" s="294">
        <v>15111</v>
      </c>
    </row>
    <row r="6959" spans="1:7">
      <c r="A6959" s="34" t="s">
        <v>1753</v>
      </c>
      <c r="B6959" s="293">
        <v>2008</v>
      </c>
      <c r="C6959" s="294">
        <v>13431.4</v>
      </c>
      <c r="D6959" s="294">
        <v>1952</v>
      </c>
      <c r="E6959" s="295">
        <v>21478.7</v>
      </c>
      <c r="F6959" s="294">
        <v>12723.5</v>
      </c>
      <c r="G6959" s="294">
        <v>13597.4</v>
      </c>
    </row>
    <row r="6960" spans="1:7">
      <c r="A6960" s="34" t="s">
        <v>1753</v>
      </c>
      <c r="B6960" s="293">
        <v>2007</v>
      </c>
      <c r="C6960" s="294">
        <v>9789</v>
      </c>
      <c r="D6960" s="294">
        <v>1337.1</v>
      </c>
      <c r="E6960" s="295">
        <v>12114.9</v>
      </c>
      <c r="F6960" s="294">
        <v>6724.2</v>
      </c>
      <c r="G6960" s="294">
        <v>7614.9</v>
      </c>
    </row>
    <row r="6961" spans="1:7">
      <c r="A6961" s="34" t="s">
        <v>1753</v>
      </c>
      <c r="B6961" s="293">
        <v>2006</v>
      </c>
      <c r="C6961" s="294">
        <v>7025.8</v>
      </c>
      <c r="D6961" s="294">
        <v>684</v>
      </c>
      <c r="E6961" s="295">
        <v>9019.2999999999993</v>
      </c>
      <c r="F6961" s="294">
        <v>5059</v>
      </c>
      <c r="G6961" s="294">
        <v>5899.3</v>
      </c>
    </row>
    <row r="6962" spans="1:7">
      <c r="A6962" s="34" t="s">
        <v>1753</v>
      </c>
      <c r="B6962" s="293">
        <v>2005</v>
      </c>
      <c r="C6962" s="294">
        <v>4644.5</v>
      </c>
      <c r="D6962" s="294">
        <v>286.89999999999998</v>
      </c>
      <c r="E6962" s="295">
        <v>6678.5</v>
      </c>
      <c r="F6962" s="294">
        <v>4218.7</v>
      </c>
      <c r="G6962" s="294">
        <v>5060</v>
      </c>
    </row>
    <row r="6963" spans="1:7">
      <c r="A6963" s="34" t="s">
        <v>1753</v>
      </c>
      <c r="B6963" s="293">
        <v>2004</v>
      </c>
      <c r="C6963" s="294">
        <v>2318.1</v>
      </c>
      <c r="D6963" s="294">
        <v>110.2</v>
      </c>
      <c r="E6963" s="295">
        <v>2598.6999999999998</v>
      </c>
      <c r="F6963" s="294">
        <v>1314.2</v>
      </c>
      <c r="G6963" s="294">
        <v>1814.2</v>
      </c>
    </row>
    <row r="6964" spans="1:7">
      <c r="A6964" s="34" t="s">
        <v>1753</v>
      </c>
      <c r="B6964" s="293">
        <v>2003</v>
      </c>
      <c r="C6964" s="294">
        <v>2004.92</v>
      </c>
      <c r="D6964" s="294">
        <v>76.820999999999998</v>
      </c>
      <c r="E6964" s="295">
        <v>2242.7359999999999</v>
      </c>
      <c r="F6964" s="294">
        <v>1106.1769999999999</v>
      </c>
      <c r="G6964" s="294">
        <v>1715.067</v>
      </c>
    </row>
    <row r="6965" spans="1:7">
      <c r="A6965" s="34" t="s">
        <v>1753</v>
      </c>
      <c r="B6965" s="293">
        <v>2002</v>
      </c>
      <c r="C6965" s="294">
        <v>1521.9459999999999</v>
      </c>
      <c r="D6965" s="294">
        <v>73.069000000000003</v>
      </c>
      <c r="E6965" s="295">
        <v>1977.2280000000001</v>
      </c>
      <c r="F6965" s="294">
        <v>942.96799999999996</v>
      </c>
      <c r="G6965" s="294">
        <v>1537.605</v>
      </c>
    </row>
    <row r="6966" spans="1:7">
      <c r="A6966" s="34" t="s">
        <v>1753</v>
      </c>
      <c r="B6966" s="293">
        <v>2001</v>
      </c>
      <c r="C6966" s="294">
        <v>1747.4549999999999</v>
      </c>
      <c r="D6966" s="294">
        <v>104.063</v>
      </c>
      <c r="E6966" s="295">
        <v>1471.6959999999999</v>
      </c>
      <c r="F6966" s="294">
        <v>867.54</v>
      </c>
      <c r="G6966" s="294">
        <v>1177.7529999999999</v>
      </c>
    </row>
    <row r="6967" spans="1:7">
      <c r="A6967" s="34" t="s">
        <v>1753</v>
      </c>
      <c r="B6967" s="293">
        <v>2000</v>
      </c>
      <c r="C6967" s="294">
        <v>1149.92</v>
      </c>
      <c r="D6967" s="294">
        <v>13.135999999999999</v>
      </c>
      <c r="E6967" s="295">
        <v>1278.894</v>
      </c>
      <c r="F6967" s="294">
        <v>767.20600000000002</v>
      </c>
      <c r="G6967" s="294">
        <v>989.73300000000006</v>
      </c>
    </row>
    <row r="6968" spans="1:7">
      <c r="A6968" s="34" t="s">
        <v>1753</v>
      </c>
      <c r="B6968" s="293">
        <v>1999</v>
      </c>
      <c r="C6968" s="294">
        <v>839.64800000000002</v>
      </c>
      <c r="D6968" s="294">
        <v>-9.3849999999999998</v>
      </c>
      <c r="E6968" s="295">
        <v>1005.715</v>
      </c>
      <c r="F6968" s="294">
        <v>596.375</v>
      </c>
      <c r="G6968" s="294">
        <v>792.72800000000007</v>
      </c>
    </row>
    <row r="6969" spans="1:7">
      <c r="A6969" s="34" t="s">
        <v>1753</v>
      </c>
      <c r="B6969" s="293">
        <v>1998</v>
      </c>
      <c r="C6969" s="294">
        <v>1271.914</v>
      </c>
      <c r="D6969" s="294">
        <v>68.953999999999994</v>
      </c>
      <c r="E6969" s="295">
        <v>855.88800000000003</v>
      </c>
      <c r="F6969" s="294">
        <v>393.29899999999998</v>
      </c>
      <c r="G6969" s="294">
        <v>622.92399999999998</v>
      </c>
    </row>
    <row r="6970" spans="1:7">
      <c r="A6970" s="34" t="s">
        <v>1753</v>
      </c>
      <c r="B6970" s="293">
        <v>1997</v>
      </c>
      <c r="C6970" s="294">
        <v>1005.572</v>
      </c>
      <c r="D6970" s="294">
        <v>50.658000000000001</v>
      </c>
      <c r="E6970" s="295">
        <v>567.51099999999997</v>
      </c>
      <c r="F6970" s="294">
        <v>277.68799999999999</v>
      </c>
      <c r="G6970" s="294">
        <v>340.59299999999996</v>
      </c>
    </row>
    <row r="6971" spans="1:7">
      <c r="A6971" s="34" t="s">
        <v>1753</v>
      </c>
      <c r="B6971" s="293">
        <v>1996</v>
      </c>
      <c r="C6971" s="294">
        <v>761.81600000000003</v>
      </c>
      <c r="D6971" s="294">
        <v>6.1470000000000002</v>
      </c>
      <c r="E6971" s="295">
        <v>352.51799999999997</v>
      </c>
      <c r="F6971" s="294">
        <v>169.01599999999999</v>
      </c>
      <c r="G6971" s="294">
        <v>214.25200000000001</v>
      </c>
    </row>
    <row r="6972" spans="1:7">
      <c r="A6972" s="34" t="s">
        <v>1754</v>
      </c>
      <c r="B6972" s="293">
        <v>2019</v>
      </c>
      <c r="C6972" s="294">
        <v>3460.4369999999999</v>
      </c>
      <c r="D6972" s="294">
        <v>626.69799999999998</v>
      </c>
      <c r="E6972" s="295">
        <v>6022.43</v>
      </c>
      <c r="F6972" s="294">
        <v>2127.9409999999998</v>
      </c>
      <c r="G6972" s="294">
        <v>3258.8109999999997</v>
      </c>
    </row>
    <row r="6973" spans="1:7">
      <c r="A6973" s="34" t="s">
        <v>1754</v>
      </c>
      <c r="B6973" s="293">
        <v>2018</v>
      </c>
      <c r="C6973" s="294">
        <v>2608.8159999999998</v>
      </c>
      <c r="D6973" s="294">
        <v>-26.704000000000001</v>
      </c>
      <c r="E6973" s="295">
        <v>3879.14</v>
      </c>
      <c r="F6973" s="294">
        <v>1111.1990000000001</v>
      </c>
      <c r="G6973" s="294">
        <v>1772.9059999999999</v>
      </c>
    </row>
    <row r="6974" spans="1:7">
      <c r="A6974" s="34" t="s">
        <v>1754</v>
      </c>
      <c r="B6974" s="293">
        <v>2017</v>
      </c>
      <c r="C6974" s="294">
        <v>1918.4939999999999</v>
      </c>
      <c r="D6974" s="294">
        <v>-116.846</v>
      </c>
      <c r="E6974" s="295">
        <v>3550.2449999999999</v>
      </c>
      <c r="F6974" s="294">
        <v>778.74400000000003</v>
      </c>
      <c r="G6974" s="294">
        <v>1952.1800000000003</v>
      </c>
    </row>
    <row r="6975" spans="1:7">
      <c r="A6975" s="34" t="s">
        <v>1754</v>
      </c>
      <c r="B6975" s="293">
        <v>2016</v>
      </c>
      <c r="C6975" s="294">
        <v>1390.5129999999999</v>
      </c>
      <c r="D6975" s="294">
        <v>-451.80399999999997</v>
      </c>
      <c r="E6975" s="295">
        <v>2033.7670000000001</v>
      </c>
      <c r="F6975" s="294">
        <v>386.96100000000001</v>
      </c>
      <c r="G6975" s="294">
        <v>894.77300000000002</v>
      </c>
    </row>
    <row r="6976" spans="1:7">
      <c r="A6976" s="34" t="s">
        <v>1754</v>
      </c>
      <c r="B6976" s="293">
        <v>2015</v>
      </c>
      <c r="C6976" s="294">
        <v>1005.48</v>
      </c>
      <c r="D6976" s="294">
        <v>-198.42599999999999</v>
      </c>
      <c r="E6976" s="295">
        <v>1807.0519999999999</v>
      </c>
      <c r="F6976" s="294">
        <v>566.81399999999996</v>
      </c>
      <c r="G6976" s="294">
        <v>1041.348</v>
      </c>
    </row>
    <row r="6977" spans="1:7">
      <c r="A6977" s="34" t="s">
        <v>1754</v>
      </c>
      <c r="B6977" s="293">
        <v>2014</v>
      </c>
      <c r="C6977" s="294">
        <v>682.56299999999999</v>
      </c>
      <c r="D6977" s="294">
        <v>-179.387</v>
      </c>
      <c r="E6977" s="295">
        <v>1424.752</v>
      </c>
      <c r="F6977" s="294">
        <v>428.67500000000001</v>
      </c>
      <c r="G6977" s="294">
        <v>872.11200000000008</v>
      </c>
    </row>
    <row r="6978" spans="1:7">
      <c r="A6978" s="34" t="s">
        <v>1754</v>
      </c>
      <c r="B6978" s="293">
        <v>2013</v>
      </c>
      <c r="C6978" s="294">
        <v>424.65</v>
      </c>
      <c r="D6978" s="294">
        <v>-73.707999999999998</v>
      </c>
      <c r="E6978" s="295">
        <v>1168.4760000000001</v>
      </c>
      <c r="F6978" s="294">
        <v>394.25900000000001</v>
      </c>
      <c r="G6978" s="294">
        <v>809.03600000000006</v>
      </c>
    </row>
    <row r="6979" spans="1:7">
      <c r="A6979" s="34" t="s">
        <v>1754</v>
      </c>
      <c r="B6979" s="293">
        <v>2012</v>
      </c>
      <c r="C6979" s="294">
        <v>243.71199999999999</v>
      </c>
      <c r="D6979" s="294">
        <v>-37.655999999999999</v>
      </c>
      <c r="E6979" s="295">
        <v>478.11399999999998</v>
      </c>
      <c r="F6979" s="294">
        <v>243.405</v>
      </c>
      <c r="G6979" s="294">
        <v>243.405</v>
      </c>
    </row>
    <row r="6980" spans="1:7">
      <c r="A6980" s="34" t="s">
        <v>1754</v>
      </c>
      <c r="B6980" s="293">
        <v>2011</v>
      </c>
      <c r="C6980" s="294">
        <v>92.641000000000005</v>
      </c>
      <c r="D6980" s="294">
        <v>1.639</v>
      </c>
      <c r="E6980" s="295">
        <v>108.746</v>
      </c>
      <c r="F6980" s="294">
        <v>9.4789999999999992</v>
      </c>
      <c r="G6980" s="294">
        <v>9.4789999999999992</v>
      </c>
    </row>
    <row r="6981" spans="1:7">
      <c r="A6981" s="34" t="s">
        <v>1754</v>
      </c>
      <c r="B6981" s="293">
        <v>2010</v>
      </c>
      <c r="C6981" s="294">
        <v>43.329000000000001</v>
      </c>
      <c r="D6981" s="294">
        <v>-30.344999999999999</v>
      </c>
      <c r="E6981" s="295">
        <v>51.369</v>
      </c>
      <c r="F6981" s="294">
        <v>-4.0350000000000001</v>
      </c>
      <c r="G6981" s="294">
        <v>-4.0350000000000001</v>
      </c>
    </row>
    <row r="6982" spans="1:7">
      <c r="A6982" s="34" t="s">
        <v>1755</v>
      </c>
      <c r="B6982" s="293">
        <v>2019</v>
      </c>
      <c r="C6982" s="294">
        <v>9821</v>
      </c>
      <c r="D6982" s="294">
        <v>4438</v>
      </c>
      <c r="E6982" s="295">
        <v>12531</v>
      </c>
      <c r="F6982" s="294">
        <v>1678</v>
      </c>
      <c r="G6982" s="294">
        <v>8125</v>
      </c>
    </row>
    <row r="6983" spans="1:7">
      <c r="A6983" s="34" t="s">
        <v>1755</v>
      </c>
      <c r="B6983" s="293">
        <v>2018</v>
      </c>
      <c r="C6983" s="294">
        <v>9478</v>
      </c>
      <c r="D6983" s="294">
        <v>268</v>
      </c>
      <c r="E6983" s="295">
        <v>10628</v>
      </c>
      <c r="F6983" s="294">
        <v>-1215</v>
      </c>
      <c r="G6983" s="294">
        <v>5306</v>
      </c>
    </row>
    <row r="6984" spans="1:7">
      <c r="A6984" s="34" t="s">
        <v>1755</v>
      </c>
      <c r="B6984" s="293">
        <v>2017</v>
      </c>
      <c r="C6984" s="294">
        <v>9074</v>
      </c>
      <c r="D6984" s="294">
        <v>-2153</v>
      </c>
      <c r="E6984" s="295">
        <v>23355</v>
      </c>
      <c r="F6984" s="294">
        <v>2046</v>
      </c>
      <c r="G6984" s="294">
        <v>11430</v>
      </c>
    </row>
    <row r="6985" spans="1:7">
      <c r="A6985" s="34" t="s">
        <v>1755</v>
      </c>
      <c r="B6985" s="293">
        <v>2016</v>
      </c>
      <c r="C6985" s="294">
        <v>10512</v>
      </c>
      <c r="D6985" s="294">
        <v>-701</v>
      </c>
      <c r="E6985" s="295">
        <v>30682</v>
      </c>
      <c r="F6985" s="294">
        <v>4492</v>
      </c>
      <c r="G6985" s="294">
        <v>20965</v>
      </c>
    </row>
    <row r="6986" spans="1:7">
      <c r="A6986" s="34" t="s">
        <v>1755</v>
      </c>
      <c r="B6986" s="293">
        <v>2015</v>
      </c>
      <c r="C6986" s="294">
        <v>14674</v>
      </c>
      <c r="D6986" s="294">
        <v>-6402</v>
      </c>
      <c r="E6986" s="295">
        <v>32882</v>
      </c>
      <c r="F6986" s="294">
        <v>5765</v>
      </c>
      <c r="G6986" s="294">
        <v>25229</v>
      </c>
    </row>
    <row r="6987" spans="1:7">
      <c r="A6987" s="34" t="s">
        <v>1755</v>
      </c>
      <c r="B6987" s="293">
        <v>2014</v>
      </c>
      <c r="C6987" s="294">
        <v>15868</v>
      </c>
      <c r="D6987" s="294">
        <v>78</v>
      </c>
      <c r="E6987" s="295">
        <v>40466</v>
      </c>
      <c r="F6987" s="294">
        <v>11986</v>
      </c>
      <c r="G6987" s="294">
        <v>32161</v>
      </c>
    </row>
    <row r="6988" spans="1:7">
      <c r="A6988" s="34" t="s">
        <v>1755</v>
      </c>
      <c r="B6988" s="293">
        <v>2013</v>
      </c>
      <c r="C6988" s="294">
        <v>11295</v>
      </c>
      <c r="D6988" s="294">
        <v>-395</v>
      </c>
      <c r="E6988" s="295">
        <v>33902</v>
      </c>
      <c r="F6988" s="294">
        <v>10718</v>
      </c>
      <c r="G6988" s="294">
        <v>27535</v>
      </c>
    </row>
    <row r="6989" spans="1:7">
      <c r="A6989" s="34" t="s">
        <v>1755</v>
      </c>
      <c r="B6989" s="293">
        <v>2012</v>
      </c>
      <c r="C6989" s="294">
        <v>8422</v>
      </c>
      <c r="D6989" s="294">
        <v>286</v>
      </c>
      <c r="E6989" s="295">
        <v>34983</v>
      </c>
      <c r="F6989" s="294">
        <v>10518</v>
      </c>
      <c r="G6989" s="294">
        <v>26401</v>
      </c>
    </row>
    <row r="6990" spans="1:7">
      <c r="A6990" s="34" t="s">
        <v>1755</v>
      </c>
      <c r="B6990" s="293">
        <v>2011</v>
      </c>
      <c r="C6990" s="294">
        <v>9079</v>
      </c>
      <c r="D6990" s="294">
        <v>188</v>
      </c>
      <c r="E6990" s="295">
        <v>26900</v>
      </c>
      <c r="F6990" s="294">
        <v>7918</v>
      </c>
      <c r="G6990" s="294">
        <v>17750</v>
      </c>
    </row>
    <row r="6991" spans="1:7">
      <c r="A6991" s="34" t="s">
        <v>1755</v>
      </c>
      <c r="B6991" s="293">
        <v>2010</v>
      </c>
      <c r="C6991" s="294">
        <v>8849</v>
      </c>
      <c r="D6991" s="294">
        <v>468</v>
      </c>
      <c r="E6991" s="295">
        <v>26896</v>
      </c>
      <c r="F6991" s="294">
        <v>8320</v>
      </c>
      <c r="G6991" s="294">
        <v>18831</v>
      </c>
    </row>
    <row r="6992" spans="1:7">
      <c r="A6992" s="34" t="s">
        <v>1755</v>
      </c>
      <c r="B6992" s="293">
        <v>2009</v>
      </c>
      <c r="C6992" s="294">
        <v>8952</v>
      </c>
      <c r="D6992" s="294">
        <v>909</v>
      </c>
      <c r="E6992" s="295">
        <v>23378</v>
      </c>
      <c r="F6992" s="294">
        <v>7944</v>
      </c>
      <c r="G6992" s="294">
        <v>16362</v>
      </c>
    </row>
    <row r="6993" spans="1:7">
      <c r="A6993" s="34" t="s">
        <v>1755</v>
      </c>
      <c r="B6993" s="293">
        <v>2008</v>
      </c>
      <c r="C6993" s="294">
        <v>6885</v>
      </c>
      <c r="D6993" s="294">
        <v>1170</v>
      </c>
      <c r="E6993" s="295">
        <v>24808</v>
      </c>
      <c r="F6993" s="294">
        <v>7363</v>
      </c>
      <c r="G6993" s="294">
        <v>15531</v>
      </c>
    </row>
    <row r="6994" spans="1:7">
      <c r="A6994" s="34" t="s">
        <v>1755</v>
      </c>
      <c r="B6994" s="293">
        <v>2007</v>
      </c>
      <c r="C6994" s="294">
        <v>5989</v>
      </c>
      <c r="D6994" s="294">
        <v>531</v>
      </c>
      <c r="E6994" s="295">
        <v>19274</v>
      </c>
      <c r="F6994" s="294">
        <v>5751</v>
      </c>
      <c r="G6994" s="294">
        <v>14112</v>
      </c>
    </row>
    <row r="6995" spans="1:7">
      <c r="A6995" s="34" t="s">
        <v>1755</v>
      </c>
      <c r="B6995" s="293">
        <v>2006</v>
      </c>
      <c r="C6995" s="294">
        <v>5585</v>
      </c>
      <c r="D6995" s="294">
        <v>571</v>
      </c>
      <c r="E6995" s="295">
        <v>19435</v>
      </c>
      <c r="F6995" s="294">
        <v>5906</v>
      </c>
      <c r="G6995" s="294">
        <v>14683</v>
      </c>
    </row>
    <row r="6996" spans="1:7">
      <c r="A6996" s="34" t="s">
        <v>1755</v>
      </c>
      <c r="B6996" s="293">
        <v>2005</v>
      </c>
      <c r="C6996" s="294">
        <v>2430</v>
      </c>
      <c r="D6996" s="294">
        <v>64</v>
      </c>
      <c r="E6996" s="295">
        <v>7466</v>
      </c>
      <c r="F6996" s="294">
        <v>2478</v>
      </c>
      <c r="G6996" s="294">
        <v>4983</v>
      </c>
    </row>
    <row r="6997" spans="1:7">
      <c r="A6997" s="34" t="s">
        <v>1755</v>
      </c>
      <c r="B6997" s="293">
        <v>2004</v>
      </c>
      <c r="C6997" s="294">
        <v>2348</v>
      </c>
      <c r="D6997" s="294">
        <v>186</v>
      </c>
      <c r="E6997" s="295">
        <v>7864</v>
      </c>
      <c r="F6997" s="294">
        <v>2693</v>
      </c>
      <c r="G6997" s="294">
        <v>6177</v>
      </c>
    </row>
    <row r="6998" spans="1:7">
      <c r="A6998" s="34" t="s">
        <v>1755</v>
      </c>
      <c r="B6998" s="293">
        <v>2003</v>
      </c>
      <c r="C6998" s="294">
        <v>1936.877</v>
      </c>
      <c r="D6998" s="294">
        <v>2777.47</v>
      </c>
      <c r="E6998" s="295">
        <v>9244.9869999999992</v>
      </c>
      <c r="F6998" s="294">
        <v>2442.2600000000002</v>
      </c>
      <c r="G6998" s="294">
        <v>6590.2900000000009</v>
      </c>
    </row>
    <row r="6999" spans="1:7">
      <c r="A6999" s="34" t="s">
        <v>1755</v>
      </c>
      <c r="B6999" s="293">
        <v>2002</v>
      </c>
      <c r="C6999" s="294">
        <v>1938.2929999999999</v>
      </c>
      <c r="D6999" s="294">
        <v>-3464.2820000000002</v>
      </c>
      <c r="E6999" s="295">
        <v>10896.851000000001</v>
      </c>
      <c r="F6999" s="294">
        <v>-695.68799999999999</v>
      </c>
      <c r="G6999" s="294">
        <v>8117.0239999999994</v>
      </c>
    </row>
    <row r="7000" spans="1:7">
      <c r="A7000" s="34" t="s">
        <v>1755</v>
      </c>
      <c r="B7000" s="293">
        <v>2001</v>
      </c>
      <c r="C7000" s="294">
        <v>2201.4270000000001</v>
      </c>
      <c r="D7000" s="294">
        <v>265.20400000000001</v>
      </c>
      <c r="E7000" s="295">
        <v>12913.597</v>
      </c>
      <c r="F7000" s="294">
        <v>2265.0100000000002</v>
      </c>
      <c r="G7000" s="294">
        <v>9989.9560000000001</v>
      </c>
    </row>
    <row r="7001" spans="1:7">
      <c r="A7001" s="34" t="s">
        <v>1755</v>
      </c>
      <c r="B7001" s="293">
        <v>2000</v>
      </c>
      <c r="C7001" s="294">
        <v>2018.6219000000001</v>
      </c>
      <c r="D7001" s="294">
        <v>182.935</v>
      </c>
      <c r="E7001" s="295">
        <v>5978.9921999999997</v>
      </c>
      <c r="F7001" s="294">
        <v>1476.7731000000001</v>
      </c>
      <c r="G7001" s="294">
        <v>5282.0911999999998</v>
      </c>
    </row>
    <row r="7002" spans="1:7">
      <c r="A7002" s="34" t="s">
        <v>1755</v>
      </c>
      <c r="B7002" s="293">
        <v>1999</v>
      </c>
      <c r="C7002" s="294">
        <v>432.51799999999997</v>
      </c>
      <c r="D7002" s="294">
        <v>57.195</v>
      </c>
      <c r="E7002" s="295">
        <v>3431.6840999999999</v>
      </c>
      <c r="F7002" s="294">
        <v>908.02700000000004</v>
      </c>
      <c r="G7002" s="294">
        <v>3255.6529</v>
      </c>
    </row>
    <row r="7003" spans="1:7">
      <c r="A7003" s="34" t="s">
        <v>1755</v>
      </c>
      <c r="B7003" s="293">
        <v>1998</v>
      </c>
      <c r="C7003" s="294">
        <v>100.42400000000001</v>
      </c>
      <c r="D7003" s="294">
        <v>41.731999999999999</v>
      </c>
      <c r="E7003" s="295">
        <v>1293.4259999999999</v>
      </c>
      <c r="F7003" s="294">
        <v>592.84799999999996</v>
      </c>
      <c r="G7003" s="294">
        <v>1105.8869999999999</v>
      </c>
    </row>
    <row r="7004" spans="1:7">
      <c r="A7004" s="34" t="s">
        <v>1756</v>
      </c>
      <c r="B7004" s="293">
        <v>2019</v>
      </c>
      <c r="C7004" s="294">
        <v>11296</v>
      </c>
      <c r="D7004" s="294">
        <v>2722</v>
      </c>
      <c r="E7004" s="295">
        <v>37923</v>
      </c>
      <c r="F7004" s="294">
        <v>15184</v>
      </c>
      <c r="G7004" s="294">
        <v>27918</v>
      </c>
    </row>
    <row r="7005" spans="1:7">
      <c r="A7005" s="34" t="s">
        <v>1756</v>
      </c>
      <c r="B7005" s="293">
        <v>2018</v>
      </c>
      <c r="C7005" s="294">
        <v>11458</v>
      </c>
      <c r="D7005" s="294">
        <v>2665</v>
      </c>
      <c r="E7005" s="295">
        <v>36239</v>
      </c>
      <c r="F7005" s="294">
        <v>15362</v>
      </c>
      <c r="G7005" s="294">
        <v>26507</v>
      </c>
    </row>
    <row r="7006" spans="1:7">
      <c r="A7006" s="34" t="s">
        <v>1756</v>
      </c>
      <c r="B7006" s="293">
        <v>2017</v>
      </c>
      <c r="C7006" s="294">
        <v>10551</v>
      </c>
      <c r="D7006" s="294">
        <v>5402</v>
      </c>
      <c r="E7006" s="295">
        <v>35711</v>
      </c>
      <c r="F7006" s="294">
        <v>16359</v>
      </c>
      <c r="G7006" s="294">
        <v>26195</v>
      </c>
    </row>
    <row r="7007" spans="1:7">
      <c r="A7007" s="34" t="s">
        <v>1756</v>
      </c>
      <c r="B7007" s="293">
        <v>2016</v>
      </c>
      <c r="C7007" s="294">
        <v>9888</v>
      </c>
      <c r="D7007" s="294">
        <v>1664</v>
      </c>
      <c r="E7007" s="295">
        <v>34892</v>
      </c>
      <c r="F7007" s="294">
        <v>12409</v>
      </c>
      <c r="G7007" s="294">
        <v>22621</v>
      </c>
    </row>
    <row r="7008" spans="1:7">
      <c r="A7008" s="34" t="s">
        <v>1756</v>
      </c>
      <c r="B7008" s="293">
        <v>2015</v>
      </c>
      <c r="C7008" s="294">
        <v>10511</v>
      </c>
      <c r="D7008" s="294">
        <v>1551</v>
      </c>
      <c r="E7008" s="295">
        <v>34139</v>
      </c>
      <c r="F7008" s="294">
        <v>12188</v>
      </c>
      <c r="G7008" s="294">
        <v>22281</v>
      </c>
    </row>
    <row r="7009" spans="1:7">
      <c r="A7009" s="34" t="s">
        <v>1756</v>
      </c>
      <c r="B7009" s="293">
        <v>2014</v>
      </c>
      <c r="C7009" s="294">
        <v>11624</v>
      </c>
      <c r="D7009" s="294">
        <v>1996</v>
      </c>
      <c r="E7009" s="295">
        <v>33200</v>
      </c>
      <c r="F7009" s="294">
        <v>12408</v>
      </c>
      <c r="G7009" s="294">
        <v>21393</v>
      </c>
    </row>
    <row r="7010" spans="1:7">
      <c r="A7010" s="34" t="s">
        <v>1756</v>
      </c>
      <c r="B7010" s="293">
        <v>2013</v>
      </c>
      <c r="C7010" s="294">
        <v>11245</v>
      </c>
      <c r="D7010" s="294">
        <v>1906</v>
      </c>
      <c r="E7010" s="295">
        <v>32483</v>
      </c>
      <c r="F7010" s="294">
        <v>11289</v>
      </c>
      <c r="G7010" s="294">
        <v>20737</v>
      </c>
    </row>
    <row r="7011" spans="1:7">
      <c r="A7011" s="34" t="s">
        <v>1756</v>
      </c>
      <c r="B7011" s="293">
        <v>2012</v>
      </c>
      <c r="C7011" s="294">
        <v>11040</v>
      </c>
      <c r="D7011" s="294">
        <v>1745</v>
      </c>
      <c r="E7011" s="295">
        <v>30342</v>
      </c>
      <c r="F7011" s="294">
        <v>9760</v>
      </c>
      <c r="G7011" s="294">
        <v>18442</v>
      </c>
    </row>
    <row r="7012" spans="1:7">
      <c r="A7012" s="34" t="s">
        <v>1756</v>
      </c>
      <c r="B7012" s="293">
        <v>2011</v>
      </c>
      <c r="C7012" s="294">
        <v>11172</v>
      </c>
      <c r="D7012" s="294">
        <v>1914</v>
      </c>
      <c r="E7012" s="295">
        <v>28538</v>
      </c>
      <c r="F7012" s="294">
        <v>9911</v>
      </c>
      <c r="G7012" s="294">
        <v>17451</v>
      </c>
    </row>
    <row r="7013" spans="1:7">
      <c r="A7013" s="34" t="s">
        <v>1756</v>
      </c>
      <c r="B7013" s="293">
        <v>2010</v>
      </c>
      <c r="C7013" s="294">
        <v>9516</v>
      </c>
      <c r="D7013" s="294">
        <v>1488</v>
      </c>
      <c r="E7013" s="295">
        <v>28199</v>
      </c>
      <c r="F7013" s="294">
        <v>10669</v>
      </c>
      <c r="G7013" s="294">
        <v>17694</v>
      </c>
    </row>
    <row r="7014" spans="1:7">
      <c r="A7014" s="34" t="s">
        <v>1756</v>
      </c>
      <c r="B7014" s="293">
        <v>2009</v>
      </c>
      <c r="C7014" s="294">
        <v>7969</v>
      </c>
      <c r="D7014" s="294">
        <v>1026</v>
      </c>
      <c r="E7014" s="295">
        <v>27369</v>
      </c>
      <c r="F7014" s="294">
        <v>10353</v>
      </c>
      <c r="G7014" s="294">
        <v>17506</v>
      </c>
    </row>
    <row r="7015" spans="1:7">
      <c r="A7015" s="34" t="s">
        <v>1756</v>
      </c>
      <c r="B7015" s="293">
        <v>2008</v>
      </c>
      <c r="C7015" s="294">
        <v>10661</v>
      </c>
      <c r="D7015" s="294">
        <v>1716</v>
      </c>
      <c r="E7015" s="295">
        <v>26297</v>
      </c>
      <c r="F7015" s="294">
        <v>9607</v>
      </c>
      <c r="G7015" s="294">
        <v>16274</v>
      </c>
    </row>
    <row r="7016" spans="1:7">
      <c r="A7016" s="34" t="s">
        <v>1756</v>
      </c>
      <c r="B7016" s="293">
        <v>2007</v>
      </c>
      <c r="C7016" s="294">
        <v>9432</v>
      </c>
      <c r="D7016" s="294">
        <v>1464</v>
      </c>
      <c r="E7016" s="295">
        <v>26144</v>
      </c>
      <c r="F7016" s="294">
        <v>9727</v>
      </c>
      <c r="G7016" s="294">
        <v>16095</v>
      </c>
    </row>
    <row r="7017" spans="1:7">
      <c r="A7017" s="34" t="s">
        <v>1756</v>
      </c>
      <c r="B7017" s="293">
        <v>2006</v>
      </c>
      <c r="C7017" s="294">
        <v>9407</v>
      </c>
      <c r="D7017" s="294">
        <v>1481</v>
      </c>
      <c r="E7017" s="295">
        <v>26028</v>
      </c>
      <c r="F7017" s="294">
        <v>9615</v>
      </c>
      <c r="G7017" s="294">
        <v>16215</v>
      </c>
    </row>
    <row r="7018" spans="1:7">
      <c r="A7018" s="34" t="s">
        <v>1756</v>
      </c>
      <c r="B7018" s="293">
        <v>2005</v>
      </c>
      <c r="C7018" s="294">
        <v>8527</v>
      </c>
      <c r="D7018" s="294">
        <v>1281</v>
      </c>
      <c r="E7018" s="295">
        <v>25861</v>
      </c>
      <c r="F7018" s="294">
        <v>9289</v>
      </c>
      <c r="G7018" s="294">
        <v>16219</v>
      </c>
    </row>
    <row r="7019" spans="1:7">
      <c r="A7019" s="34" t="s">
        <v>1756</v>
      </c>
      <c r="B7019" s="293">
        <v>2004</v>
      </c>
      <c r="C7019" s="294">
        <v>7312</v>
      </c>
      <c r="D7019" s="294">
        <v>923</v>
      </c>
      <c r="E7019" s="295">
        <v>24750</v>
      </c>
      <c r="F7019" s="294">
        <v>7990</v>
      </c>
      <c r="G7019" s="294">
        <v>15515</v>
      </c>
    </row>
    <row r="7020" spans="1:7">
      <c r="A7020" s="34" t="s">
        <v>1756</v>
      </c>
      <c r="B7020" s="293">
        <v>2003</v>
      </c>
      <c r="C7020" s="294">
        <v>6468</v>
      </c>
      <c r="D7020" s="294">
        <v>535</v>
      </c>
      <c r="E7020" s="295">
        <v>20596</v>
      </c>
      <c r="F7020" s="294">
        <v>6985</v>
      </c>
      <c r="G7020" s="294">
        <v>14942</v>
      </c>
    </row>
    <row r="7021" spans="1:7">
      <c r="A7021" s="34" t="s">
        <v>1756</v>
      </c>
      <c r="B7021" s="293">
        <v>2002</v>
      </c>
      <c r="C7021" s="294">
        <v>6270</v>
      </c>
      <c r="D7021" s="294">
        <v>460</v>
      </c>
      <c r="E7021" s="295">
        <v>19956</v>
      </c>
      <c r="F7021" s="294">
        <v>6545</v>
      </c>
      <c r="G7021" s="294">
        <v>14508</v>
      </c>
    </row>
    <row r="7022" spans="1:7">
      <c r="A7022" s="34" t="s">
        <v>1756</v>
      </c>
      <c r="B7022" s="293">
        <v>2001</v>
      </c>
      <c r="C7022" s="294">
        <v>6170</v>
      </c>
      <c r="D7022" s="294">
        <v>375</v>
      </c>
      <c r="E7022" s="295">
        <v>19418</v>
      </c>
      <c r="F7022" s="294">
        <v>6135</v>
      </c>
      <c r="G7022" s="294">
        <v>14140</v>
      </c>
    </row>
    <row r="7023" spans="1:7">
      <c r="A7023" s="34" t="s">
        <v>1756</v>
      </c>
      <c r="B7023" s="293">
        <v>2000</v>
      </c>
      <c r="C7023" s="294">
        <v>6159</v>
      </c>
      <c r="D7023" s="294">
        <v>172</v>
      </c>
      <c r="E7023" s="295">
        <v>18976</v>
      </c>
      <c r="F7023" s="294">
        <v>5874</v>
      </c>
      <c r="G7023" s="294">
        <v>13665</v>
      </c>
    </row>
    <row r="7024" spans="1:7">
      <c r="A7024" s="34" t="s">
        <v>1756</v>
      </c>
      <c r="B7024" s="293">
        <v>1999</v>
      </c>
      <c r="C7024" s="294">
        <v>5242</v>
      </c>
      <c r="D7024" s="294">
        <v>239</v>
      </c>
      <c r="E7024" s="295">
        <v>19250</v>
      </c>
      <c r="F7024" s="294">
        <v>5982</v>
      </c>
      <c r="G7024" s="294">
        <v>14225</v>
      </c>
    </row>
    <row r="7025" spans="1:7">
      <c r="A7025" s="34" t="s">
        <v>1756</v>
      </c>
      <c r="B7025" s="293">
        <v>1998</v>
      </c>
      <c r="C7025" s="294">
        <v>4221</v>
      </c>
      <c r="D7025" s="294">
        <v>734</v>
      </c>
      <c r="E7025" s="295">
        <v>18180</v>
      </c>
      <c r="F7025" s="294">
        <v>5970</v>
      </c>
      <c r="G7025" s="294">
        <v>13594</v>
      </c>
    </row>
    <row r="7026" spans="1:7">
      <c r="A7026" s="34" t="s">
        <v>1756</v>
      </c>
      <c r="B7026" s="293">
        <v>1997</v>
      </c>
      <c r="C7026" s="294">
        <v>4223</v>
      </c>
      <c r="D7026" s="294">
        <v>721</v>
      </c>
      <c r="E7026" s="295">
        <v>17350</v>
      </c>
      <c r="F7026" s="294">
        <v>5494</v>
      </c>
      <c r="G7026" s="294">
        <v>12980</v>
      </c>
    </row>
    <row r="7027" spans="1:7">
      <c r="A7027" s="34" t="s">
        <v>1756</v>
      </c>
      <c r="B7027" s="293">
        <v>1996</v>
      </c>
      <c r="C7027" s="294">
        <v>4101</v>
      </c>
      <c r="D7027" s="294">
        <v>770</v>
      </c>
      <c r="E7027" s="295">
        <v>11234</v>
      </c>
      <c r="F7027" s="294">
        <v>5027</v>
      </c>
      <c r="G7027" s="294">
        <v>6926</v>
      </c>
    </row>
    <row r="7028" spans="1:7">
      <c r="A7028" s="34" t="s">
        <v>1756</v>
      </c>
      <c r="B7028" s="293">
        <v>1995</v>
      </c>
      <c r="C7028" s="294">
        <v>4668</v>
      </c>
      <c r="D7028" s="294">
        <v>712.7</v>
      </c>
      <c r="E7028" s="295">
        <v>10904.799800000001</v>
      </c>
      <c r="F7028" s="294">
        <v>4881.1998000000003</v>
      </c>
      <c r="G7028" s="294">
        <v>6565.3998000000001</v>
      </c>
    </row>
    <row r="7029" spans="1:7">
      <c r="A7029" s="34" t="s">
        <v>1756</v>
      </c>
      <c r="B7029" s="293">
        <v>1994</v>
      </c>
      <c r="C7029" s="294">
        <v>4581.2997999999998</v>
      </c>
      <c r="D7029" s="294">
        <v>667.8</v>
      </c>
      <c r="E7029" s="295">
        <v>10587.799800000001</v>
      </c>
      <c r="F7029" s="294">
        <v>4738.3</v>
      </c>
      <c r="G7029" s="294">
        <v>6403</v>
      </c>
    </row>
    <row r="7030" spans="1:7">
      <c r="A7030" s="34" t="s">
        <v>1756</v>
      </c>
      <c r="B7030" s="293">
        <v>1993</v>
      </c>
      <c r="C7030" s="294">
        <v>4460.1000999999997</v>
      </c>
      <c r="D7030" s="294">
        <v>772</v>
      </c>
      <c r="E7030" s="295">
        <v>10519.799800000001</v>
      </c>
      <c r="F7030" s="294">
        <v>4675.1998999999996</v>
      </c>
      <c r="G7030" s="294">
        <v>6419.8998999999994</v>
      </c>
    </row>
    <row r="7031" spans="1:7">
      <c r="A7031" s="34" t="s">
        <v>1756</v>
      </c>
      <c r="B7031" s="293">
        <v>1992</v>
      </c>
      <c r="C7031" s="294">
        <v>4606.6000999999997</v>
      </c>
      <c r="D7031" s="294">
        <v>557.70000000000005</v>
      </c>
      <c r="E7031" s="295">
        <v>10400.5</v>
      </c>
      <c r="F7031" s="294">
        <v>4287</v>
      </c>
      <c r="G7031" s="294">
        <v>6084.1</v>
      </c>
    </row>
    <row r="7032" spans="1:7">
      <c r="A7032" s="34" t="s">
        <v>1756</v>
      </c>
      <c r="B7032" s="293">
        <v>1991</v>
      </c>
      <c r="C7032" s="294">
        <v>4451.2997999999998</v>
      </c>
      <c r="D7032" s="294">
        <v>29.7</v>
      </c>
      <c r="E7032" s="295">
        <v>10148.0996</v>
      </c>
      <c r="F7032" s="294">
        <v>4149.8999000000003</v>
      </c>
      <c r="G7032" s="294">
        <v>5858.6999000000005</v>
      </c>
    </row>
    <row r="7033" spans="1:7">
      <c r="A7033" s="34" t="s">
        <v>1756</v>
      </c>
      <c r="B7033" s="293">
        <v>1990</v>
      </c>
      <c r="C7033" s="294">
        <v>4617</v>
      </c>
      <c r="D7033" s="294">
        <v>556.1</v>
      </c>
      <c r="E7033" s="295">
        <v>10523</v>
      </c>
      <c r="F7033" s="294">
        <v>4979.6000999999997</v>
      </c>
      <c r="G7033" s="294">
        <v>6276.7001</v>
      </c>
    </row>
    <row r="7034" spans="1:7">
      <c r="A7034" s="34" t="s">
        <v>1756</v>
      </c>
      <c r="B7034" s="293">
        <v>1989</v>
      </c>
      <c r="C7034" s="294">
        <v>4536</v>
      </c>
      <c r="D7034" s="294">
        <v>606.20799999999997</v>
      </c>
      <c r="E7034" s="295">
        <v>10244.3223</v>
      </c>
      <c r="F7034" s="294">
        <v>5237.7809999999999</v>
      </c>
      <c r="G7034" s="294">
        <v>6028.8429999999998</v>
      </c>
    </row>
    <row r="7035" spans="1:7">
      <c r="A7035" s="34" t="s">
        <v>1757</v>
      </c>
      <c r="B7035" s="293">
        <v>2019</v>
      </c>
      <c r="C7035" s="294">
        <v>6146</v>
      </c>
      <c r="D7035" s="294">
        <v>1169</v>
      </c>
      <c r="E7035" s="295">
        <v>8741</v>
      </c>
      <c r="F7035" s="294">
        <v>1090</v>
      </c>
      <c r="G7035" s="294">
        <v>2883</v>
      </c>
    </row>
    <row r="7036" spans="1:7">
      <c r="A7036" s="34" t="s">
        <v>1757</v>
      </c>
      <c r="B7036" s="293">
        <v>2018</v>
      </c>
      <c r="C7036" s="294">
        <v>5919</v>
      </c>
      <c r="D7036" s="294">
        <v>116</v>
      </c>
      <c r="E7036" s="295">
        <v>9991</v>
      </c>
      <c r="F7036" s="294">
        <v>2276</v>
      </c>
      <c r="G7036" s="294">
        <v>4202</v>
      </c>
    </row>
    <row r="7037" spans="1:7">
      <c r="A7037" s="34" t="s">
        <v>1757</v>
      </c>
      <c r="B7037" s="293">
        <v>2017</v>
      </c>
      <c r="C7037" s="294">
        <v>5519</v>
      </c>
      <c r="D7037" s="294">
        <v>509</v>
      </c>
      <c r="E7037" s="295">
        <v>9493</v>
      </c>
      <c r="F7037" s="294">
        <v>2780</v>
      </c>
      <c r="G7037" s="294">
        <v>4773</v>
      </c>
    </row>
    <row r="7038" spans="1:7">
      <c r="A7038" s="34" t="s">
        <v>1757</v>
      </c>
      <c r="B7038" s="293">
        <v>2016</v>
      </c>
      <c r="C7038" s="294">
        <v>5546</v>
      </c>
      <c r="D7038" s="294">
        <v>229</v>
      </c>
      <c r="E7038" s="295">
        <v>10037</v>
      </c>
      <c r="F7038" s="294">
        <v>2881</v>
      </c>
      <c r="G7038" s="294">
        <v>5220</v>
      </c>
    </row>
    <row r="7039" spans="1:7">
      <c r="A7039" s="34" t="s">
        <v>1757</v>
      </c>
      <c r="B7039" s="293">
        <v>2015</v>
      </c>
      <c r="C7039" s="294">
        <v>6123</v>
      </c>
      <c r="D7039" s="294">
        <v>560</v>
      </c>
      <c r="E7039" s="295">
        <v>9401.2000000000007</v>
      </c>
      <c r="F7039" s="294">
        <v>3414.1</v>
      </c>
      <c r="G7039" s="294">
        <v>4901.6000000000004</v>
      </c>
    </row>
    <row r="7040" spans="1:7">
      <c r="A7040" s="34" t="s">
        <v>1757</v>
      </c>
      <c r="B7040" s="293">
        <v>2014</v>
      </c>
      <c r="C7040" s="294">
        <v>6325.1</v>
      </c>
      <c r="D7040" s="294">
        <v>637.5</v>
      </c>
      <c r="E7040" s="295">
        <v>9213.7999999999993</v>
      </c>
      <c r="F7040" s="294">
        <v>3786.5</v>
      </c>
      <c r="G7040" s="294">
        <v>4776.6000000000004</v>
      </c>
    </row>
    <row r="7041" spans="1:7">
      <c r="A7041" s="34" t="s">
        <v>1757</v>
      </c>
      <c r="B7041" s="293">
        <v>2013</v>
      </c>
      <c r="C7041" s="294">
        <v>6332.4</v>
      </c>
      <c r="D7041" s="294">
        <v>505.3</v>
      </c>
      <c r="E7041" s="295">
        <v>11242.4</v>
      </c>
      <c r="F7041" s="294">
        <v>4717.5</v>
      </c>
      <c r="G7041" s="294">
        <v>6969.9</v>
      </c>
    </row>
    <row r="7042" spans="1:7">
      <c r="A7042" s="34" t="s">
        <v>1757</v>
      </c>
      <c r="B7042" s="293">
        <v>2012</v>
      </c>
      <c r="C7042" s="294">
        <v>6233.2</v>
      </c>
      <c r="D7042" s="294">
        <v>605.4</v>
      </c>
      <c r="E7042" s="295">
        <v>9532.2999999999993</v>
      </c>
      <c r="F7042" s="294">
        <v>4293.6000000000004</v>
      </c>
      <c r="G7042" s="294">
        <v>5558.5</v>
      </c>
    </row>
    <row r="7043" spans="1:7">
      <c r="A7043" s="34" t="s">
        <v>1757</v>
      </c>
      <c r="B7043" s="293">
        <v>2011</v>
      </c>
      <c r="C7043" s="294">
        <v>5122.6000000000004</v>
      </c>
      <c r="D7043" s="294">
        <v>673.1</v>
      </c>
      <c r="E7043" s="295">
        <v>8498.7999999999993</v>
      </c>
      <c r="F7043" s="294">
        <v>3730.2</v>
      </c>
      <c r="G7043" s="294">
        <v>4995.2</v>
      </c>
    </row>
    <row r="7044" spans="1:7">
      <c r="A7044" s="34" t="s">
        <v>1757</v>
      </c>
      <c r="B7044" s="293">
        <v>2010</v>
      </c>
      <c r="C7044" s="294">
        <v>3931.4</v>
      </c>
      <c r="D7044" s="294">
        <v>400.4</v>
      </c>
      <c r="E7044" s="295">
        <v>6494.4</v>
      </c>
      <c r="F7044" s="294">
        <v>2530.5</v>
      </c>
      <c r="G7044" s="294">
        <v>3632</v>
      </c>
    </row>
    <row r="7045" spans="1:7">
      <c r="A7045" s="34" t="s">
        <v>1757</v>
      </c>
      <c r="B7045" s="293">
        <v>2009</v>
      </c>
      <c r="C7045" s="294">
        <v>3406.4</v>
      </c>
      <c r="D7045" s="294">
        <v>64.599999999999994</v>
      </c>
      <c r="E7045" s="295">
        <v>5384.4</v>
      </c>
      <c r="F7045" s="294">
        <v>1784.2</v>
      </c>
      <c r="G7045" s="294">
        <v>2838.9</v>
      </c>
    </row>
    <row r="7046" spans="1:7">
      <c r="A7046" s="34" t="s">
        <v>1757</v>
      </c>
      <c r="B7046" s="293">
        <v>2008</v>
      </c>
      <c r="C7046" s="294">
        <v>3303.1669999999999</v>
      </c>
      <c r="D7046" s="294">
        <v>309.738</v>
      </c>
      <c r="E7046" s="295">
        <v>4070.9879999999998</v>
      </c>
      <c r="F7046" s="294">
        <v>1700.3389999999999</v>
      </c>
      <c r="G7046" s="294">
        <v>1872.9389999999999</v>
      </c>
    </row>
    <row r="7047" spans="1:7">
      <c r="A7047" s="34" t="s">
        <v>1757</v>
      </c>
      <c r="B7047" s="293">
        <v>2007</v>
      </c>
      <c r="C7047" s="294">
        <v>2804.2820000000002</v>
      </c>
      <c r="D7047" s="294">
        <v>297.73500000000001</v>
      </c>
      <c r="E7047" s="295">
        <v>3658.4780000000001</v>
      </c>
      <c r="F7047" s="294">
        <v>1989.021</v>
      </c>
      <c r="G7047" s="294">
        <v>2074.1309999999999</v>
      </c>
    </row>
    <row r="7048" spans="1:7">
      <c r="A7048" s="34" t="s">
        <v>1757</v>
      </c>
      <c r="B7048" s="293">
        <v>2006</v>
      </c>
      <c r="C7048" s="294">
        <v>2066.4560000000001</v>
      </c>
      <c r="D7048" s="294">
        <v>266.452</v>
      </c>
      <c r="E7048" s="295">
        <v>3260.9650000000001</v>
      </c>
      <c r="F7048" s="294">
        <v>1923.453</v>
      </c>
      <c r="G7048" s="294">
        <v>2223.453</v>
      </c>
    </row>
    <row r="7049" spans="1:7">
      <c r="A7049" s="34" t="s">
        <v>1757</v>
      </c>
      <c r="B7049" s="293">
        <v>2005</v>
      </c>
      <c r="C7049" s="294">
        <v>1598.1310000000001</v>
      </c>
      <c r="D7049" s="294">
        <v>225.75399999999999</v>
      </c>
      <c r="E7049" s="295">
        <v>2372.6469999999999</v>
      </c>
      <c r="F7049" s="294">
        <v>1660.8040000000001</v>
      </c>
      <c r="G7049" s="294">
        <v>1665.278</v>
      </c>
    </row>
    <row r="7050" spans="1:7">
      <c r="A7050" s="34" t="s">
        <v>1757</v>
      </c>
      <c r="B7050" s="293">
        <v>2004</v>
      </c>
      <c r="C7050" s="294">
        <v>1170.3100999999999</v>
      </c>
      <c r="D7050" s="294">
        <v>152.08699999999999</v>
      </c>
      <c r="E7050" s="295">
        <v>1877.2660000000001</v>
      </c>
      <c r="F7050" s="294">
        <v>1415.848</v>
      </c>
      <c r="G7050" s="294">
        <v>1420.7059999999999</v>
      </c>
    </row>
    <row r="7051" spans="1:7">
      <c r="A7051" s="34" t="s">
        <v>1757</v>
      </c>
      <c r="B7051" s="293">
        <v>2003</v>
      </c>
      <c r="C7051" s="294">
        <v>892.06799999999998</v>
      </c>
      <c r="D7051" s="294">
        <v>76.471999999999994</v>
      </c>
      <c r="E7051" s="295">
        <v>1319.173</v>
      </c>
      <c r="F7051" s="294">
        <v>987.35699999999997</v>
      </c>
      <c r="G7051" s="294">
        <v>990.45899999999995</v>
      </c>
    </row>
    <row r="7052" spans="1:7">
      <c r="A7052" s="34" t="s">
        <v>1757</v>
      </c>
      <c r="B7052" s="293">
        <v>2002</v>
      </c>
      <c r="C7052" s="294">
        <v>798.36900000000003</v>
      </c>
      <c r="D7052" s="294">
        <v>3.0329999999999999</v>
      </c>
      <c r="E7052" s="295">
        <v>1108.806</v>
      </c>
      <c r="F7052" s="294">
        <v>858.476</v>
      </c>
      <c r="G7052" s="294">
        <v>862.21</v>
      </c>
    </row>
    <row r="7053" spans="1:7">
      <c r="A7053" s="34" t="s">
        <v>1757</v>
      </c>
      <c r="B7053" s="293">
        <v>2001</v>
      </c>
      <c r="C7053" s="294">
        <v>1006.186</v>
      </c>
      <c r="D7053" s="294">
        <v>74.885999999999996</v>
      </c>
      <c r="E7053" s="295">
        <v>1036.252</v>
      </c>
      <c r="F7053" s="294">
        <v>804.44799999999998</v>
      </c>
      <c r="G7053" s="294">
        <v>804.59699999999998</v>
      </c>
    </row>
    <row r="7054" spans="1:7">
      <c r="A7054" s="34" t="s">
        <v>1757</v>
      </c>
      <c r="B7054" s="293">
        <v>2000</v>
      </c>
      <c r="C7054" s="294">
        <v>579.29999999999995</v>
      </c>
      <c r="D7054" s="294">
        <v>73.792000000000002</v>
      </c>
      <c r="E7054" s="295">
        <v>592.23299999999995</v>
      </c>
      <c r="F7054" s="294">
        <v>478.74599999999998</v>
      </c>
      <c r="G7054" s="294">
        <v>478.79999999999995</v>
      </c>
    </row>
    <row r="7055" spans="1:7">
      <c r="A7055" s="34" t="s">
        <v>1757</v>
      </c>
      <c r="B7055" s="293">
        <v>1999</v>
      </c>
      <c r="C7055" s="294">
        <v>289.42</v>
      </c>
      <c r="D7055" s="294">
        <v>35.613</v>
      </c>
      <c r="E7055" s="295">
        <v>346.34699999999998</v>
      </c>
      <c r="F7055" s="294">
        <v>295.72399999999999</v>
      </c>
      <c r="G7055" s="294">
        <v>295.81700000000001</v>
      </c>
    </row>
    <row r="7056" spans="1:7">
      <c r="A7056" s="34" t="s">
        <v>1757</v>
      </c>
      <c r="B7056" s="293">
        <v>1998</v>
      </c>
      <c r="C7056" s="294">
        <v>166.16300000000001</v>
      </c>
      <c r="D7056" s="294">
        <v>20.965</v>
      </c>
      <c r="E7056" s="295">
        <v>115.736</v>
      </c>
      <c r="F7056" s="294">
        <v>86.265000000000001</v>
      </c>
      <c r="G7056" s="294">
        <v>86.445000000000007</v>
      </c>
    </row>
    <row r="7057" spans="1:7">
      <c r="A7057" s="34" t="s">
        <v>1757</v>
      </c>
      <c r="B7057" s="293">
        <v>1997</v>
      </c>
      <c r="C7057" s="294">
        <v>93.332999999999998</v>
      </c>
      <c r="D7057" s="294">
        <v>0.25</v>
      </c>
      <c r="E7057" s="295">
        <v>68.941000000000003</v>
      </c>
      <c r="F7057" s="294">
        <v>54.029000000000003</v>
      </c>
      <c r="G7057" s="294">
        <v>54.062000000000005</v>
      </c>
    </row>
    <row r="7058" spans="1:7">
      <c r="A7058" s="34" t="s">
        <v>1757</v>
      </c>
      <c r="B7058" s="293">
        <v>1996</v>
      </c>
      <c r="C7058" s="294">
        <v>46.631999999999998</v>
      </c>
      <c r="D7058" s="294">
        <v>6.6</v>
      </c>
      <c r="E7058" s="295">
        <v>45.448999999999998</v>
      </c>
      <c r="F7058" s="294">
        <v>39.029000000000003</v>
      </c>
      <c r="G7058" s="294">
        <v>39.079000000000001</v>
      </c>
    </row>
    <row r="7059" spans="1:7">
      <c r="A7059" s="34" t="s">
        <v>1757</v>
      </c>
      <c r="B7059" s="293">
        <v>1995</v>
      </c>
      <c r="C7059" s="294">
        <v>14.795999999999999</v>
      </c>
      <c r="D7059" s="294">
        <v>-4.7640000000000002</v>
      </c>
      <c r="E7059" s="295">
        <v>10.628</v>
      </c>
      <c r="F7059" s="294">
        <v>5.431</v>
      </c>
      <c r="G7059" s="294">
        <v>5.5030000000000001</v>
      </c>
    </row>
    <row r="7060" spans="1:7">
      <c r="A7060" s="34" t="s">
        <v>1757</v>
      </c>
      <c r="B7060" s="293">
        <v>1994</v>
      </c>
      <c r="C7060" s="294">
        <v>2.2439999999999998</v>
      </c>
      <c r="D7060" s="294">
        <v>-1.8740000000000001</v>
      </c>
      <c r="E7060" s="295">
        <v>4.0549999999999997</v>
      </c>
      <c r="F7060" s="294">
        <v>3.4750000000000001</v>
      </c>
      <c r="G7060" s="294">
        <v>3.4750000000000001</v>
      </c>
    </row>
    <row r="7061" spans="1:7">
      <c r="A7061" s="34" t="s">
        <v>1758</v>
      </c>
      <c r="B7061" s="293">
        <v>2019</v>
      </c>
      <c r="C7061" s="294">
        <v>22588.858</v>
      </c>
      <c r="D7061" s="294">
        <v>1264.1079999999999</v>
      </c>
      <c r="E7061" s="295">
        <v>18344.666000000001</v>
      </c>
      <c r="F7061" s="294">
        <v>10791.175999999999</v>
      </c>
      <c r="G7061" s="294">
        <v>15351.932999999999</v>
      </c>
    </row>
    <row r="7062" spans="1:7">
      <c r="A7062" s="34" t="s">
        <v>1758</v>
      </c>
      <c r="B7062" s="293">
        <v>2018</v>
      </c>
      <c r="C7062" s="294">
        <v>25067.278999999999</v>
      </c>
      <c r="D7062" s="294">
        <v>2351.4229999999998</v>
      </c>
      <c r="E7062" s="295">
        <v>17920.588</v>
      </c>
      <c r="F7062" s="294">
        <v>10201.968000000001</v>
      </c>
      <c r="G7062" s="294">
        <v>14493.114000000001</v>
      </c>
    </row>
    <row r="7063" spans="1:7">
      <c r="A7063" s="34" t="s">
        <v>1758</v>
      </c>
      <c r="B7063" s="293">
        <v>2017</v>
      </c>
      <c r="C7063" s="294">
        <v>20252.393</v>
      </c>
      <c r="D7063" s="294">
        <v>1314.1389999999999</v>
      </c>
      <c r="E7063" s="295">
        <v>15841.258</v>
      </c>
      <c r="F7063" s="294">
        <v>9084.7880000000005</v>
      </c>
      <c r="G7063" s="294">
        <v>12879.863000000001</v>
      </c>
    </row>
    <row r="7064" spans="1:7">
      <c r="A7064" s="34" t="s">
        <v>1758</v>
      </c>
      <c r="B7064" s="293">
        <v>2016</v>
      </c>
      <c r="C7064" s="294">
        <v>16208.121999999999</v>
      </c>
      <c r="D7064" s="294">
        <v>793.63900000000001</v>
      </c>
      <c r="E7064" s="295">
        <v>15223.518</v>
      </c>
      <c r="F7064" s="294">
        <v>8254.7080000000005</v>
      </c>
      <c r="G7064" s="294">
        <v>12611.808000000001</v>
      </c>
    </row>
    <row r="7065" spans="1:7">
      <c r="A7065" s="34" t="s">
        <v>1758</v>
      </c>
      <c r="B7065" s="293">
        <v>2015</v>
      </c>
      <c r="C7065" s="294">
        <v>16439.276000000002</v>
      </c>
      <c r="D7065" s="294">
        <v>79.209999999999994</v>
      </c>
      <c r="E7065" s="295">
        <v>14326.968999999999</v>
      </c>
      <c r="F7065" s="294">
        <v>7849.8770000000004</v>
      </c>
      <c r="G7065" s="294">
        <v>12238.337</v>
      </c>
    </row>
    <row r="7066" spans="1:7">
      <c r="A7066" s="34" t="s">
        <v>1758</v>
      </c>
      <c r="B7066" s="293">
        <v>2014</v>
      </c>
      <c r="C7066" s="294">
        <v>21105.141</v>
      </c>
      <c r="D7066" s="294">
        <v>677.01599999999996</v>
      </c>
      <c r="E7066" s="295">
        <v>15615.927</v>
      </c>
      <c r="F7066" s="294">
        <v>8075.1180000000004</v>
      </c>
      <c r="G7066" s="294">
        <v>12659.529</v>
      </c>
    </row>
    <row r="7067" spans="1:7">
      <c r="A7067" s="34" t="s">
        <v>1758</v>
      </c>
      <c r="B7067" s="293">
        <v>2013</v>
      </c>
      <c r="C7067" s="294">
        <v>19052.045999999998</v>
      </c>
      <c r="D7067" s="294">
        <v>488.02499999999998</v>
      </c>
      <c r="E7067" s="295">
        <v>15203.282999999999</v>
      </c>
      <c r="F7067" s="294">
        <v>7910.2780000000002</v>
      </c>
      <c r="G7067" s="294">
        <v>12319.68</v>
      </c>
    </row>
    <row r="7068" spans="1:7">
      <c r="A7068" s="34" t="s">
        <v>1758</v>
      </c>
      <c r="B7068" s="293">
        <v>2012</v>
      </c>
      <c r="C7068" s="294">
        <v>19429.273000000001</v>
      </c>
      <c r="D7068" s="294">
        <v>504.61900000000003</v>
      </c>
      <c r="E7068" s="295">
        <v>14152.058999999999</v>
      </c>
      <c r="F7068" s="294">
        <v>7885.3739999999998</v>
      </c>
      <c r="G7068" s="294">
        <v>11545.485999999999</v>
      </c>
    </row>
    <row r="7069" spans="1:7">
      <c r="A7069" s="34" t="s">
        <v>1758</v>
      </c>
      <c r="B7069" s="293">
        <v>2011</v>
      </c>
      <c r="C7069" s="294">
        <v>20023.563999999998</v>
      </c>
      <c r="D7069" s="294">
        <v>778.18799999999999</v>
      </c>
      <c r="E7069" s="295">
        <v>14570.35</v>
      </c>
      <c r="F7069" s="294">
        <v>7706.58</v>
      </c>
      <c r="G7069" s="294">
        <v>11988.606</v>
      </c>
    </row>
    <row r="7070" spans="1:7">
      <c r="A7070" s="34" t="s">
        <v>1758</v>
      </c>
      <c r="B7070" s="293">
        <v>2010</v>
      </c>
      <c r="C7070" s="294">
        <v>15844.627</v>
      </c>
      <c r="D7070" s="294">
        <v>134.09200000000001</v>
      </c>
      <c r="E7070" s="295">
        <v>13921.91</v>
      </c>
      <c r="F7070" s="294">
        <v>7330.6940000000004</v>
      </c>
      <c r="G7070" s="294">
        <v>11624.222000000002</v>
      </c>
    </row>
    <row r="7071" spans="1:7">
      <c r="A7071" s="34" t="s">
        <v>1758</v>
      </c>
      <c r="B7071" s="293">
        <v>2009</v>
      </c>
      <c r="C7071" s="294">
        <v>11190.296</v>
      </c>
      <c r="D7071" s="294">
        <v>-293.613</v>
      </c>
      <c r="E7071" s="295">
        <v>12571.904</v>
      </c>
      <c r="F7071" s="294">
        <v>7584.2889999999998</v>
      </c>
      <c r="G7071" s="294">
        <v>10672.236999999999</v>
      </c>
    </row>
    <row r="7072" spans="1:7">
      <c r="A7072" s="34" t="s">
        <v>1758</v>
      </c>
      <c r="B7072" s="293">
        <v>2008</v>
      </c>
      <c r="C7072" s="294">
        <v>23663.324000000001</v>
      </c>
      <c r="D7072" s="294">
        <v>1830.99</v>
      </c>
      <c r="E7072" s="295">
        <v>13874.442999999999</v>
      </c>
      <c r="F7072" s="294">
        <v>8256.6810000000005</v>
      </c>
      <c r="G7072" s="294">
        <v>11531.903</v>
      </c>
    </row>
    <row r="7073" spans="1:7">
      <c r="A7073" s="34" t="s">
        <v>1758</v>
      </c>
      <c r="B7073" s="293">
        <v>2007</v>
      </c>
      <c r="C7073" s="294">
        <v>16592.975999999999</v>
      </c>
      <c r="D7073" s="294">
        <v>1471.9469999999999</v>
      </c>
      <c r="E7073" s="295">
        <v>9826.1219999999994</v>
      </c>
      <c r="F7073" s="294">
        <v>5400.3630000000003</v>
      </c>
      <c r="G7073" s="294">
        <v>7673.5310000000009</v>
      </c>
    </row>
    <row r="7074" spans="1:7">
      <c r="A7074" s="34" t="s">
        <v>1758</v>
      </c>
      <c r="B7074" s="293">
        <v>2006</v>
      </c>
      <c r="C7074" s="294">
        <v>14751.27</v>
      </c>
      <c r="D7074" s="294">
        <v>1756.7819999999999</v>
      </c>
      <c r="E7074" s="295">
        <v>7893.018</v>
      </c>
      <c r="F7074" s="294">
        <v>5100.7169999999996</v>
      </c>
      <c r="G7074" s="294">
        <v>6023.0169999999998</v>
      </c>
    </row>
    <row r="7075" spans="1:7">
      <c r="A7075" s="34" t="s">
        <v>1758</v>
      </c>
      <c r="B7075" s="293">
        <v>2005</v>
      </c>
      <c r="C7075" s="294">
        <v>12700.999</v>
      </c>
      <c r="D7075" s="294">
        <v>1310.2840000000001</v>
      </c>
      <c r="E7075" s="295">
        <v>7138.7870000000003</v>
      </c>
      <c r="F7075" s="294">
        <v>4473.8779999999997</v>
      </c>
      <c r="G7075" s="294">
        <v>5397.4279999999999</v>
      </c>
    </row>
    <row r="7076" spans="1:7">
      <c r="A7076" s="34" t="s">
        <v>1758</v>
      </c>
      <c r="B7076" s="293">
        <v>2004</v>
      </c>
      <c r="C7076" s="294">
        <v>11376.828</v>
      </c>
      <c r="D7076" s="294">
        <v>1121.4780000000001</v>
      </c>
      <c r="E7076" s="295">
        <v>6133.2070000000003</v>
      </c>
      <c r="F7076" s="294">
        <v>3629.2979999999998</v>
      </c>
      <c r="G7076" s="294">
        <v>4552.848</v>
      </c>
    </row>
    <row r="7077" spans="1:7">
      <c r="A7077" s="34" t="s">
        <v>1758</v>
      </c>
      <c r="B7077" s="293">
        <v>2003</v>
      </c>
      <c r="C7077" s="294">
        <v>6265.8235000000004</v>
      </c>
      <c r="D7077" s="294">
        <v>62.781199999999998</v>
      </c>
      <c r="E7077" s="295">
        <v>4492.3531000000003</v>
      </c>
      <c r="F7077" s="294">
        <v>2519.3564999999999</v>
      </c>
      <c r="G7077" s="294">
        <v>3422.9065000000001</v>
      </c>
    </row>
    <row r="7078" spans="1:7">
      <c r="A7078" s="34" t="s">
        <v>1758</v>
      </c>
      <c r="B7078" s="293">
        <v>2002</v>
      </c>
      <c r="C7078" s="294">
        <v>4801.7764999999999</v>
      </c>
      <c r="D7078" s="294">
        <v>162.08000000000001</v>
      </c>
      <c r="E7078" s="295">
        <v>4381.0011999999997</v>
      </c>
      <c r="F7078" s="294">
        <v>2539.6439999999998</v>
      </c>
      <c r="G7078" s="294">
        <v>3434.1939999999995</v>
      </c>
    </row>
    <row r="7079" spans="1:7">
      <c r="A7079" s="34" t="s">
        <v>1758</v>
      </c>
      <c r="B7079" s="293">
        <v>2001</v>
      </c>
      <c r="C7079" s="294">
        <v>4333.7067999999999</v>
      </c>
      <c r="D7079" s="294">
        <v>112.961</v>
      </c>
      <c r="E7079" s="295">
        <v>3759.3481999999999</v>
      </c>
      <c r="F7079" s="294">
        <v>2485.3472999999999</v>
      </c>
      <c r="G7079" s="294">
        <v>2945.7972999999997</v>
      </c>
    </row>
    <row r="7080" spans="1:7">
      <c r="A7080" s="34" t="s">
        <v>1758</v>
      </c>
      <c r="B7080" s="293">
        <v>2000</v>
      </c>
      <c r="C7080" s="294">
        <v>4586.1459999999997</v>
      </c>
      <c r="D7080" s="294">
        <v>310.90800000000002</v>
      </c>
      <c r="E7080" s="295">
        <v>3721.7876999999999</v>
      </c>
      <c r="F7080" s="294">
        <v>2443.2150999999999</v>
      </c>
      <c r="G7080" s="294">
        <v>2903.6650999999997</v>
      </c>
    </row>
    <row r="7081" spans="1:7">
      <c r="A7081" s="34" t="s">
        <v>1758</v>
      </c>
      <c r="B7081" s="293">
        <v>1999</v>
      </c>
      <c r="C7081" s="294">
        <v>4009.346</v>
      </c>
      <c r="D7081" s="294">
        <v>244.589</v>
      </c>
      <c r="E7081" s="295">
        <v>3729.848</v>
      </c>
      <c r="F7081" s="294">
        <v>2543.1190999999999</v>
      </c>
      <c r="G7081" s="294">
        <v>2933.5690999999997</v>
      </c>
    </row>
    <row r="7082" spans="1:7">
      <c r="A7082" s="34" t="s">
        <v>1758</v>
      </c>
      <c r="B7082" s="293">
        <v>1998</v>
      </c>
      <c r="C7082" s="294">
        <v>4151.2318999999998</v>
      </c>
      <c r="D7082" s="294">
        <v>263.709</v>
      </c>
      <c r="E7082" s="295">
        <v>3226.5459000000001</v>
      </c>
      <c r="F7082" s="294">
        <v>2354.9479999999999</v>
      </c>
      <c r="G7082" s="294">
        <v>2570.3979999999997</v>
      </c>
    </row>
    <row r="7083" spans="1:7">
      <c r="A7083" s="34" t="s">
        <v>1758</v>
      </c>
      <c r="B7083" s="293">
        <v>1997</v>
      </c>
      <c r="C7083" s="294">
        <v>4184.4979999999996</v>
      </c>
      <c r="D7083" s="294">
        <v>294.48200000000003</v>
      </c>
      <c r="E7083" s="295">
        <v>2984.3831</v>
      </c>
      <c r="F7083" s="294">
        <v>2152.6179999999999</v>
      </c>
      <c r="G7083" s="294">
        <v>2320.8179999999998</v>
      </c>
    </row>
    <row r="7084" spans="1:7">
      <c r="A7084" s="34" t="s">
        <v>1758</v>
      </c>
      <c r="B7084" s="293">
        <v>1996</v>
      </c>
      <c r="C7084" s="294">
        <v>3647.03</v>
      </c>
      <c r="D7084" s="294">
        <v>248.16900000000001</v>
      </c>
      <c r="E7084" s="295">
        <v>2619.5329999999999</v>
      </c>
      <c r="F7084" s="294">
        <v>1874.9960000000001</v>
      </c>
      <c r="G7084" s="294">
        <v>2028.346</v>
      </c>
    </row>
    <row r="7085" spans="1:7">
      <c r="A7085" s="34" t="s">
        <v>1758</v>
      </c>
      <c r="B7085" s="293">
        <v>1995</v>
      </c>
      <c r="C7085" s="294">
        <v>3462.0459000000001</v>
      </c>
      <c r="D7085" s="294">
        <v>274.53399999999999</v>
      </c>
      <c r="E7085" s="295">
        <v>2296.1410999999998</v>
      </c>
      <c r="F7085" s="294">
        <v>1602.771</v>
      </c>
      <c r="G7085" s="294">
        <v>1709.771</v>
      </c>
    </row>
    <row r="7086" spans="1:7">
      <c r="A7086" s="34" t="s">
        <v>1758</v>
      </c>
      <c r="B7086" s="293">
        <v>1994</v>
      </c>
      <c r="C7086" s="294">
        <v>2975.5958999999998</v>
      </c>
      <c r="D7086" s="294">
        <v>226.63300000000001</v>
      </c>
      <c r="E7086" s="295">
        <v>2001.92</v>
      </c>
      <c r="F7086" s="294">
        <v>1298.595</v>
      </c>
      <c r="G7086" s="294">
        <v>1471.845</v>
      </c>
    </row>
    <row r="7087" spans="1:7">
      <c r="A7087" s="34" t="s">
        <v>1758</v>
      </c>
      <c r="B7087" s="293">
        <v>1993</v>
      </c>
      <c r="C7087" s="294">
        <v>2253.7379999999998</v>
      </c>
      <c r="D7087" s="294">
        <v>123.51</v>
      </c>
      <c r="E7087" s="295">
        <v>1829.2679000000001</v>
      </c>
      <c r="F7087" s="294">
        <v>1045.2539999999999</v>
      </c>
      <c r="G7087" s="294">
        <v>1397.704</v>
      </c>
    </row>
    <row r="7088" spans="1:7">
      <c r="A7088" s="34" t="s">
        <v>1758</v>
      </c>
      <c r="B7088" s="293">
        <v>1992</v>
      </c>
      <c r="C7088" s="294">
        <v>1619.2339999999999</v>
      </c>
      <c r="D7088" s="294">
        <v>79.225999999999999</v>
      </c>
      <c r="E7088" s="295">
        <v>1490.3820000000001</v>
      </c>
      <c r="F7088" s="294">
        <v>924.726</v>
      </c>
      <c r="G7088" s="294">
        <v>1171.6759999999999</v>
      </c>
    </row>
    <row r="7089" spans="1:7">
      <c r="A7089" s="34" t="s">
        <v>1758</v>
      </c>
      <c r="B7089" s="293">
        <v>1991</v>
      </c>
      <c r="C7089" s="294">
        <v>1465.4570000000001</v>
      </c>
      <c r="D7089" s="294">
        <v>64.715999999999994</v>
      </c>
      <c r="E7089" s="295">
        <v>1181.577</v>
      </c>
      <c r="F7089" s="294">
        <v>835.65800000000002</v>
      </c>
      <c r="G7089" s="294">
        <v>910.43500000000006</v>
      </c>
    </row>
    <row r="7090" spans="1:7">
      <c r="A7090" s="34" t="s">
        <v>1758</v>
      </c>
      <c r="B7090" s="293">
        <v>1990</v>
      </c>
      <c r="C7090" s="294">
        <v>1481.63</v>
      </c>
      <c r="D7090" s="294">
        <v>75.064999999999998</v>
      </c>
      <c r="E7090" s="295">
        <v>1038.376</v>
      </c>
      <c r="F7090" s="294">
        <v>758.19799999999998</v>
      </c>
      <c r="G7090" s="294">
        <v>789.18</v>
      </c>
    </row>
    <row r="7091" spans="1:7">
      <c r="A7091" s="34" t="s">
        <v>1758</v>
      </c>
      <c r="B7091" s="293">
        <v>1989</v>
      </c>
      <c r="C7091" s="294">
        <v>1269.0070000000001</v>
      </c>
      <c r="D7091" s="294">
        <v>57.834000000000003</v>
      </c>
      <c r="E7091" s="295">
        <v>1033.8320000000001</v>
      </c>
      <c r="F7091" s="294">
        <v>665.46900000000005</v>
      </c>
      <c r="G7091" s="294">
        <v>823.71800000000007</v>
      </c>
    </row>
    <row r="7092" spans="1:7">
      <c r="A7092" s="34" t="s">
        <v>123</v>
      </c>
      <c r="B7092" s="293">
        <v>2019</v>
      </c>
      <c r="C7092" s="294">
        <v>11716</v>
      </c>
      <c r="D7092" s="294">
        <v>4141</v>
      </c>
      <c r="E7092" s="295">
        <v>13292</v>
      </c>
      <c r="F7092" s="294">
        <v>9342</v>
      </c>
      <c r="G7092" s="294">
        <v>11330</v>
      </c>
    </row>
    <row r="7093" spans="1:7">
      <c r="A7093" s="34" t="s">
        <v>123</v>
      </c>
      <c r="B7093" s="293">
        <v>2018</v>
      </c>
      <c r="C7093" s="294">
        <v>9714</v>
      </c>
      <c r="D7093" s="294">
        <v>3047</v>
      </c>
      <c r="E7093" s="295">
        <v>11241</v>
      </c>
      <c r="F7093" s="294">
        <v>7471</v>
      </c>
      <c r="G7093" s="294">
        <v>9471</v>
      </c>
    </row>
    <row r="7094" spans="1:7">
      <c r="A7094" s="34" t="s">
        <v>123</v>
      </c>
      <c r="B7094" s="293">
        <v>2017</v>
      </c>
      <c r="C7094" s="294">
        <v>6910</v>
      </c>
      <c r="D7094" s="294">
        <v>1666</v>
      </c>
      <c r="E7094" s="295">
        <v>9841</v>
      </c>
      <c r="F7094" s="294">
        <v>5762</v>
      </c>
      <c r="G7094" s="294">
        <v>8582</v>
      </c>
    </row>
    <row r="7095" spans="1:7">
      <c r="A7095" s="34" t="s">
        <v>123</v>
      </c>
      <c r="B7095" s="293">
        <v>2016</v>
      </c>
      <c r="C7095" s="294">
        <v>5010</v>
      </c>
      <c r="D7095" s="294">
        <v>614</v>
      </c>
      <c r="E7095" s="295">
        <v>7370</v>
      </c>
      <c r="F7095" s="294">
        <v>4469</v>
      </c>
      <c r="G7095" s="294">
        <v>5983</v>
      </c>
    </row>
    <row r="7096" spans="1:7">
      <c r="A7096" s="34" t="s">
        <v>123</v>
      </c>
      <c r="B7096" s="293">
        <v>2015</v>
      </c>
      <c r="C7096" s="294">
        <v>4682</v>
      </c>
      <c r="D7096" s="294">
        <v>631</v>
      </c>
      <c r="E7096" s="295">
        <v>7201</v>
      </c>
      <c r="F7096" s="294">
        <v>4418</v>
      </c>
      <c r="G7096" s="294">
        <v>5819.5</v>
      </c>
    </row>
    <row r="7097" spans="1:7">
      <c r="A7097" s="34" t="s">
        <v>123</v>
      </c>
      <c r="B7097" s="293">
        <v>2014</v>
      </c>
      <c r="C7097" s="294">
        <v>4130</v>
      </c>
      <c r="D7097" s="294">
        <v>440</v>
      </c>
      <c r="E7097" s="295">
        <v>7250.8940000000002</v>
      </c>
      <c r="F7097" s="294">
        <v>4456.3980000000001</v>
      </c>
      <c r="G7097" s="294">
        <v>5833.1900000000005</v>
      </c>
    </row>
    <row r="7098" spans="1:7">
      <c r="A7098" s="34" t="s">
        <v>123</v>
      </c>
      <c r="B7098" s="293">
        <v>2013</v>
      </c>
      <c r="C7098" s="294">
        <v>4280.1589999999997</v>
      </c>
      <c r="D7098" s="294">
        <v>562.53599999999994</v>
      </c>
      <c r="E7098" s="295">
        <v>6412.2449999999999</v>
      </c>
      <c r="F7098" s="294">
        <v>4827.7030000000004</v>
      </c>
      <c r="G7098" s="294">
        <v>4849.1090000000004</v>
      </c>
    </row>
    <row r="7099" spans="1:7">
      <c r="A7099" s="34" t="s">
        <v>123</v>
      </c>
      <c r="B7099" s="293">
        <v>2012</v>
      </c>
      <c r="C7099" s="294">
        <v>3997.93</v>
      </c>
      <c r="D7099" s="294">
        <v>581.09</v>
      </c>
      <c r="E7099" s="295">
        <v>5552.9279999999999</v>
      </c>
      <c r="F7099" s="294">
        <v>4145.7240000000002</v>
      </c>
      <c r="G7099" s="294">
        <v>4169.1790000000001</v>
      </c>
    </row>
    <row r="7100" spans="1:7">
      <c r="A7100" s="34" t="s">
        <v>123</v>
      </c>
      <c r="B7100" s="293">
        <v>2011</v>
      </c>
      <c r="C7100" s="294">
        <v>3543.3090000000002</v>
      </c>
      <c r="D7100" s="294">
        <v>253.14599999999999</v>
      </c>
      <c r="E7100" s="295">
        <v>4495.2460000000001</v>
      </c>
      <c r="F7100" s="294">
        <v>3181.462</v>
      </c>
      <c r="G7100" s="294">
        <v>3206.5250000000001</v>
      </c>
    </row>
    <row r="7101" spans="1:7">
      <c r="A7101" s="34" t="s">
        <v>123</v>
      </c>
      <c r="B7101" s="293">
        <v>2010</v>
      </c>
      <c r="C7101" s="294">
        <v>3326.4450000000002</v>
      </c>
      <c r="D7101" s="294">
        <v>-67.986999999999995</v>
      </c>
      <c r="E7101" s="295">
        <v>3585.9180000000001</v>
      </c>
      <c r="F7101" s="294">
        <v>2665.14</v>
      </c>
      <c r="G7101" s="294">
        <v>2690.7739999999999</v>
      </c>
    </row>
    <row r="7102" spans="1:7">
      <c r="A7102" s="34" t="s">
        <v>123</v>
      </c>
      <c r="B7102" s="293">
        <v>2009</v>
      </c>
      <c r="C7102" s="294">
        <v>3424.8589999999999</v>
      </c>
      <c r="D7102" s="294">
        <v>-30.041</v>
      </c>
      <c r="E7102" s="295">
        <v>3350.7269999999999</v>
      </c>
      <c r="F7102" s="294">
        <v>2394.652</v>
      </c>
      <c r="G7102" s="294">
        <v>2421.2139999999999</v>
      </c>
    </row>
    <row r="7103" spans="1:7">
      <c r="A7103" s="34" t="s">
        <v>123</v>
      </c>
      <c r="B7103" s="293">
        <v>2008</v>
      </c>
      <c r="C7103" s="294">
        <v>4097.8599999999997</v>
      </c>
      <c r="D7103" s="294">
        <v>797.64499999999998</v>
      </c>
      <c r="E7103" s="295">
        <v>3747.6709999999998</v>
      </c>
      <c r="F7103" s="294">
        <v>2617.9119999999998</v>
      </c>
      <c r="G7103" s="294">
        <v>2617.9119999999998</v>
      </c>
    </row>
    <row r="7104" spans="1:7">
      <c r="A7104" s="34" t="s">
        <v>123</v>
      </c>
      <c r="B7104" s="293">
        <v>2007</v>
      </c>
      <c r="C7104" s="294">
        <v>3068.7710000000002</v>
      </c>
      <c r="D7104" s="294">
        <v>448.834</v>
      </c>
      <c r="E7104" s="295">
        <v>2675.2629999999999</v>
      </c>
      <c r="F7104" s="294">
        <v>2006.9190000000001</v>
      </c>
      <c r="G7104" s="294">
        <v>2006.9190000000001</v>
      </c>
    </row>
    <row r="7105" spans="1:7">
      <c r="A7105" s="34" t="s">
        <v>123</v>
      </c>
      <c r="B7105" s="293">
        <v>2006</v>
      </c>
      <c r="C7105" s="294">
        <v>2375.6869999999999</v>
      </c>
      <c r="D7105" s="294">
        <v>301.17599999999999</v>
      </c>
      <c r="E7105" s="295">
        <v>1954.6869999999999</v>
      </c>
      <c r="F7105" s="294">
        <v>1495.992</v>
      </c>
      <c r="G7105" s="294">
        <v>1495.992</v>
      </c>
    </row>
    <row r="7106" spans="1:7">
      <c r="A7106" s="34" t="s">
        <v>123</v>
      </c>
      <c r="B7106" s="293">
        <v>2005</v>
      </c>
      <c r="C7106" s="294">
        <v>2010.0329999999999</v>
      </c>
      <c r="D7106" s="294">
        <v>100.35599999999999</v>
      </c>
      <c r="E7106" s="295">
        <v>1628.5360000000001</v>
      </c>
      <c r="F7106" s="294">
        <v>1178.268</v>
      </c>
      <c r="G7106" s="294">
        <v>1187.482</v>
      </c>
    </row>
    <row r="7107" spans="1:7">
      <c r="A7107" s="34" t="s">
        <v>123</v>
      </c>
      <c r="B7107" s="293">
        <v>2004</v>
      </c>
      <c r="C7107" s="294">
        <v>1822.9449</v>
      </c>
      <c r="D7107" s="294">
        <v>74.418999999999997</v>
      </c>
      <c r="E7107" s="295">
        <v>1399.3440000000001</v>
      </c>
      <c r="F7107" s="294">
        <v>1051.1849999999999</v>
      </c>
      <c r="G7107" s="294">
        <v>1060.6379999999999</v>
      </c>
    </row>
    <row r="7108" spans="1:7">
      <c r="A7108" s="34" t="s">
        <v>123</v>
      </c>
      <c r="B7108" s="293">
        <v>2003</v>
      </c>
      <c r="C7108" s="294">
        <v>1909.4469999999999</v>
      </c>
      <c r="D7108" s="294">
        <v>90.799000000000007</v>
      </c>
      <c r="E7108" s="295">
        <v>1617.0150000000001</v>
      </c>
      <c r="F7108" s="294">
        <v>932.68700000000001</v>
      </c>
      <c r="G7108" s="294">
        <v>1243.2429999999999</v>
      </c>
    </row>
    <row r="7109" spans="1:7">
      <c r="A7109" s="34" t="s">
        <v>123</v>
      </c>
      <c r="B7109" s="293">
        <v>2002</v>
      </c>
      <c r="C7109" s="294">
        <v>1369.471</v>
      </c>
      <c r="D7109" s="294">
        <v>176.92400000000001</v>
      </c>
      <c r="E7109" s="295">
        <v>1503.174</v>
      </c>
      <c r="F7109" s="294">
        <v>763.81899999999996</v>
      </c>
      <c r="G7109" s="294">
        <v>1073.576</v>
      </c>
    </row>
    <row r="7110" spans="1:7">
      <c r="A7110" s="34" t="s">
        <v>123</v>
      </c>
      <c r="B7110" s="293">
        <v>2001</v>
      </c>
      <c r="C7110" s="294">
        <v>735.26400000000001</v>
      </c>
      <c r="D7110" s="294">
        <v>98.468999999999994</v>
      </c>
      <c r="E7110" s="295">
        <v>1016.902</v>
      </c>
      <c r="F7110" s="294">
        <v>407.10700000000003</v>
      </c>
      <c r="G7110" s="294">
        <v>708.07300000000009</v>
      </c>
    </row>
    <row r="7111" spans="1:7">
      <c r="A7111" s="34" t="s">
        <v>123</v>
      </c>
      <c r="B7111" s="293">
        <v>2000</v>
      </c>
      <c r="C7111" s="294">
        <v>374.505</v>
      </c>
      <c r="D7111" s="294">
        <v>38.097999999999999</v>
      </c>
      <c r="E7111" s="295">
        <v>202.25</v>
      </c>
      <c r="F7111" s="294">
        <v>124.563</v>
      </c>
      <c r="G7111" s="294">
        <v>127.81100000000001</v>
      </c>
    </row>
    <row r="7112" spans="1:7">
      <c r="A7112" s="34" t="s">
        <v>123</v>
      </c>
      <c r="B7112" s="293">
        <v>1999</v>
      </c>
      <c r="C7112" s="294">
        <v>158.23699999999999</v>
      </c>
      <c r="D7112" s="294">
        <v>4.13</v>
      </c>
      <c r="E7112" s="295">
        <v>113.33199999999999</v>
      </c>
      <c r="F7112" s="294">
        <v>64.209000000000003</v>
      </c>
      <c r="G7112" s="294">
        <v>72.59</v>
      </c>
    </row>
    <row r="7113" spans="1:7">
      <c r="A7113" s="34" t="s">
        <v>1759</v>
      </c>
      <c r="B7113" s="293">
        <v>2019</v>
      </c>
      <c r="C7113" s="294">
        <v>7388.6639999999998</v>
      </c>
      <c r="D7113" s="294">
        <v>878.53899999999999</v>
      </c>
      <c r="E7113" s="295">
        <v>3809.8150000000001</v>
      </c>
      <c r="F7113" s="294">
        <v>2341.2440000000001</v>
      </c>
      <c r="G7113" s="294">
        <v>3024.922</v>
      </c>
    </row>
    <row r="7114" spans="1:7">
      <c r="A7114" s="34" t="s">
        <v>1759</v>
      </c>
      <c r="B7114" s="293">
        <v>2018</v>
      </c>
      <c r="C7114" s="294">
        <v>7163.674</v>
      </c>
      <c r="D7114" s="294">
        <v>797.197</v>
      </c>
      <c r="E7114" s="295">
        <v>3165.933</v>
      </c>
      <c r="F7114" s="294">
        <v>1808.5619999999999</v>
      </c>
      <c r="G7114" s="294">
        <v>2406.2429999999999</v>
      </c>
    </row>
    <row r="7115" spans="1:7">
      <c r="A7115" s="34" t="s">
        <v>1759</v>
      </c>
      <c r="B7115" s="293">
        <v>2017</v>
      </c>
      <c r="C7115" s="294">
        <v>6305.84</v>
      </c>
      <c r="D7115" s="294">
        <v>537.52099999999996</v>
      </c>
      <c r="E7115" s="295">
        <v>2989.279</v>
      </c>
      <c r="F7115" s="294">
        <v>1605.492</v>
      </c>
      <c r="G7115" s="294">
        <v>2202.558</v>
      </c>
    </row>
    <row r="7116" spans="1:7">
      <c r="A7116" s="34" t="s">
        <v>1759</v>
      </c>
      <c r="B7116" s="293">
        <v>2016</v>
      </c>
      <c r="C7116" s="294">
        <v>5822.5439999999999</v>
      </c>
      <c r="D7116" s="294">
        <v>425.262</v>
      </c>
      <c r="E7116" s="295">
        <v>2643.9430000000002</v>
      </c>
      <c r="F7116" s="294">
        <v>1304.441</v>
      </c>
      <c r="G7116" s="294">
        <v>1900.8960000000002</v>
      </c>
    </row>
    <row r="7117" spans="1:7">
      <c r="A7117" s="34" t="s">
        <v>1759</v>
      </c>
      <c r="B7117" s="293">
        <v>2015</v>
      </c>
      <c r="C7117" s="294">
        <v>5159.0079999999998</v>
      </c>
      <c r="D7117" s="294">
        <v>382.92700000000002</v>
      </c>
      <c r="E7117" s="295">
        <v>2511.7179999999998</v>
      </c>
      <c r="F7117" s="294">
        <v>1239.165</v>
      </c>
      <c r="G7117" s="294">
        <v>1835.0119999999999</v>
      </c>
    </row>
    <row r="7118" spans="1:7">
      <c r="A7118" s="34" t="s">
        <v>1759</v>
      </c>
      <c r="B7118" s="293">
        <v>2014</v>
      </c>
      <c r="C7118" s="294">
        <v>4444.5680000000002</v>
      </c>
      <c r="D7118" s="294">
        <v>281.63</v>
      </c>
      <c r="E7118" s="295">
        <v>2351.335</v>
      </c>
      <c r="F7118" s="294">
        <v>1124.2550000000001</v>
      </c>
      <c r="G7118" s="294">
        <v>1723.4210000000003</v>
      </c>
    </row>
    <row r="7119" spans="1:7">
      <c r="A7119" s="34" t="s">
        <v>1759</v>
      </c>
      <c r="B7119" s="293">
        <v>2013</v>
      </c>
      <c r="C7119" s="294">
        <v>4211.2669999999998</v>
      </c>
      <c r="D7119" s="294">
        <v>266.47699999999998</v>
      </c>
      <c r="E7119" s="295">
        <v>2486.1480000000001</v>
      </c>
      <c r="F7119" s="294">
        <v>1261.3520000000001</v>
      </c>
      <c r="G7119" s="294">
        <v>1860.4270000000001</v>
      </c>
    </row>
    <row r="7120" spans="1:7">
      <c r="A7120" s="34" t="s">
        <v>1759</v>
      </c>
      <c r="B7120" s="293">
        <v>2012</v>
      </c>
      <c r="C7120" s="294">
        <v>3184.65</v>
      </c>
      <c r="D7120" s="294">
        <v>180.58799999999999</v>
      </c>
      <c r="E7120" s="295">
        <v>2604.8420000000001</v>
      </c>
      <c r="F7120" s="294">
        <v>1480.4770000000001</v>
      </c>
      <c r="G7120" s="294">
        <v>2079.4650000000001</v>
      </c>
    </row>
    <row r="7121" spans="1:7">
      <c r="A7121" s="34" t="s">
        <v>1759</v>
      </c>
      <c r="B7121" s="293">
        <v>2011</v>
      </c>
      <c r="C7121" s="294">
        <v>2659.1489999999999</v>
      </c>
      <c r="D7121" s="294">
        <v>129.41999999999999</v>
      </c>
      <c r="E7121" s="295">
        <v>1779.4849999999999</v>
      </c>
      <c r="F7121" s="294">
        <v>1374.799</v>
      </c>
      <c r="G7121" s="294">
        <v>1376.412</v>
      </c>
    </row>
    <row r="7122" spans="1:7">
      <c r="A7122" s="34" t="s">
        <v>1759</v>
      </c>
      <c r="B7122" s="293">
        <v>2010</v>
      </c>
      <c r="C7122" s="294">
        <v>3041.8919999999998</v>
      </c>
      <c r="D7122" s="294">
        <v>206.005</v>
      </c>
      <c r="E7122" s="295">
        <v>2260.0610000000001</v>
      </c>
      <c r="F7122" s="294">
        <v>1740.374</v>
      </c>
      <c r="G7122" s="294">
        <v>1832.463</v>
      </c>
    </row>
    <row r="7123" spans="1:7">
      <c r="A7123" s="34" t="s">
        <v>1759</v>
      </c>
      <c r="B7123" s="293">
        <v>2009</v>
      </c>
      <c r="C7123" s="294">
        <v>2743.848</v>
      </c>
      <c r="D7123" s="294">
        <v>192.18</v>
      </c>
      <c r="E7123" s="295">
        <v>2395.77</v>
      </c>
      <c r="F7123" s="294">
        <v>1757.2619999999999</v>
      </c>
      <c r="G7123" s="294">
        <v>1905.1419999999998</v>
      </c>
    </row>
    <row r="7124" spans="1:7">
      <c r="A7124" s="34" t="s">
        <v>1759</v>
      </c>
      <c r="B7124" s="293">
        <v>2008</v>
      </c>
      <c r="C7124" s="294">
        <v>3693.0390000000002</v>
      </c>
      <c r="D7124" s="294">
        <v>100.892</v>
      </c>
      <c r="E7124" s="295">
        <v>2103.2359999999999</v>
      </c>
      <c r="F7124" s="294">
        <v>1373.789</v>
      </c>
      <c r="G7124" s="294">
        <v>1584.1779999999999</v>
      </c>
    </row>
    <row r="7125" spans="1:7">
      <c r="A7125" s="34" t="s">
        <v>1759</v>
      </c>
      <c r="B7125" s="293">
        <v>2007</v>
      </c>
      <c r="C7125" s="294">
        <v>5129.3419999999996</v>
      </c>
      <c r="D7125" s="294">
        <v>333.95499999999998</v>
      </c>
      <c r="E7125" s="295">
        <v>2194.4160000000002</v>
      </c>
      <c r="F7125" s="294">
        <v>1129.375</v>
      </c>
      <c r="G7125" s="294">
        <v>1415.6579999999999</v>
      </c>
    </row>
    <row r="7126" spans="1:7">
      <c r="A7126" s="34" t="s">
        <v>1759</v>
      </c>
      <c r="B7126" s="293">
        <v>2006</v>
      </c>
      <c r="C7126" s="294">
        <v>6134.1239999999998</v>
      </c>
      <c r="D7126" s="294">
        <v>587.41200000000003</v>
      </c>
      <c r="E7126" s="295">
        <v>2473.808</v>
      </c>
      <c r="F7126" s="294">
        <v>1152.0740000000001</v>
      </c>
      <c r="G7126" s="294">
        <v>1508.7060000000001</v>
      </c>
    </row>
    <row r="7127" spans="1:7">
      <c r="A7127" s="34" t="s">
        <v>1759</v>
      </c>
      <c r="B7127" s="293">
        <v>2005</v>
      </c>
      <c r="C7127" s="294">
        <v>5262.3469999999998</v>
      </c>
      <c r="D7127" s="294">
        <v>697.55899999999997</v>
      </c>
      <c r="E7127" s="295">
        <v>2269.5880000000002</v>
      </c>
      <c r="F7127" s="294">
        <v>677.16200000000003</v>
      </c>
      <c r="G7127" s="294">
        <v>1140.3030000000001</v>
      </c>
    </row>
    <row r="7128" spans="1:7">
      <c r="A7128" s="34" t="s">
        <v>1759</v>
      </c>
      <c r="B7128" s="293">
        <v>2004</v>
      </c>
      <c r="C7128" s="294">
        <v>4319.7219999999998</v>
      </c>
      <c r="D7128" s="294">
        <v>523.20399999999995</v>
      </c>
      <c r="E7128" s="295">
        <v>1777.9670000000001</v>
      </c>
      <c r="F7128" s="294">
        <v>834.995</v>
      </c>
      <c r="G7128" s="294">
        <v>1048.798</v>
      </c>
    </row>
    <row r="7129" spans="1:7">
      <c r="A7129" s="34" t="s">
        <v>1759</v>
      </c>
      <c r="B7129" s="293">
        <v>2003</v>
      </c>
      <c r="C7129" s="294">
        <v>3682.7620000000002</v>
      </c>
      <c r="D7129" s="294">
        <v>419.791</v>
      </c>
      <c r="E7129" s="295">
        <v>1363.105</v>
      </c>
      <c r="F7129" s="294">
        <v>494.86799999999999</v>
      </c>
      <c r="G7129" s="294">
        <v>752.72699999999998</v>
      </c>
    </row>
    <row r="7130" spans="1:7">
      <c r="A7130" s="34" t="s">
        <v>1759</v>
      </c>
      <c r="B7130" s="293">
        <v>2002</v>
      </c>
      <c r="C7130" s="294">
        <v>3060.6709999999998</v>
      </c>
      <c r="D7130" s="294">
        <v>331.47</v>
      </c>
      <c r="E7130" s="295">
        <v>1182.288</v>
      </c>
      <c r="F7130" s="294">
        <v>403.245</v>
      </c>
      <c r="G7130" s="294">
        <v>662.40499999999997</v>
      </c>
    </row>
    <row r="7131" spans="1:7">
      <c r="A7131" s="34" t="s">
        <v>1759</v>
      </c>
      <c r="B7131" s="293">
        <v>2001</v>
      </c>
      <c r="C7131" s="294">
        <v>2559.7440000000001</v>
      </c>
      <c r="D7131" s="294">
        <v>236.79400000000001</v>
      </c>
      <c r="E7131" s="295">
        <v>995.04700000000003</v>
      </c>
      <c r="F7131" s="294">
        <v>349.11799999999999</v>
      </c>
      <c r="G7131" s="294">
        <v>588.08799999999997</v>
      </c>
    </row>
    <row r="7132" spans="1:7">
      <c r="A7132" s="34" t="s">
        <v>1759</v>
      </c>
      <c r="B7132" s="293">
        <v>2000</v>
      </c>
      <c r="C7132" s="294">
        <v>2267.81</v>
      </c>
      <c r="D7132" s="294">
        <v>158.24600000000001</v>
      </c>
      <c r="E7132" s="295">
        <v>841.26</v>
      </c>
      <c r="F7132" s="294">
        <v>247.48</v>
      </c>
      <c r="G7132" s="294">
        <v>421.13499999999999</v>
      </c>
    </row>
    <row r="7133" spans="1:7">
      <c r="A7133" s="34" t="s">
        <v>1759</v>
      </c>
      <c r="B7133" s="293">
        <v>1999</v>
      </c>
      <c r="C7133" s="294">
        <v>1942.66</v>
      </c>
      <c r="D7133" s="294">
        <v>108.881</v>
      </c>
      <c r="E7133" s="295">
        <v>767.28099999999995</v>
      </c>
      <c r="F7133" s="294">
        <v>200.64</v>
      </c>
      <c r="G7133" s="294">
        <v>478.77300000000002</v>
      </c>
    </row>
    <row r="7134" spans="1:7">
      <c r="A7134" s="34" t="s">
        <v>1759</v>
      </c>
      <c r="B7134" s="293">
        <v>1998</v>
      </c>
      <c r="C7134" s="294">
        <v>1504.7439999999999</v>
      </c>
      <c r="D7134" s="294">
        <v>56.706000000000003</v>
      </c>
      <c r="E7134" s="295">
        <v>724.35900000000004</v>
      </c>
      <c r="F7134" s="294">
        <v>165.71899999999999</v>
      </c>
      <c r="G7134" s="294">
        <v>486.05599999999998</v>
      </c>
    </row>
    <row r="7135" spans="1:7">
      <c r="A7135" s="34" t="s">
        <v>1759</v>
      </c>
      <c r="B7135" s="293">
        <v>1997</v>
      </c>
      <c r="C7135" s="294">
        <v>1186.3831</v>
      </c>
      <c r="D7135" s="294">
        <v>28.879000000000001</v>
      </c>
      <c r="E7135" s="295">
        <v>564.62099999999998</v>
      </c>
      <c r="F7135" s="294">
        <v>144.63999999999999</v>
      </c>
      <c r="G7135" s="294">
        <v>392.77800000000002</v>
      </c>
    </row>
    <row r="7136" spans="1:7">
      <c r="A7136" s="34" t="s">
        <v>1759</v>
      </c>
      <c r="B7136" s="293">
        <v>1996</v>
      </c>
      <c r="C7136" s="294">
        <v>1075.3570999999999</v>
      </c>
      <c r="D7136" s="294">
        <v>25.780999999999999</v>
      </c>
      <c r="E7136" s="295">
        <v>501.16500000000002</v>
      </c>
      <c r="F7136" s="294">
        <v>152.01</v>
      </c>
      <c r="G7136" s="294">
        <v>353.60199999999998</v>
      </c>
    </row>
    <row r="7137" spans="1:7">
      <c r="A7137" s="34" t="s">
        <v>1759</v>
      </c>
      <c r="B7137" s="293">
        <v>1995</v>
      </c>
      <c r="C7137" s="294">
        <v>900.20600000000002</v>
      </c>
      <c r="D7137" s="294">
        <v>17.327000000000002</v>
      </c>
      <c r="E7137" s="295">
        <v>513.59799999999996</v>
      </c>
      <c r="F7137" s="294">
        <v>146.18</v>
      </c>
      <c r="G7137" s="294">
        <v>367.47500000000002</v>
      </c>
    </row>
    <row r="7138" spans="1:7">
      <c r="A7138" s="34" t="s">
        <v>1759</v>
      </c>
      <c r="B7138" s="293">
        <v>1994</v>
      </c>
      <c r="C7138" s="294">
        <v>866.09299999999996</v>
      </c>
      <c r="D7138" s="294">
        <v>10.468999999999999</v>
      </c>
      <c r="E7138" s="295">
        <v>565.57399999999996</v>
      </c>
      <c r="F7138" s="294">
        <v>129.52199999999999</v>
      </c>
      <c r="G7138" s="294">
        <v>430.51099999999997</v>
      </c>
    </row>
    <row r="7139" spans="1:7">
      <c r="A7139" s="34" t="s">
        <v>1759</v>
      </c>
      <c r="B7139" s="293">
        <v>1993</v>
      </c>
      <c r="C7139" s="294">
        <v>797.37900000000002</v>
      </c>
      <c r="D7139" s="294">
        <v>125.914</v>
      </c>
      <c r="E7139" s="295">
        <v>738.37300000000005</v>
      </c>
      <c r="F7139" s="294">
        <v>134.797</v>
      </c>
      <c r="G7139" s="294">
        <v>609.22400000000005</v>
      </c>
    </row>
    <row r="7140" spans="1:7">
      <c r="A7140" s="34" t="s">
        <v>1759</v>
      </c>
      <c r="B7140" s="293">
        <v>1992</v>
      </c>
      <c r="C7140" s="294">
        <v>723.99699999999996</v>
      </c>
      <c r="D7140" s="294">
        <v>-2.9980000000000002</v>
      </c>
      <c r="E7140" s="295">
        <v>736.92600000000004</v>
      </c>
      <c r="F7140" s="294">
        <v>-122.002</v>
      </c>
      <c r="G7140" s="294">
        <v>341.084</v>
      </c>
    </row>
    <row r="7141" spans="1:7">
      <c r="A7141" s="34" t="s">
        <v>1759</v>
      </c>
      <c r="B7141" s="293">
        <v>1991</v>
      </c>
      <c r="C7141" s="294">
        <v>689.39700000000005</v>
      </c>
      <c r="D7141" s="294">
        <v>-36.720999999999997</v>
      </c>
      <c r="E7141" s="295">
        <v>1570.854</v>
      </c>
      <c r="F7141" s="294">
        <v>-119.577</v>
      </c>
      <c r="G7141" s="294">
        <v>1388.664</v>
      </c>
    </row>
    <row r="7142" spans="1:7">
      <c r="A7142" s="34" t="s">
        <v>1759</v>
      </c>
      <c r="B7142" s="293">
        <v>1990</v>
      </c>
      <c r="C7142" s="294">
        <v>939.75</v>
      </c>
      <c r="D7142" s="294">
        <v>-260.45499999999998</v>
      </c>
      <c r="E7142" s="295">
        <v>1901.36</v>
      </c>
      <c r="F7142" s="294">
        <v>-86.632000000000005</v>
      </c>
      <c r="G7142" s="294">
        <v>1731.117</v>
      </c>
    </row>
    <row r="7143" spans="1:7">
      <c r="A7143" s="34" t="s">
        <v>1760</v>
      </c>
      <c r="B7143" s="293">
        <v>2019</v>
      </c>
      <c r="C7143" s="294">
        <v>9714.9</v>
      </c>
      <c r="D7143" s="294">
        <v>106.6</v>
      </c>
      <c r="E7143" s="295">
        <v>15642</v>
      </c>
      <c r="F7143" s="294">
        <v>4996</v>
      </c>
      <c r="G7143" s="294">
        <v>11393.5</v>
      </c>
    </row>
    <row r="7144" spans="1:7">
      <c r="A7144" s="34" t="s">
        <v>1760</v>
      </c>
      <c r="B7144" s="293">
        <v>2018</v>
      </c>
      <c r="C7144" s="294">
        <v>10154</v>
      </c>
      <c r="D7144" s="294">
        <v>-6942.5</v>
      </c>
      <c r="E7144" s="295">
        <v>17722.400000000001</v>
      </c>
      <c r="F7144" s="294">
        <v>5253.2</v>
      </c>
      <c r="G7144" s="294">
        <v>12268.2</v>
      </c>
    </row>
    <row r="7145" spans="1:7">
      <c r="A7145" s="34" t="s">
        <v>1760</v>
      </c>
      <c r="B7145" s="293">
        <v>2017</v>
      </c>
      <c r="C7145" s="294">
        <v>11170.4</v>
      </c>
      <c r="D7145" s="294">
        <v>2748.8</v>
      </c>
      <c r="E7145" s="295">
        <v>33135.5</v>
      </c>
      <c r="F7145" s="294">
        <v>14181.3</v>
      </c>
      <c r="G7145" s="294">
        <v>24732.3</v>
      </c>
    </row>
    <row r="7146" spans="1:7">
      <c r="A7146" s="34" t="s">
        <v>1760</v>
      </c>
      <c r="B7146" s="293">
        <v>2016</v>
      </c>
      <c r="C7146" s="294">
        <v>13264</v>
      </c>
      <c r="D7146" s="294">
        <v>527.79999999999995</v>
      </c>
      <c r="E7146" s="295">
        <v>33837.5</v>
      </c>
      <c r="F7146" s="294">
        <v>11384.4</v>
      </c>
      <c r="G7146" s="294">
        <v>23277.199999999997</v>
      </c>
    </row>
    <row r="7147" spans="1:7">
      <c r="A7147" s="34" t="s">
        <v>1760</v>
      </c>
      <c r="B7147" s="293">
        <v>2015</v>
      </c>
      <c r="C7147" s="294">
        <v>5915.7</v>
      </c>
      <c r="D7147" s="294">
        <v>350</v>
      </c>
      <c r="E7147" s="295">
        <v>7259.5</v>
      </c>
      <c r="F7147" s="294">
        <v>1826.4</v>
      </c>
      <c r="G7147" s="294">
        <v>4884.3</v>
      </c>
    </row>
    <row r="7148" spans="1:7">
      <c r="A7148" s="34" t="s">
        <v>1760</v>
      </c>
      <c r="B7148" s="293">
        <v>2014</v>
      </c>
      <c r="C7148" s="294">
        <v>5727</v>
      </c>
      <c r="D7148" s="294">
        <v>377.8</v>
      </c>
      <c r="E7148" s="295">
        <v>6564.3</v>
      </c>
      <c r="F7148" s="294">
        <v>1854.9</v>
      </c>
      <c r="G7148" s="294">
        <v>4336.8</v>
      </c>
    </row>
    <row r="7149" spans="1:7">
      <c r="A7149" s="34" t="s">
        <v>1760</v>
      </c>
      <c r="B7149" s="293">
        <v>2013</v>
      </c>
      <c r="C7149" s="294">
        <v>5607</v>
      </c>
      <c r="D7149" s="294">
        <v>474.6</v>
      </c>
      <c r="E7149" s="295">
        <v>6069.7</v>
      </c>
      <c r="F7149" s="294">
        <v>2075</v>
      </c>
      <c r="G7149" s="294">
        <v>3911.3999999999996</v>
      </c>
    </row>
    <row r="7150" spans="1:7">
      <c r="A7150" s="34" t="s">
        <v>1760</v>
      </c>
      <c r="B7150" s="293">
        <v>2012</v>
      </c>
      <c r="C7150" s="294">
        <v>5508.5</v>
      </c>
      <c r="D7150" s="294">
        <v>401.3</v>
      </c>
      <c r="E7150" s="295">
        <v>6222</v>
      </c>
      <c r="F7150" s="294">
        <v>2000.2</v>
      </c>
      <c r="G7150" s="294">
        <v>3918.6000000000004</v>
      </c>
    </row>
    <row r="7151" spans="1:7">
      <c r="A7151" s="34" t="s">
        <v>1760</v>
      </c>
      <c r="B7151" s="293">
        <v>2011</v>
      </c>
      <c r="C7151" s="294">
        <v>5864.6</v>
      </c>
      <c r="D7151" s="294">
        <v>125.2</v>
      </c>
      <c r="E7151" s="295">
        <v>6160.9</v>
      </c>
      <c r="F7151" s="294">
        <v>1852.6</v>
      </c>
      <c r="G7151" s="294">
        <v>4029.4</v>
      </c>
    </row>
    <row r="7152" spans="1:7">
      <c r="A7152" s="34" t="s">
        <v>1760</v>
      </c>
      <c r="B7152" s="293">
        <v>2010</v>
      </c>
      <c r="C7152" s="294">
        <v>5658.2</v>
      </c>
      <c r="D7152" s="294">
        <v>292.8</v>
      </c>
      <c r="E7152" s="295">
        <v>6405.3</v>
      </c>
      <c r="F7152" s="294">
        <v>1905.5</v>
      </c>
      <c r="G7152" s="294">
        <v>4274.3999999999996</v>
      </c>
    </row>
    <row r="7153" spans="1:7">
      <c r="A7153" s="34" t="s">
        <v>1760</v>
      </c>
      <c r="B7153" s="293">
        <v>2009</v>
      </c>
      <c r="C7153" s="294">
        <v>5577.6</v>
      </c>
      <c r="D7153" s="294">
        <v>285.5</v>
      </c>
      <c r="E7153" s="295">
        <v>6423.9</v>
      </c>
      <c r="F7153" s="294">
        <v>1782.2</v>
      </c>
      <c r="G7153" s="294">
        <v>4291</v>
      </c>
    </row>
    <row r="7154" spans="1:7">
      <c r="A7154" s="34" t="s">
        <v>1760</v>
      </c>
      <c r="B7154" s="293">
        <v>2008</v>
      </c>
      <c r="C7154" s="294">
        <v>6470.6</v>
      </c>
      <c r="D7154" s="294">
        <v>-52.3</v>
      </c>
      <c r="E7154" s="295">
        <v>6792.5</v>
      </c>
      <c r="F7154" s="294">
        <v>1614.2</v>
      </c>
      <c r="G7154" s="294">
        <v>4493.5</v>
      </c>
    </row>
    <row r="7155" spans="1:7">
      <c r="A7155" s="34" t="s">
        <v>1760</v>
      </c>
      <c r="B7155" s="293">
        <v>2007</v>
      </c>
      <c r="C7155" s="294">
        <v>6407.3</v>
      </c>
      <c r="D7155" s="294">
        <v>467.1</v>
      </c>
      <c r="E7155" s="295">
        <v>6682.9</v>
      </c>
      <c r="F7155" s="294">
        <v>2247.3000000000002</v>
      </c>
      <c r="G7155" s="294">
        <v>4432.2000000000007</v>
      </c>
    </row>
    <row r="7156" spans="1:7">
      <c r="A7156" s="34" t="s">
        <v>1760</v>
      </c>
      <c r="B7156" s="293">
        <v>2006</v>
      </c>
      <c r="C7156" s="294">
        <v>6201</v>
      </c>
      <c r="D7156" s="294">
        <v>385</v>
      </c>
      <c r="E7156" s="295">
        <v>6310.5</v>
      </c>
      <c r="F7156" s="294">
        <v>1890.2</v>
      </c>
      <c r="G7156" s="294">
        <v>4140</v>
      </c>
    </row>
    <row r="7157" spans="1:7">
      <c r="A7157" s="34" t="s">
        <v>1760</v>
      </c>
      <c r="B7157" s="293">
        <v>2005</v>
      </c>
      <c r="C7157" s="294">
        <v>5717.2</v>
      </c>
      <c r="D7157" s="294">
        <v>251.3</v>
      </c>
      <c r="E7157" s="295">
        <v>6446.1</v>
      </c>
      <c r="F7157" s="294">
        <v>1643.2</v>
      </c>
      <c r="G7157" s="294">
        <v>4239.7</v>
      </c>
    </row>
    <row r="7158" spans="1:7">
      <c r="A7158" s="34" t="s">
        <v>1760</v>
      </c>
      <c r="B7158" s="293">
        <v>2004</v>
      </c>
      <c r="C7158" s="294">
        <v>6479.8</v>
      </c>
      <c r="D7158" s="294">
        <v>-116.1</v>
      </c>
      <c r="E7158" s="295">
        <v>6665.9</v>
      </c>
      <c r="F7158" s="294">
        <v>1764.2</v>
      </c>
      <c r="G7158" s="294">
        <v>4395.4000000000005</v>
      </c>
    </row>
    <row r="7159" spans="1:7">
      <c r="A7159" s="34" t="s">
        <v>1760</v>
      </c>
      <c r="B7159" s="293">
        <v>2003</v>
      </c>
      <c r="C7159" s="294">
        <v>6899</v>
      </c>
      <c r="D7159" s="294">
        <v>-46.6</v>
      </c>
      <c r="E7159" s="295">
        <v>7480.7</v>
      </c>
      <c r="F7159" s="294">
        <v>2016.3</v>
      </c>
      <c r="G7159" s="294">
        <v>4920.3</v>
      </c>
    </row>
    <row r="7160" spans="1:7">
      <c r="A7160" s="34" t="s">
        <v>1760</v>
      </c>
      <c r="B7160" s="293">
        <v>2002</v>
      </c>
      <c r="C7160" s="294">
        <v>7453.9</v>
      </c>
      <c r="D7160" s="294">
        <v>-203.4</v>
      </c>
      <c r="E7160" s="295">
        <v>7388.9</v>
      </c>
      <c r="F7160" s="294">
        <v>2564.8000000000002</v>
      </c>
      <c r="G7160" s="294">
        <v>4870.6000000000004</v>
      </c>
    </row>
    <row r="7161" spans="1:7">
      <c r="A7161" s="34" t="s">
        <v>1760</v>
      </c>
      <c r="B7161" s="293">
        <v>2001</v>
      </c>
      <c r="C7161" s="294">
        <v>6909.3190000000004</v>
      </c>
      <c r="D7161" s="294">
        <v>264.63499999999999</v>
      </c>
      <c r="E7161" s="295">
        <v>7266.1220000000003</v>
      </c>
      <c r="F7161" s="294">
        <v>2934.058</v>
      </c>
      <c r="G7161" s="294">
        <v>5125.6630000000005</v>
      </c>
    </row>
    <row r="7162" spans="1:7">
      <c r="A7162" s="34" t="s">
        <v>1760</v>
      </c>
      <c r="B7162" s="293">
        <v>2000</v>
      </c>
      <c r="C7162" s="294">
        <v>6934.7470000000003</v>
      </c>
      <c r="D7162" s="294">
        <v>421.57499999999999</v>
      </c>
      <c r="E7162" s="295">
        <v>7261.8249999999998</v>
      </c>
      <c r="F7162" s="294">
        <v>2950.4270000000001</v>
      </c>
      <c r="G7162" s="294">
        <v>5492.4070000000002</v>
      </c>
    </row>
    <row r="7163" spans="1:7">
      <c r="A7163" s="34" t="s">
        <v>1760</v>
      </c>
      <c r="B7163" s="293">
        <v>1999</v>
      </c>
      <c r="C7163" s="294">
        <v>6711.768</v>
      </c>
      <c r="D7163" s="294">
        <v>95.436999999999998</v>
      </c>
      <c r="E7163" s="295">
        <v>6724.0879999999997</v>
      </c>
      <c r="F7163" s="294">
        <v>3198.6640000000002</v>
      </c>
      <c r="G7163" s="294">
        <v>4901.8760000000002</v>
      </c>
    </row>
    <row r="7164" spans="1:7">
      <c r="A7164" s="34" t="s">
        <v>1760</v>
      </c>
      <c r="B7164" s="293">
        <v>1998</v>
      </c>
      <c r="C7164" s="294">
        <v>3720.04</v>
      </c>
      <c r="D7164" s="294">
        <v>396.15600000000001</v>
      </c>
      <c r="E7164" s="295">
        <v>4327.9120000000003</v>
      </c>
      <c r="F7164" s="294">
        <v>2412.864</v>
      </c>
      <c r="G7164" s="294">
        <v>3355.3249999999998</v>
      </c>
    </row>
    <row r="7165" spans="1:7">
      <c r="A7165" s="34" t="s">
        <v>1760</v>
      </c>
      <c r="B7165" s="293">
        <v>1997</v>
      </c>
      <c r="C7165" s="294">
        <v>3336.2330000000002</v>
      </c>
      <c r="D7165" s="294">
        <v>293.14699999999999</v>
      </c>
      <c r="E7165" s="295">
        <v>4011.7339999999999</v>
      </c>
      <c r="F7165" s="294">
        <v>2233.5729999999999</v>
      </c>
      <c r="G7165" s="294">
        <v>3104.2799999999997</v>
      </c>
    </row>
    <row r="7166" spans="1:7">
      <c r="A7166" s="34" t="s">
        <v>1760</v>
      </c>
      <c r="B7166" s="293">
        <v>1996</v>
      </c>
      <c r="C7166" s="294">
        <v>2872.8168999999998</v>
      </c>
      <c r="D7166" s="294">
        <v>256.47899999999998</v>
      </c>
      <c r="E7166" s="295">
        <v>3005.0540000000001</v>
      </c>
      <c r="F7166" s="294">
        <v>1491.84</v>
      </c>
      <c r="G7166" s="294">
        <v>2267.9929999999999</v>
      </c>
    </row>
    <row r="7167" spans="1:7">
      <c r="A7167" s="34" t="s">
        <v>1760</v>
      </c>
      <c r="B7167" s="293">
        <v>1995</v>
      </c>
      <c r="C7167" s="294">
        <v>2498.4141</v>
      </c>
      <c r="D7167" s="294">
        <v>222.471</v>
      </c>
      <c r="E7167" s="295">
        <v>2931.2419</v>
      </c>
      <c r="F7167" s="294">
        <v>1300.097</v>
      </c>
      <c r="G7167" s="294">
        <v>2224.723</v>
      </c>
    </row>
    <row r="7168" spans="1:7">
      <c r="A7168" s="34" t="s">
        <v>1760</v>
      </c>
      <c r="B7168" s="293">
        <v>1994</v>
      </c>
      <c r="C7168" s="294">
        <v>2074.9340999999999</v>
      </c>
      <c r="D7168" s="294">
        <v>195.57499999999999</v>
      </c>
      <c r="E7168" s="295">
        <v>2488.2759000000001</v>
      </c>
      <c r="F7168" s="294">
        <v>1125.326</v>
      </c>
      <c r="G7168" s="294">
        <v>1843.4569999999999</v>
      </c>
    </row>
    <row r="7169" spans="1:7">
      <c r="A7169" s="34" t="s">
        <v>1760</v>
      </c>
      <c r="B7169" s="293">
        <v>1993</v>
      </c>
      <c r="C7169" s="294">
        <v>1645.0360000000001</v>
      </c>
      <c r="D7169" s="294">
        <v>165.334</v>
      </c>
      <c r="E7169" s="295">
        <v>1952.9469999999999</v>
      </c>
      <c r="F7169" s="294">
        <v>979.14499999999998</v>
      </c>
      <c r="G7169" s="294">
        <v>1444.4380000000001</v>
      </c>
    </row>
    <row r="7170" spans="1:7">
      <c r="A7170" s="34" t="s">
        <v>1760</v>
      </c>
      <c r="B7170" s="293">
        <v>1992</v>
      </c>
      <c r="C7170" s="294">
        <v>1451.6559999999999</v>
      </c>
      <c r="D7170" s="294">
        <v>119.137</v>
      </c>
      <c r="E7170" s="295">
        <v>1569.579</v>
      </c>
      <c r="F7170" s="294">
        <v>859.37800000000004</v>
      </c>
      <c r="G7170" s="294">
        <v>1133.3020000000001</v>
      </c>
    </row>
    <row r="7171" spans="1:7">
      <c r="A7171" s="34" t="s">
        <v>1760</v>
      </c>
      <c r="B7171" s="293">
        <v>1991</v>
      </c>
      <c r="C7171" s="294">
        <v>1258.9580000000001</v>
      </c>
      <c r="D7171" s="294">
        <v>135.27099999999999</v>
      </c>
      <c r="E7171" s="295">
        <v>1187.46</v>
      </c>
      <c r="F7171" s="294">
        <v>728.80100000000004</v>
      </c>
      <c r="G7171" s="294">
        <v>907.55500000000006</v>
      </c>
    </row>
    <row r="7172" spans="1:7">
      <c r="A7172" s="34" t="s">
        <v>1760</v>
      </c>
      <c r="B7172" s="293">
        <v>1990</v>
      </c>
      <c r="C7172" s="294">
        <v>1072.566</v>
      </c>
      <c r="D7172" s="294">
        <v>100.791</v>
      </c>
      <c r="E7172" s="295">
        <v>870.96199999999999</v>
      </c>
      <c r="F7172" s="294">
        <v>508.66500000000002</v>
      </c>
      <c r="G7172" s="294">
        <v>608.20000000000005</v>
      </c>
    </row>
    <row r="7173" spans="1:7">
      <c r="A7173" s="34" t="s">
        <v>1760</v>
      </c>
      <c r="B7173" s="293">
        <v>1989</v>
      </c>
      <c r="C7173" s="294">
        <v>1122.895</v>
      </c>
      <c r="D7173" s="294">
        <v>84.623000000000005</v>
      </c>
      <c r="E7173" s="295">
        <v>871.34400000000005</v>
      </c>
      <c r="F7173" s="294">
        <v>455.81799999999998</v>
      </c>
      <c r="G7173" s="294">
        <v>606.02099999999996</v>
      </c>
    </row>
    <row r="7174" spans="1:7">
      <c r="A7174" s="34" t="s">
        <v>1761</v>
      </c>
      <c r="B7174" s="293">
        <v>2019</v>
      </c>
      <c r="C7174" s="294">
        <v>10074</v>
      </c>
      <c r="D7174" s="294">
        <v>155</v>
      </c>
      <c r="E7174" s="295">
        <v>15711</v>
      </c>
      <c r="F7174" s="294">
        <v>10311</v>
      </c>
      <c r="G7174" s="294">
        <v>11764</v>
      </c>
    </row>
    <row r="7175" spans="1:7">
      <c r="A7175" s="34" t="s">
        <v>1761</v>
      </c>
      <c r="B7175" s="293">
        <v>2018</v>
      </c>
      <c r="C7175" s="294">
        <v>9024</v>
      </c>
      <c r="D7175" s="294">
        <v>-1516</v>
      </c>
      <c r="E7175" s="295">
        <v>16346</v>
      </c>
      <c r="F7175" s="294">
        <v>10497</v>
      </c>
      <c r="G7175" s="294">
        <v>12449</v>
      </c>
    </row>
    <row r="7176" spans="1:7">
      <c r="A7176" s="34" t="s">
        <v>1761</v>
      </c>
      <c r="B7176" s="293">
        <v>2017</v>
      </c>
      <c r="C7176" s="294">
        <v>8139</v>
      </c>
      <c r="D7176" s="294">
        <v>-740</v>
      </c>
      <c r="E7176" s="295">
        <v>14552</v>
      </c>
      <c r="F7176" s="294">
        <v>11093</v>
      </c>
      <c r="G7176" s="294">
        <v>11575</v>
      </c>
    </row>
    <row r="7177" spans="1:7">
      <c r="A7177" s="34" t="s">
        <v>1761</v>
      </c>
      <c r="B7177" s="293">
        <v>2016</v>
      </c>
      <c r="C7177" s="294">
        <v>8292</v>
      </c>
      <c r="D7177" s="294">
        <v>177</v>
      </c>
      <c r="E7177" s="295">
        <v>15483</v>
      </c>
      <c r="F7177" s="294">
        <v>11802</v>
      </c>
      <c r="G7177" s="294">
        <v>12171</v>
      </c>
    </row>
    <row r="7178" spans="1:7">
      <c r="A7178" s="34" t="s">
        <v>1761</v>
      </c>
      <c r="B7178" s="293">
        <v>2015</v>
      </c>
      <c r="C7178" s="294">
        <v>8524</v>
      </c>
      <c r="D7178" s="294">
        <v>-149</v>
      </c>
      <c r="E7178" s="295">
        <v>15035</v>
      </c>
      <c r="F7178" s="294">
        <v>12136</v>
      </c>
      <c r="G7178" s="294">
        <v>12136</v>
      </c>
    </row>
    <row r="7179" spans="1:7">
      <c r="A7179" s="34" t="s">
        <v>1761</v>
      </c>
      <c r="B7179" s="293">
        <v>2014</v>
      </c>
      <c r="C7179" s="294">
        <v>8486</v>
      </c>
      <c r="D7179" s="294">
        <v>237</v>
      </c>
      <c r="E7179" s="295">
        <v>16489</v>
      </c>
      <c r="F7179" s="294">
        <v>13419</v>
      </c>
      <c r="G7179" s="294">
        <v>13419</v>
      </c>
    </row>
    <row r="7180" spans="1:7">
      <c r="A7180" s="34" t="s">
        <v>1761</v>
      </c>
      <c r="B7180" s="293">
        <v>2013</v>
      </c>
      <c r="C7180" s="294">
        <v>8891</v>
      </c>
      <c r="D7180" s="294">
        <v>506</v>
      </c>
      <c r="E7180" s="295">
        <v>15643</v>
      </c>
      <c r="F7180" s="294">
        <v>12696</v>
      </c>
      <c r="G7180" s="294">
        <v>12696</v>
      </c>
    </row>
    <row r="7181" spans="1:7">
      <c r="A7181" s="34" t="s">
        <v>1761</v>
      </c>
      <c r="B7181" s="293">
        <v>2012</v>
      </c>
      <c r="C7181" s="294">
        <v>8654</v>
      </c>
      <c r="D7181" s="294">
        <v>-2075</v>
      </c>
      <c r="E7181" s="295">
        <v>13090</v>
      </c>
      <c r="F7181" s="294">
        <v>8919</v>
      </c>
      <c r="G7181" s="294">
        <v>8919</v>
      </c>
    </row>
    <row r="7182" spans="1:7">
      <c r="A7182" s="34" t="s">
        <v>1761</v>
      </c>
      <c r="B7182" s="293">
        <v>2011</v>
      </c>
      <c r="C7182" s="294">
        <v>9095</v>
      </c>
      <c r="D7182" s="294">
        <v>678</v>
      </c>
      <c r="E7182" s="295">
        <v>17008</v>
      </c>
      <c r="F7182" s="294">
        <v>12429</v>
      </c>
      <c r="G7182" s="294">
        <v>12429</v>
      </c>
    </row>
    <row r="7183" spans="1:7">
      <c r="A7183" s="34" t="s">
        <v>1761</v>
      </c>
      <c r="B7183" s="293">
        <v>2010</v>
      </c>
      <c r="C7183" s="294">
        <v>8752</v>
      </c>
      <c r="D7183" s="294">
        <v>243</v>
      </c>
      <c r="E7183" s="295">
        <v>14326</v>
      </c>
      <c r="F7183" s="294">
        <v>0</v>
      </c>
      <c r="G7183" s="294">
        <v>0</v>
      </c>
    </row>
    <row r="7184" spans="1:7">
      <c r="A7184" s="34" t="s">
        <v>1762</v>
      </c>
      <c r="B7184" s="293">
        <v>2019</v>
      </c>
      <c r="C7184" s="294">
        <v>10074</v>
      </c>
      <c r="D7184" s="294">
        <v>155</v>
      </c>
      <c r="E7184" s="295">
        <v>15711</v>
      </c>
      <c r="F7184" s="294">
        <v>10311</v>
      </c>
      <c r="G7184" s="294">
        <v>11764</v>
      </c>
    </row>
    <row r="7185" spans="1:7">
      <c r="A7185" s="34" t="s">
        <v>1762</v>
      </c>
      <c r="B7185" s="293">
        <v>2018</v>
      </c>
      <c r="C7185" s="294">
        <v>9024</v>
      </c>
      <c r="D7185" s="294">
        <v>-1516</v>
      </c>
      <c r="E7185" s="295">
        <v>16346</v>
      </c>
      <c r="F7185" s="294">
        <v>10497</v>
      </c>
      <c r="G7185" s="294">
        <v>12449</v>
      </c>
    </row>
    <row r="7186" spans="1:7">
      <c r="A7186" s="34" t="s">
        <v>1762</v>
      </c>
      <c r="B7186" s="293">
        <v>2017</v>
      </c>
      <c r="C7186" s="294">
        <v>8139</v>
      </c>
      <c r="D7186" s="294">
        <v>-740</v>
      </c>
      <c r="E7186" s="295">
        <v>14552</v>
      </c>
      <c r="F7186" s="294">
        <v>11093</v>
      </c>
      <c r="G7186" s="294">
        <v>11575</v>
      </c>
    </row>
    <row r="7187" spans="1:7">
      <c r="A7187" s="34" t="s">
        <v>1762</v>
      </c>
      <c r="B7187" s="293">
        <v>2016</v>
      </c>
      <c r="C7187" s="294">
        <v>8292</v>
      </c>
      <c r="D7187" s="294">
        <v>177</v>
      </c>
      <c r="E7187" s="295">
        <v>15483</v>
      </c>
      <c r="F7187" s="294">
        <v>11802</v>
      </c>
      <c r="G7187" s="294">
        <v>12171</v>
      </c>
    </row>
    <row r="7188" spans="1:7">
      <c r="A7188" s="34" t="s">
        <v>1762</v>
      </c>
      <c r="B7188" s="293">
        <v>2015</v>
      </c>
      <c r="C7188" s="294">
        <v>8524</v>
      </c>
      <c r="D7188" s="294">
        <v>-149</v>
      </c>
      <c r="E7188" s="295">
        <v>15035</v>
      </c>
      <c r="F7188" s="294">
        <v>12136</v>
      </c>
      <c r="G7188" s="294">
        <v>12136</v>
      </c>
    </row>
    <row r="7189" spans="1:7">
      <c r="A7189" s="34" t="s">
        <v>1762</v>
      </c>
      <c r="B7189" s="293">
        <v>2014</v>
      </c>
      <c r="C7189" s="294">
        <v>8486</v>
      </c>
      <c r="D7189" s="294">
        <v>237</v>
      </c>
      <c r="E7189" s="295">
        <v>16489</v>
      </c>
      <c r="F7189" s="294">
        <v>13419</v>
      </c>
      <c r="G7189" s="294">
        <v>13419</v>
      </c>
    </row>
    <row r="7190" spans="1:7">
      <c r="A7190" s="34" t="s">
        <v>1762</v>
      </c>
      <c r="B7190" s="293">
        <v>2013</v>
      </c>
      <c r="C7190" s="294">
        <v>8891</v>
      </c>
      <c r="D7190" s="294">
        <v>506</v>
      </c>
      <c r="E7190" s="295">
        <v>15643</v>
      </c>
      <c r="F7190" s="294">
        <v>12696</v>
      </c>
      <c r="G7190" s="294">
        <v>12696</v>
      </c>
    </row>
    <row r="7191" spans="1:7">
      <c r="A7191" s="34" t="s">
        <v>1762</v>
      </c>
      <c r="B7191" s="293">
        <v>2012</v>
      </c>
      <c r="C7191" s="294">
        <v>8654</v>
      </c>
      <c r="D7191" s="294">
        <v>-2075</v>
      </c>
      <c r="E7191" s="295">
        <v>13090</v>
      </c>
      <c r="F7191" s="294">
        <v>8919</v>
      </c>
      <c r="G7191" s="294">
        <v>8919</v>
      </c>
    </row>
    <row r="7192" spans="1:7">
      <c r="A7192" s="34" t="s">
        <v>1762</v>
      </c>
      <c r="B7192" s="293">
        <v>2011</v>
      </c>
      <c r="C7192" s="294">
        <v>9095</v>
      </c>
      <c r="D7192" s="294">
        <v>678</v>
      </c>
      <c r="E7192" s="295">
        <v>17008</v>
      </c>
      <c r="F7192" s="294">
        <v>12429</v>
      </c>
      <c r="G7192" s="294">
        <v>12429</v>
      </c>
    </row>
    <row r="7193" spans="1:7">
      <c r="A7193" s="34" t="s">
        <v>1762</v>
      </c>
      <c r="B7193" s="293">
        <v>2010</v>
      </c>
      <c r="C7193" s="294">
        <v>8752</v>
      </c>
      <c r="D7193" s="294">
        <v>243</v>
      </c>
      <c r="E7193" s="295">
        <v>14326</v>
      </c>
      <c r="F7193" s="294">
        <v>0</v>
      </c>
      <c r="G7193" s="294">
        <v>0</v>
      </c>
    </row>
    <row r="7194" spans="1:7">
      <c r="A7194" s="34" t="s">
        <v>1763</v>
      </c>
      <c r="B7194" s="293">
        <v>2019</v>
      </c>
      <c r="C7194" s="294">
        <v>4109.1109999999999</v>
      </c>
      <c r="D7194" s="294">
        <v>615.51800000000003</v>
      </c>
      <c r="E7194" s="295">
        <v>3995.5680000000002</v>
      </c>
      <c r="F7194" s="294">
        <v>3080.7170000000001</v>
      </c>
      <c r="G7194" s="294">
        <v>3192.2170000000001</v>
      </c>
    </row>
    <row r="7195" spans="1:7">
      <c r="A7195" s="34" t="s">
        <v>1763</v>
      </c>
      <c r="B7195" s="293">
        <v>2018</v>
      </c>
      <c r="C7195" s="294">
        <v>4043.6950000000002</v>
      </c>
      <c r="D7195" s="294">
        <v>605.66800000000001</v>
      </c>
      <c r="E7195" s="295">
        <v>3545.2829999999999</v>
      </c>
      <c r="F7195" s="294">
        <v>2680.4830000000002</v>
      </c>
      <c r="G7195" s="294">
        <v>2725.4830000000002</v>
      </c>
    </row>
    <row r="7196" spans="1:7">
      <c r="A7196" s="34" t="s">
        <v>1763</v>
      </c>
      <c r="B7196" s="293">
        <v>2017</v>
      </c>
      <c r="C7196" s="294">
        <v>3358.1120000000001</v>
      </c>
      <c r="D7196" s="294">
        <v>463.774</v>
      </c>
      <c r="E7196" s="295">
        <v>3068.424</v>
      </c>
      <c r="F7196" s="294">
        <v>2276.8539999999998</v>
      </c>
      <c r="G7196" s="294">
        <v>2371.8539999999998</v>
      </c>
    </row>
    <row r="7197" spans="1:7">
      <c r="A7197" s="34" t="s">
        <v>1763</v>
      </c>
      <c r="B7197" s="293">
        <v>2016</v>
      </c>
      <c r="C7197" s="294">
        <v>2991.5169999999998</v>
      </c>
      <c r="D7197" s="294">
        <v>295.76499999999999</v>
      </c>
      <c r="E7197" s="295">
        <v>2696.2469999999998</v>
      </c>
      <c r="F7197" s="294">
        <v>1851.1579999999999</v>
      </c>
      <c r="G7197" s="294">
        <v>1956.1329999999998</v>
      </c>
    </row>
    <row r="7198" spans="1:7">
      <c r="A7198" s="34" t="s">
        <v>1763</v>
      </c>
      <c r="B7198" s="293">
        <v>2015</v>
      </c>
      <c r="C7198" s="294">
        <v>2972.442</v>
      </c>
      <c r="D7198" s="294">
        <v>304.69</v>
      </c>
      <c r="E7198" s="295">
        <v>2466.5039999999999</v>
      </c>
      <c r="F7198" s="294">
        <v>1684.6369999999999</v>
      </c>
      <c r="G7198" s="294">
        <v>1818.442</v>
      </c>
    </row>
    <row r="7199" spans="1:7">
      <c r="A7199" s="34" t="s">
        <v>1763</v>
      </c>
      <c r="B7199" s="293">
        <v>2014</v>
      </c>
      <c r="C7199" s="294">
        <v>2787.8969999999999</v>
      </c>
      <c r="D7199" s="294">
        <v>267.51400000000001</v>
      </c>
      <c r="E7199" s="295">
        <v>2206.866</v>
      </c>
      <c r="F7199" s="294">
        <v>1494.0640000000001</v>
      </c>
      <c r="G7199" s="294">
        <v>1649.778</v>
      </c>
    </row>
    <row r="7200" spans="1:7">
      <c r="A7200" s="34" t="s">
        <v>1763</v>
      </c>
      <c r="B7200" s="293">
        <v>2013</v>
      </c>
      <c r="C7200" s="294">
        <v>2337.6480000000001</v>
      </c>
      <c r="D7200" s="294">
        <v>206.113</v>
      </c>
      <c r="E7200" s="295">
        <v>1932.0889999999999</v>
      </c>
      <c r="F7200" s="294">
        <v>1232.0820000000001</v>
      </c>
      <c r="G7200" s="294">
        <v>1423.5110000000002</v>
      </c>
    </row>
    <row r="7201" spans="1:7">
      <c r="A7201" s="34" t="s">
        <v>1763</v>
      </c>
      <c r="B7201" s="293">
        <v>2012</v>
      </c>
      <c r="C7201" s="294">
        <v>2134.5790000000002</v>
      </c>
      <c r="D7201" s="294">
        <v>169.452</v>
      </c>
      <c r="E7201" s="295">
        <v>1712.5139999999999</v>
      </c>
      <c r="F7201" s="294">
        <v>1025.9690000000001</v>
      </c>
      <c r="G7201" s="294">
        <v>1266.376</v>
      </c>
    </row>
    <row r="7202" spans="1:7">
      <c r="A7202" s="34" t="s">
        <v>1763</v>
      </c>
      <c r="B7202" s="293">
        <v>2011</v>
      </c>
      <c r="C7202" s="294">
        <v>1882.5409999999999</v>
      </c>
      <c r="D7202" s="294">
        <v>139.47</v>
      </c>
      <c r="E7202" s="295">
        <v>1513.0740000000001</v>
      </c>
      <c r="F7202" s="294">
        <v>856.51900000000001</v>
      </c>
      <c r="G7202" s="294">
        <v>1125.704</v>
      </c>
    </row>
    <row r="7203" spans="1:7">
      <c r="A7203" s="34" t="s">
        <v>1763</v>
      </c>
      <c r="B7203" s="293">
        <v>2010</v>
      </c>
      <c r="C7203" s="294">
        <v>1480.998</v>
      </c>
      <c r="D7203" s="294">
        <v>75.650999999999996</v>
      </c>
      <c r="E7203" s="295">
        <v>1239.8810000000001</v>
      </c>
      <c r="F7203" s="294">
        <v>668.649</v>
      </c>
      <c r="G7203" s="294">
        <v>939.86599999999999</v>
      </c>
    </row>
    <row r="7204" spans="1:7">
      <c r="A7204" s="34" t="s">
        <v>1763</v>
      </c>
      <c r="B7204" s="293">
        <v>2009</v>
      </c>
      <c r="C7204" s="294">
        <v>1245.0050000000001</v>
      </c>
      <c r="D7204" s="294">
        <v>34.871000000000002</v>
      </c>
      <c r="E7204" s="295">
        <v>1159.278</v>
      </c>
      <c r="F7204" s="294">
        <v>593</v>
      </c>
      <c r="G7204" s="294">
        <v>898.53199999999993</v>
      </c>
    </row>
    <row r="7205" spans="1:7">
      <c r="A7205" s="34" t="s">
        <v>1763</v>
      </c>
      <c r="B7205" s="293">
        <v>2008</v>
      </c>
      <c r="C7205" s="294">
        <v>1537.7239999999999</v>
      </c>
      <c r="D7205" s="294">
        <v>68.677000000000007</v>
      </c>
      <c r="E7205" s="295">
        <v>1074.905</v>
      </c>
      <c r="F7205" s="294">
        <v>558.12900000000002</v>
      </c>
      <c r="G7205" s="294">
        <v>810.11800000000005</v>
      </c>
    </row>
    <row r="7206" spans="1:7">
      <c r="A7206" s="34" t="s">
        <v>1763</v>
      </c>
      <c r="B7206" s="293">
        <v>2007</v>
      </c>
      <c r="C7206" s="294">
        <v>1401.5419999999999</v>
      </c>
      <c r="D7206" s="294">
        <v>71.831999999999994</v>
      </c>
      <c r="E7206" s="295">
        <v>981.048</v>
      </c>
      <c r="F7206" s="294">
        <v>489.452</v>
      </c>
      <c r="G7206" s="294">
        <v>753.20600000000002</v>
      </c>
    </row>
    <row r="7207" spans="1:7">
      <c r="A7207" s="34" t="s">
        <v>1763</v>
      </c>
      <c r="B7207" s="293">
        <v>2006</v>
      </c>
      <c r="C7207" s="294">
        <v>1279.431</v>
      </c>
      <c r="D7207" s="294">
        <v>72.569000000000003</v>
      </c>
      <c r="E7207" s="295">
        <v>892.19299999999998</v>
      </c>
      <c r="F7207" s="294">
        <v>417.62</v>
      </c>
      <c r="G7207" s="294">
        <v>692.202</v>
      </c>
    </row>
    <row r="7208" spans="1:7">
      <c r="A7208" s="34" t="s">
        <v>1763</v>
      </c>
      <c r="B7208" s="293">
        <v>2005</v>
      </c>
      <c r="C7208" s="294">
        <v>1061.403</v>
      </c>
      <c r="D7208" s="294">
        <v>53.475000000000001</v>
      </c>
      <c r="E7208" s="295">
        <v>641.64800000000002</v>
      </c>
      <c r="F7208" s="294">
        <v>345.05099999999999</v>
      </c>
      <c r="G7208" s="294">
        <v>474.00699999999995</v>
      </c>
    </row>
    <row r="7209" spans="1:7">
      <c r="A7209" s="34" t="s">
        <v>1763</v>
      </c>
      <c r="B7209" s="293">
        <v>2004</v>
      </c>
      <c r="C7209" s="294">
        <v>824.05100000000004</v>
      </c>
      <c r="D7209" s="294">
        <v>38.991999999999997</v>
      </c>
      <c r="E7209" s="295">
        <v>504.733</v>
      </c>
      <c r="F7209" s="294">
        <v>291.52800000000002</v>
      </c>
      <c r="G7209" s="294">
        <v>370.98200000000003</v>
      </c>
    </row>
    <row r="7210" spans="1:7">
      <c r="A7210" s="34" t="s">
        <v>1763</v>
      </c>
      <c r="B7210" s="293">
        <v>2003</v>
      </c>
      <c r="C7210" s="294">
        <v>667.53099999999995</v>
      </c>
      <c r="D7210" s="294">
        <v>27.6</v>
      </c>
      <c r="E7210" s="295">
        <v>434.55900000000003</v>
      </c>
      <c r="F7210" s="294">
        <v>232.541</v>
      </c>
      <c r="G7210" s="294">
        <v>329.96699999999998</v>
      </c>
    </row>
    <row r="7211" spans="1:7">
      <c r="A7211" s="34" t="s">
        <v>1763</v>
      </c>
      <c r="B7211" s="293">
        <v>2002</v>
      </c>
      <c r="C7211" s="294">
        <v>566.45899999999995</v>
      </c>
      <c r="D7211" s="294">
        <v>18.462</v>
      </c>
      <c r="E7211" s="295">
        <v>389.47800000000001</v>
      </c>
      <c r="F7211" s="294">
        <v>203.56299999999999</v>
      </c>
      <c r="G7211" s="294">
        <v>296.786</v>
      </c>
    </row>
    <row r="7212" spans="1:7">
      <c r="A7212" s="34" t="s">
        <v>1763</v>
      </c>
      <c r="B7212" s="293">
        <v>2001</v>
      </c>
      <c r="C7212" s="294">
        <v>502.23899999999998</v>
      </c>
      <c r="D7212" s="294">
        <v>11.904999999999999</v>
      </c>
      <c r="E7212" s="295">
        <v>310.83999999999997</v>
      </c>
      <c r="F7212" s="294">
        <v>136.63900000000001</v>
      </c>
      <c r="G7212" s="294">
        <v>235.06100000000001</v>
      </c>
    </row>
    <row r="7213" spans="1:7">
      <c r="A7213" s="34" t="s">
        <v>1763</v>
      </c>
      <c r="B7213" s="293">
        <v>2000</v>
      </c>
      <c r="C7213" s="294">
        <v>475.803</v>
      </c>
      <c r="D7213" s="294">
        <v>13.696</v>
      </c>
      <c r="E7213" s="295">
        <v>296.59100000000001</v>
      </c>
      <c r="F7213" s="294">
        <v>124.73399999999999</v>
      </c>
      <c r="G7213" s="294">
        <v>208.27600000000001</v>
      </c>
    </row>
    <row r="7214" spans="1:7">
      <c r="A7214" s="34" t="s">
        <v>1763</v>
      </c>
      <c r="B7214" s="293">
        <v>1999</v>
      </c>
      <c r="C7214" s="294">
        <v>426.38499999999999</v>
      </c>
      <c r="D7214" s="294">
        <v>14.401</v>
      </c>
      <c r="E7214" s="295">
        <v>257.57900000000001</v>
      </c>
      <c r="F7214" s="294">
        <v>111.038</v>
      </c>
      <c r="G7214" s="294">
        <v>175.90800000000002</v>
      </c>
    </row>
    <row r="7215" spans="1:7">
      <c r="A7215" s="34" t="s">
        <v>1763</v>
      </c>
      <c r="B7215" s="293">
        <v>1998</v>
      </c>
      <c r="C7215" s="294">
        <v>383.07799999999997</v>
      </c>
      <c r="D7215" s="294">
        <v>11.12</v>
      </c>
      <c r="E7215" s="295">
        <v>241.79900000000001</v>
      </c>
      <c r="F7215" s="294">
        <v>96.637</v>
      </c>
      <c r="G7215" s="294">
        <v>167.226</v>
      </c>
    </row>
    <row r="7216" spans="1:7">
      <c r="A7216" s="34" t="s">
        <v>1763</v>
      </c>
      <c r="B7216" s="293">
        <v>1997</v>
      </c>
      <c r="C7216" s="294">
        <v>328.84399999999999</v>
      </c>
      <c r="D7216" s="294">
        <v>10.038</v>
      </c>
      <c r="E7216" s="295">
        <v>191.06100000000001</v>
      </c>
      <c r="F7216" s="294">
        <v>85.501000000000005</v>
      </c>
      <c r="G7216" s="294">
        <v>132.80200000000002</v>
      </c>
    </row>
    <row r="7217" spans="1:7">
      <c r="A7217" s="34" t="s">
        <v>1763</v>
      </c>
      <c r="B7217" s="293">
        <v>1996</v>
      </c>
      <c r="C7217" s="294">
        <v>293.00599999999997</v>
      </c>
      <c r="D7217" s="294">
        <v>6.1440000000000001</v>
      </c>
      <c r="E7217" s="295">
        <v>170.726</v>
      </c>
      <c r="F7217" s="294">
        <v>74.927999999999997</v>
      </c>
      <c r="G7217" s="294">
        <v>118.06899999999999</v>
      </c>
    </row>
    <row r="7218" spans="1:7">
      <c r="A7218" s="34" t="s">
        <v>1763</v>
      </c>
      <c r="B7218" s="293">
        <v>1995</v>
      </c>
      <c r="C7218" s="294">
        <v>248.07900000000001</v>
      </c>
      <c r="D7218" s="294">
        <v>4.8070000000000004</v>
      </c>
      <c r="E7218" s="295">
        <v>143.346</v>
      </c>
      <c r="F7218" s="294">
        <v>68.784000000000006</v>
      </c>
      <c r="G7218" s="294">
        <v>99</v>
      </c>
    </row>
    <row r="7219" spans="1:7">
      <c r="A7219" s="34" t="s">
        <v>1763</v>
      </c>
      <c r="B7219" s="293">
        <v>1994</v>
      </c>
      <c r="C7219" s="294">
        <v>243.547</v>
      </c>
      <c r="D7219" s="294">
        <v>10.007999999999999</v>
      </c>
      <c r="E7219" s="295">
        <v>125.748</v>
      </c>
      <c r="F7219" s="294">
        <v>63.725999999999999</v>
      </c>
      <c r="G7219" s="294">
        <v>82.350999999999999</v>
      </c>
    </row>
    <row r="7220" spans="1:7">
      <c r="A7220" s="34" t="s">
        <v>1763</v>
      </c>
      <c r="B7220" s="293">
        <v>1993</v>
      </c>
      <c r="C7220" s="294">
        <v>205.399</v>
      </c>
      <c r="D7220" s="294">
        <v>8.3089999999999993</v>
      </c>
      <c r="E7220" s="295">
        <v>110.696</v>
      </c>
      <c r="F7220" s="294">
        <v>53.676000000000002</v>
      </c>
      <c r="G7220" s="294">
        <v>72.665000000000006</v>
      </c>
    </row>
    <row r="7221" spans="1:7">
      <c r="A7221" s="34" t="s">
        <v>1763</v>
      </c>
      <c r="B7221" s="293">
        <v>1992</v>
      </c>
      <c r="C7221" s="294">
        <v>183.87</v>
      </c>
      <c r="D7221" s="294">
        <v>7.9879999999999995</v>
      </c>
      <c r="E7221" s="295">
        <v>91.293999999999997</v>
      </c>
      <c r="F7221" s="294">
        <v>44.978999999999999</v>
      </c>
      <c r="G7221" s="294">
        <v>62.9</v>
      </c>
    </row>
    <row r="7222" spans="1:7">
      <c r="A7222" s="34" t="s">
        <v>1763</v>
      </c>
      <c r="B7222" s="293">
        <v>1991</v>
      </c>
      <c r="C7222" s="294">
        <v>155.864</v>
      </c>
      <c r="D7222" s="294">
        <v>-0.17499999999999999</v>
      </c>
      <c r="E7222" s="295">
        <v>69.739999999999995</v>
      </c>
      <c r="F7222" s="294">
        <v>37.012999999999998</v>
      </c>
      <c r="G7222" s="294">
        <v>49.98</v>
      </c>
    </row>
    <row r="7223" spans="1:7">
      <c r="A7223" s="34" t="s">
        <v>1764</v>
      </c>
      <c r="B7223" s="293">
        <v>2019</v>
      </c>
      <c r="C7223" s="294">
        <v>10164.367</v>
      </c>
      <c r="D7223" s="294">
        <v>1277.4770000000001</v>
      </c>
      <c r="E7223" s="295">
        <v>21812.120999999999</v>
      </c>
      <c r="F7223" s="294">
        <v>6225.951</v>
      </c>
      <c r="G7223" s="294">
        <v>18974.994999999999</v>
      </c>
    </row>
    <row r="7224" spans="1:7">
      <c r="A7224" s="34" t="s">
        <v>1764</v>
      </c>
      <c r="B7224" s="293">
        <v>2018</v>
      </c>
      <c r="C7224" s="294">
        <v>12593.196</v>
      </c>
      <c r="D7224" s="294">
        <v>1150.6030000000001</v>
      </c>
      <c r="E7224" s="295">
        <v>18231.670999999998</v>
      </c>
      <c r="F7224" s="294">
        <v>6579.5429999999997</v>
      </c>
      <c r="G7224" s="294">
        <v>15988.536</v>
      </c>
    </row>
    <row r="7225" spans="1:7">
      <c r="A7225" s="34" t="s">
        <v>1764</v>
      </c>
      <c r="B7225" s="293">
        <v>2017</v>
      </c>
      <c r="C7225" s="294">
        <v>12173.906999999999</v>
      </c>
      <c r="D7225" s="294">
        <v>387.07400000000001</v>
      </c>
      <c r="E7225" s="295">
        <v>16845.937000000002</v>
      </c>
      <c r="F7225" s="294">
        <v>5685.3519999999999</v>
      </c>
      <c r="G7225" s="294">
        <v>14824.304</v>
      </c>
    </row>
    <row r="7226" spans="1:7">
      <c r="A7226" s="34" t="s">
        <v>1764</v>
      </c>
      <c r="B7226" s="293">
        <v>2016</v>
      </c>
      <c r="C7226" s="294">
        <v>8920.9339999999993</v>
      </c>
      <c r="D7226" s="294">
        <v>352.03899999999999</v>
      </c>
      <c r="E7226" s="295">
        <v>16138.751</v>
      </c>
      <c r="F7226" s="294">
        <v>3428.915</v>
      </c>
      <c r="G7226" s="294">
        <v>12869.838</v>
      </c>
    </row>
    <row r="7227" spans="1:7">
      <c r="A7227" s="34" t="s">
        <v>1764</v>
      </c>
      <c r="B7227" s="293">
        <v>2015</v>
      </c>
      <c r="C7227" s="294">
        <v>7763.2060000000001</v>
      </c>
      <c r="D7227" s="294">
        <v>244.977</v>
      </c>
      <c r="E7227" s="295">
        <v>15446.111000000001</v>
      </c>
      <c r="F7227" s="294">
        <v>3766.3359999999998</v>
      </c>
      <c r="G7227" s="294">
        <v>12746.907999999999</v>
      </c>
    </row>
    <row r="7228" spans="1:7">
      <c r="A7228" s="34" t="s">
        <v>1764</v>
      </c>
      <c r="B7228" s="293">
        <v>2014</v>
      </c>
      <c r="C7228" s="294">
        <v>12195.091</v>
      </c>
      <c r="D7228" s="294">
        <v>314.10700000000003</v>
      </c>
      <c r="E7228" s="295">
        <v>15261.772999999999</v>
      </c>
      <c r="F7228" s="294">
        <v>4005.8829999999998</v>
      </c>
      <c r="G7228" s="294">
        <v>12221.971</v>
      </c>
    </row>
    <row r="7229" spans="1:7">
      <c r="A7229" s="34" t="s">
        <v>1764</v>
      </c>
      <c r="B7229" s="293">
        <v>2013</v>
      </c>
      <c r="C7229" s="294">
        <v>11871.879000000001</v>
      </c>
      <c r="D7229" s="294">
        <v>266.53300000000002</v>
      </c>
      <c r="E7229" s="295">
        <v>17741.481</v>
      </c>
      <c r="F7229" s="294">
        <v>4845.18</v>
      </c>
      <c r="G7229" s="294">
        <v>13173.949000000001</v>
      </c>
    </row>
    <row r="7230" spans="1:7">
      <c r="A7230" s="34" t="s">
        <v>1764</v>
      </c>
      <c r="B7230" s="293">
        <v>2012</v>
      </c>
      <c r="C7230" s="294">
        <v>10184.120999999999</v>
      </c>
      <c r="D7230" s="294">
        <v>360.61900000000003</v>
      </c>
      <c r="E7230" s="295">
        <v>15855.275</v>
      </c>
      <c r="F7230" s="294">
        <v>4232.45</v>
      </c>
      <c r="G7230" s="294">
        <v>11575.847</v>
      </c>
    </row>
    <row r="7231" spans="1:7">
      <c r="A7231" s="34" t="s">
        <v>1764</v>
      </c>
      <c r="B7231" s="293">
        <v>2011</v>
      </c>
      <c r="C7231" s="294">
        <v>14805.794</v>
      </c>
      <c r="D7231" s="294">
        <v>360.59399999999999</v>
      </c>
      <c r="E7231" s="295">
        <v>13696.635</v>
      </c>
      <c r="F7231" s="294">
        <v>3799.732</v>
      </c>
      <c r="G7231" s="294">
        <v>9535.6560000000009</v>
      </c>
    </row>
    <row r="7232" spans="1:7">
      <c r="A7232" s="34" t="s">
        <v>1764</v>
      </c>
      <c r="B7232" s="293">
        <v>2010</v>
      </c>
      <c r="C7232" s="294">
        <v>12678.790999999999</v>
      </c>
      <c r="D7232" s="294">
        <v>334.63200000000001</v>
      </c>
      <c r="E7232" s="295">
        <v>12499.174999999999</v>
      </c>
      <c r="F7232" s="294">
        <v>3920.8409999999999</v>
      </c>
      <c r="G7232" s="294">
        <v>8807.4740000000002</v>
      </c>
    </row>
    <row r="7233" spans="1:7">
      <c r="A7233" s="34" t="s">
        <v>1764</v>
      </c>
      <c r="B7233" s="293">
        <v>2009</v>
      </c>
      <c r="C7233" s="294">
        <v>10805.753000000001</v>
      </c>
      <c r="D7233" s="294">
        <v>305.45100000000002</v>
      </c>
      <c r="E7233" s="295">
        <v>12827.683000000001</v>
      </c>
      <c r="F7233" s="294">
        <v>3445.462</v>
      </c>
      <c r="G7233" s="294">
        <v>8929.7510000000002</v>
      </c>
    </row>
    <row r="7234" spans="1:7">
      <c r="A7234" s="34" t="s">
        <v>1764</v>
      </c>
      <c r="B7234" s="293">
        <v>2008</v>
      </c>
      <c r="C7234" s="294">
        <v>16157.433000000001</v>
      </c>
      <c r="D7234" s="294">
        <v>309.59300000000002</v>
      </c>
      <c r="E7234" s="295">
        <v>13126.062</v>
      </c>
      <c r="F7234" s="294">
        <v>3167.5390000000002</v>
      </c>
      <c r="G7234" s="294">
        <v>9668.3150000000005</v>
      </c>
    </row>
    <row r="7235" spans="1:7">
      <c r="A7235" s="34" t="s">
        <v>1764</v>
      </c>
      <c r="B7235" s="293">
        <v>2007</v>
      </c>
      <c r="C7235" s="294">
        <v>13477.414000000001</v>
      </c>
      <c r="D7235" s="294">
        <v>292.399</v>
      </c>
      <c r="E7235" s="295">
        <v>11062.034</v>
      </c>
      <c r="F7235" s="294">
        <v>2771.2719999999999</v>
      </c>
      <c r="G7235" s="294">
        <v>7609.3969999999999</v>
      </c>
    </row>
    <row r="7236" spans="1:7">
      <c r="A7236" s="34" t="s">
        <v>1764</v>
      </c>
      <c r="B7236" s="293">
        <v>2006</v>
      </c>
      <c r="C7236" s="294">
        <v>11913.529</v>
      </c>
      <c r="D7236" s="294">
        <v>306.31200000000001</v>
      </c>
      <c r="E7236" s="295">
        <v>10391.082</v>
      </c>
      <c r="F7236" s="294">
        <v>3016.6030000000001</v>
      </c>
      <c r="G7236" s="294">
        <v>7071.6170000000002</v>
      </c>
    </row>
    <row r="7237" spans="1:7">
      <c r="A7237" s="34" t="s">
        <v>1764</v>
      </c>
      <c r="B7237" s="293">
        <v>2004</v>
      </c>
      <c r="C7237" s="294">
        <v>5785.5280000000002</v>
      </c>
      <c r="D7237" s="294">
        <v>242.178</v>
      </c>
      <c r="E7237" s="295">
        <v>7199.152</v>
      </c>
      <c r="F7237" s="294">
        <v>1605.704</v>
      </c>
      <c r="G7237" s="294">
        <v>4134.4380000000001</v>
      </c>
    </row>
    <row r="7238" spans="1:7">
      <c r="A7238" s="34" t="s">
        <v>1764</v>
      </c>
      <c r="B7238" s="293">
        <v>2003</v>
      </c>
      <c r="C7238" s="294">
        <v>2998.9960000000001</v>
      </c>
      <c r="D7238" s="294">
        <v>88.277000000000001</v>
      </c>
      <c r="E7238" s="295">
        <v>6314.0479999999998</v>
      </c>
      <c r="F7238" s="294">
        <v>1241.3920000000001</v>
      </c>
      <c r="G7238" s="294">
        <v>3826.2820000000002</v>
      </c>
    </row>
    <row r="7239" spans="1:7">
      <c r="A7239" s="34" t="s">
        <v>1764</v>
      </c>
      <c r="B7239" s="293">
        <v>2002</v>
      </c>
      <c r="C7239" s="294">
        <v>2104.2800000000002</v>
      </c>
      <c r="D7239" s="294">
        <v>129.524</v>
      </c>
      <c r="E7239" s="295">
        <v>5730.8580000000002</v>
      </c>
      <c r="F7239" s="294">
        <v>1365.6120000000001</v>
      </c>
      <c r="G7239" s="294">
        <v>3257.6150000000002</v>
      </c>
    </row>
    <row r="7240" spans="1:7">
      <c r="A7240" s="34" t="s">
        <v>1764</v>
      </c>
      <c r="B7240" s="293">
        <v>2001</v>
      </c>
      <c r="C7240" s="294">
        <v>1915.941</v>
      </c>
      <c r="D7240" s="294">
        <v>64.465000000000003</v>
      </c>
      <c r="E7240" s="295">
        <v>5853.2997999999998</v>
      </c>
      <c r="F7240" s="294">
        <v>1265.29</v>
      </c>
      <c r="G7240" s="294">
        <v>3734.4188999999997</v>
      </c>
    </row>
    <row r="7241" spans="1:7">
      <c r="A7241" s="34" t="s">
        <v>1764</v>
      </c>
      <c r="B7241" s="293">
        <v>2000</v>
      </c>
      <c r="C7241" s="294">
        <v>6642.8580000000002</v>
      </c>
      <c r="D7241" s="294">
        <v>108.50700000000001</v>
      </c>
      <c r="E7241" s="295">
        <v>7360.3450000000003</v>
      </c>
      <c r="F7241" s="294">
        <v>1224.9570000000001</v>
      </c>
      <c r="G7241" s="294">
        <v>3533.0430000000006</v>
      </c>
    </row>
    <row r="7242" spans="1:7">
      <c r="A7242" s="34" t="s">
        <v>1764</v>
      </c>
      <c r="B7242" s="293">
        <v>1999</v>
      </c>
      <c r="C7242" s="294">
        <v>1842.81</v>
      </c>
      <c r="D7242" s="294">
        <v>69.11</v>
      </c>
      <c r="E7242" s="295">
        <v>3024.9450000000002</v>
      </c>
      <c r="F7242" s="294">
        <v>1174.4590000000001</v>
      </c>
      <c r="G7242" s="294">
        <v>2271.11</v>
      </c>
    </row>
    <row r="7243" spans="1:7">
      <c r="A7243" s="34" t="s">
        <v>1764</v>
      </c>
      <c r="B7243" s="293">
        <v>1998</v>
      </c>
      <c r="C7243" s="294">
        <v>1820.7581</v>
      </c>
      <c r="D7243" s="294">
        <v>74.816000000000003</v>
      </c>
      <c r="E7243" s="295">
        <v>2422.4870999999998</v>
      </c>
      <c r="F7243" s="294">
        <v>1168.8710000000001</v>
      </c>
      <c r="G7243" s="294">
        <v>1710.1350000000002</v>
      </c>
    </row>
    <row r="7244" spans="1:7">
      <c r="A7244" s="34" t="s">
        <v>1764</v>
      </c>
      <c r="B7244" s="293">
        <v>1997</v>
      </c>
      <c r="C7244" s="294">
        <v>1161.9269999999999</v>
      </c>
      <c r="D7244" s="294">
        <v>58.982999999999997</v>
      </c>
      <c r="E7244" s="295">
        <v>1237.4069999999999</v>
      </c>
      <c r="F7244" s="294">
        <v>462.62599999999998</v>
      </c>
      <c r="G7244" s="294">
        <v>854.74900000000002</v>
      </c>
    </row>
    <row r="7245" spans="1:7">
      <c r="A7245" s="34" t="s">
        <v>1764</v>
      </c>
      <c r="B7245" s="293">
        <v>1996</v>
      </c>
      <c r="C7245" s="294">
        <v>1224.345</v>
      </c>
      <c r="D7245" s="294">
        <v>52.408000000000001</v>
      </c>
      <c r="E7245" s="295">
        <v>1219.8910000000001</v>
      </c>
      <c r="F7245" s="294">
        <v>423.69499999999999</v>
      </c>
      <c r="G7245" s="294">
        <v>825.78899999999999</v>
      </c>
    </row>
    <row r="7246" spans="1:7">
      <c r="A7246" s="34" t="s">
        <v>1764</v>
      </c>
      <c r="B7246" s="293">
        <v>1995</v>
      </c>
      <c r="C7246" s="294">
        <v>954.19500000000005</v>
      </c>
      <c r="D7246" s="294">
        <v>42.375999999999998</v>
      </c>
      <c r="E7246" s="295">
        <v>1181.1959999999999</v>
      </c>
      <c r="F7246" s="294">
        <v>397.62900000000002</v>
      </c>
      <c r="G7246" s="294">
        <v>816.77500000000009</v>
      </c>
    </row>
    <row r="7247" spans="1:7">
      <c r="A7247" s="34" t="s">
        <v>1764</v>
      </c>
      <c r="B7247" s="293">
        <v>1994</v>
      </c>
      <c r="C7247" s="294">
        <v>792.38300000000004</v>
      </c>
      <c r="D7247" s="294">
        <v>35.753</v>
      </c>
      <c r="E7247" s="295">
        <v>1137</v>
      </c>
      <c r="F7247" s="294">
        <v>379.49400000000003</v>
      </c>
      <c r="G7247" s="294">
        <v>806.44100000000003</v>
      </c>
    </row>
    <row r="7248" spans="1:7">
      <c r="A7248" s="34" t="s">
        <v>1764</v>
      </c>
      <c r="B7248" s="293">
        <v>1993</v>
      </c>
      <c r="C7248" s="294">
        <v>789.10900000000004</v>
      </c>
      <c r="D7248" s="294">
        <v>37.996000000000002</v>
      </c>
      <c r="E7248" s="295">
        <v>1104.4680000000001</v>
      </c>
      <c r="F7248" s="294">
        <v>372.149</v>
      </c>
      <c r="G7248" s="294">
        <v>786.096</v>
      </c>
    </row>
    <row r="7249" spans="1:7">
      <c r="A7249" s="34" t="s">
        <v>1764</v>
      </c>
      <c r="B7249" s="293">
        <v>1992</v>
      </c>
      <c r="C7249" s="294">
        <v>677.13800000000003</v>
      </c>
      <c r="D7249" s="294">
        <v>32.151000000000003</v>
      </c>
      <c r="E7249" s="295">
        <v>1069.8579999999999</v>
      </c>
      <c r="F7249" s="294">
        <v>362.57600000000002</v>
      </c>
      <c r="G7249" s="294">
        <v>765.44800000000009</v>
      </c>
    </row>
    <row r="7250" spans="1:7">
      <c r="A7250" s="34" t="s">
        <v>1764</v>
      </c>
      <c r="B7250" s="293">
        <v>1991</v>
      </c>
      <c r="C7250" s="294">
        <v>689.46799999999996</v>
      </c>
      <c r="D7250" s="294">
        <v>35.514000000000003</v>
      </c>
      <c r="E7250" s="295">
        <v>1051.8978999999999</v>
      </c>
      <c r="F7250" s="294">
        <v>355.83499999999998</v>
      </c>
      <c r="G7250" s="294">
        <v>733.02299999999991</v>
      </c>
    </row>
    <row r="7251" spans="1:7">
      <c r="A7251" s="34" t="s">
        <v>1764</v>
      </c>
      <c r="B7251" s="293">
        <v>1990</v>
      </c>
      <c r="C7251" s="294">
        <v>667.97900000000004</v>
      </c>
      <c r="D7251" s="294">
        <v>32.531999999999996</v>
      </c>
      <c r="E7251" s="295">
        <v>939.71500000000003</v>
      </c>
      <c r="F7251" s="294">
        <v>342.20499999999998</v>
      </c>
      <c r="G7251" s="294">
        <v>623.65800000000002</v>
      </c>
    </row>
    <row r="7252" spans="1:7">
      <c r="A7252" s="34" t="s">
        <v>1764</v>
      </c>
      <c r="B7252" s="293">
        <v>1989</v>
      </c>
      <c r="C7252" s="294">
        <v>618.32399999999996</v>
      </c>
      <c r="D7252" s="294">
        <v>36.212000000000003</v>
      </c>
      <c r="E7252" s="295">
        <v>923.19500000000005</v>
      </c>
      <c r="F7252" s="294">
        <v>342.82499999999999</v>
      </c>
      <c r="G7252" s="294">
        <v>591.755</v>
      </c>
    </row>
    <row r="7253" spans="1:7">
      <c r="A7253" s="34" t="s">
        <v>1765</v>
      </c>
      <c r="B7253" s="293">
        <v>2019</v>
      </c>
      <c r="C7253" s="294">
        <v>14953.7</v>
      </c>
      <c r="D7253" s="294">
        <v>1338</v>
      </c>
      <c r="E7253" s="295">
        <v>26783.4</v>
      </c>
      <c r="F7253" s="294">
        <v>3373.7</v>
      </c>
      <c r="G7253" s="294">
        <v>10221.799999999999</v>
      </c>
    </row>
    <row r="7254" spans="1:7">
      <c r="A7254" s="34" t="s">
        <v>1765</v>
      </c>
      <c r="B7254" s="293">
        <v>2018</v>
      </c>
      <c r="C7254" s="294">
        <v>15290.2</v>
      </c>
      <c r="D7254" s="294">
        <v>1325.4</v>
      </c>
      <c r="E7254" s="295">
        <v>24617</v>
      </c>
      <c r="F7254" s="294">
        <v>3106.9</v>
      </c>
      <c r="G7254" s="294">
        <v>8126.2000000000007</v>
      </c>
    </row>
    <row r="7255" spans="1:7">
      <c r="A7255" s="34" t="s">
        <v>1765</v>
      </c>
      <c r="B7255" s="293">
        <v>2017</v>
      </c>
      <c r="C7255" s="294">
        <v>15273.6</v>
      </c>
      <c r="D7255" s="294">
        <v>1086.8</v>
      </c>
      <c r="E7255" s="295">
        <v>24931.200000000001</v>
      </c>
      <c r="F7255" s="294">
        <v>3152.2</v>
      </c>
      <c r="G7255" s="294">
        <v>8187.4</v>
      </c>
    </row>
    <row r="7256" spans="1:7">
      <c r="A7256" s="34" t="s">
        <v>1765</v>
      </c>
      <c r="B7256" s="293">
        <v>2016</v>
      </c>
      <c r="C7256" s="294">
        <v>15416.9</v>
      </c>
      <c r="D7256" s="294">
        <v>1147.3</v>
      </c>
      <c r="E7256" s="295">
        <v>23165.4</v>
      </c>
      <c r="F7256" s="294">
        <v>2861.2</v>
      </c>
      <c r="G7256" s="294">
        <v>7884.5</v>
      </c>
    </row>
    <row r="7257" spans="1:7">
      <c r="A7257" s="34" t="s">
        <v>1765</v>
      </c>
      <c r="B7257" s="293">
        <v>2015</v>
      </c>
      <c r="C7257" s="294">
        <v>15134.4</v>
      </c>
      <c r="D7257" s="294">
        <v>1081.5</v>
      </c>
      <c r="E7257" s="295">
        <v>22110.7</v>
      </c>
      <c r="F7257" s="294">
        <v>3057.3</v>
      </c>
      <c r="G7257" s="294">
        <v>7686.1</v>
      </c>
    </row>
    <row r="7258" spans="1:7">
      <c r="A7258" s="34" t="s">
        <v>1765</v>
      </c>
      <c r="B7258" s="293">
        <v>2014</v>
      </c>
      <c r="C7258" s="294">
        <v>15317.8</v>
      </c>
      <c r="D7258" s="294">
        <v>1083.5999999999999</v>
      </c>
      <c r="E7258" s="295">
        <v>21428.400000000001</v>
      </c>
      <c r="F7258" s="294">
        <v>3507</v>
      </c>
      <c r="G7258" s="294">
        <v>8113.9000000000005</v>
      </c>
    </row>
    <row r="7259" spans="1:7">
      <c r="A7259" s="34" t="s">
        <v>1765</v>
      </c>
      <c r="B7259" s="293">
        <v>2013</v>
      </c>
      <c r="C7259" s="294">
        <v>14584.5</v>
      </c>
      <c r="D7259" s="294">
        <v>966</v>
      </c>
      <c r="E7259" s="295">
        <v>22098.7</v>
      </c>
      <c r="F7259" s="294">
        <v>4269.8999999999996</v>
      </c>
      <c r="G7259" s="294">
        <v>8365</v>
      </c>
    </row>
    <row r="7260" spans="1:7">
      <c r="A7260" s="34" t="s">
        <v>1765</v>
      </c>
      <c r="B7260" s="293">
        <v>2012</v>
      </c>
      <c r="C7260" s="294">
        <v>14219.4</v>
      </c>
      <c r="D7260" s="294">
        <v>975.8</v>
      </c>
      <c r="E7260" s="295">
        <v>22151.9</v>
      </c>
      <c r="F7260" s="294">
        <v>4154.7</v>
      </c>
      <c r="G7260" s="294">
        <v>8667.2999999999993</v>
      </c>
    </row>
    <row r="7261" spans="1:7">
      <c r="A7261" s="34" t="s">
        <v>1765</v>
      </c>
      <c r="B7261" s="293">
        <v>2011</v>
      </c>
      <c r="C7261" s="294">
        <v>13872.5</v>
      </c>
      <c r="D7261" s="294">
        <v>941.9</v>
      </c>
      <c r="E7261" s="295">
        <v>20505.400000000001</v>
      </c>
      <c r="F7261" s="294">
        <v>4181.8999999999996</v>
      </c>
      <c r="G7261" s="294">
        <v>7430.9</v>
      </c>
    </row>
    <row r="7262" spans="1:7">
      <c r="A7262" s="34" t="s">
        <v>1765</v>
      </c>
      <c r="B7262" s="293">
        <v>2010</v>
      </c>
      <c r="C7262" s="294">
        <v>12542.5</v>
      </c>
      <c r="D7262" s="294">
        <v>819.7</v>
      </c>
      <c r="E7262" s="295">
        <v>19566.099999999999</v>
      </c>
      <c r="F7262" s="294">
        <v>4094.2</v>
      </c>
      <c r="G7262" s="294">
        <v>7321.4</v>
      </c>
    </row>
    <row r="7263" spans="1:7">
      <c r="A7263" s="34" t="s">
        <v>1765</v>
      </c>
      <c r="B7263" s="293">
        <v>2009</v>
      </c>
      <c r="C7263" s="294">
        <v>11720.7</v>
      </c>
      <c r="D7263" s="294">
        <v>783.9</v>
      </c>
      <c r="E7263" s="295">
        <v>17920.7</v>
      </c>
      <c r="F7263" s="294">
        <v>4667.5</v>
      </c>
      <c r="G7263" s="294">
        <v>6943.9</v>
      </c>
    </row>
    <row r="7264" spans="1:7">
      <c r="A7264" s="34" t="s">
        <v>1765</v>
      </c>
      <c r="B7264" s="293">
        <v>2008</v>
      </c>
      <c r="C7264" s="294">
        <v>13359.9</v>
      </c>
      <c r="D7264" s="294">
        <v>1000.3</v>
      </c>
      <c r="E7264" s="295">
        <v>17318.400000000001</v>
      </c>
      <c r="F7264" s="294">
        <v>3753.4</v>
      </c>
      <c r="G7264" s="294">
        <v>6826.6</v>
      </c>
    </row>
    <row r="7265" spans="1:7">
      <c r="A7265" s="34" t="s">
        <v>1765</v>
      </c>
      <c r="B7265" s="293">
        <v>2007</v>
      </c>
      <c r="C7265" s="294">
        <v>12694</v>
      </c>
      <c r="D7265" s="294">
        <v>975.7</v>
      </c>
      <c r="E7265" s="295">
        <v>19271.7</v>
      </c>
      <c r="F7265" s="294">
        <v>4333.8</v>
      </c>
      <c r="G7265" s="294">
        <v>7403.1</v>
      </c>
    </row>
    <row r="7266" spans="1:7">
      <c r="A7266" s="34" t="s">
        <v>1765</v>
      </c>
      <c r="B7266" s="293">
        <v>2006</v>
      </c>
      <c r="C7266" s="294">
        <v>11376.9</v>
      </c>
      <c r="D7266" s="294">
        <v>864</v>
      </c>
      <c r="E7266" s="295">
        <v>18164.400000000001</v>
      </c>
      <c r="F7266" s="294">
        <v>4070.1</v>
      </c>
      <c r="G7266" s="294">
        <v>7136.4</v>
      </c>
    </row>
    <row r="7267" spans="1:7">
      <c r="A7267" s="34" t="s">
        <v>1765</v>
      </c>
      <c r="B7267" s="293">
        <v>2005</v>
      </c>
      <c r="C7267" s="294">
        <v>10481.1</v>
      </c>
      <c r="D7267" s="294">
        <v>790.7</v>
      </c>
      <c r="E7267" s="295">
        <v>15919.9</v>
      </c>
      <c r="F7267" s="294">
        <v>4121</v>
      </c>
      <c r="G7267" s="294">
        <v>6494.6</v>
      </c>
    </row>
    <row r="7268" spans="1:7">
      <c r="A7268" s="34" t="s">
        <v>1765</v>
      </c>
      <c r="B7268" s="293">
        <v>2004</v>
      </c>
      <c r="C7268" s="294">
        <v>9747.2000000000007</v>
      </c>
      <c r="D7268" s="294">
        <v>723.5</v>
      </c>
      <c r="E7268" s="295">
        <v>16002.4</v>
      </c>
      <c r="F7268" s="294">
        <v>4273.6000000000004</v>
      </c>
      <c r="G7268" s="294">
        <v>6858.7000000000007</v>
      </c>
    </row>
    <row r="7269" spans="1:7">
      <c r="A7269" s="34" t="s">
        <v>1765</v>
      </c>
      <c r="B7269" s="293">
        <v>2003</v>
      </c>
      <c r="C7269" s="294">
        <v>8621.4043000000001</v>
      </c>
      <c r="D7269" s="294">
        <v>675.88300000000004</v>
      </c>
      <c r="E7269" s="295">
        <v>14499.46</v>
      </c>
      <c r="F7269" s="294">
        <v>3653.4050000000002</v>
      </c>
      <c r="G7269" s="294">
        <v>6244.7870000000003</v>
      </c>
    </row>
    <row r="7270" spans="1:7">
      <c r="A7270" s="34" t="s">
        <v>1765</v>
      </c>
      <c r="B7270" s="293">
        <v>2002</v>
      </c>
      <c r="C7270" s="294">
        <v>7536.2987999999996</v>
      </c>
      <c r="D7270" s="294">
        <v>643.45899999999995</v>
      </c>
      <c r="E7270" s="295">
        <v>11819.799800000001</v>
      </c>
      <c r="F7270" s="294">
        <v>2741.7420000000002</v>
      </c>
      <c r="G7270" s="294">
        <v>4772.2898999999998</v>
      </c>
    </row>
    <row r="7271" spans="1:7">
      <c r="A7271" s="34" t="s">
        <v>1765</v>
      </c>
      <c r="B7271" s="293">
        <v>2001</v>
      </c>
      <c r="C7271" s="294">
        <v>6889.4059999999999</v>
      </c>
      <c r="D7271" s="294">
        <v>503.142</v>
      </c>
      <c r="E7271" s="295">
        <v>10617.414000000001</v>
      </c>
      <c r="F7271" s="294">
        <v>2336.5419999999999</v>
      </c>
      <c r="G7271" s="294">
        <v>3886.1469999999999</v>
      </c>
    </row>
    <row r="7272" spans="1:7">
      <c r="A7272" s="34" t="s">
        <v>1765</v>
      </c>
      <c r="B7272" s="293">
        <v>2000</v>
      </c>
      <c r="C7272" s="294">
        <v>6154.23</v>
      </c>
      <c r="D7272" s="294">
        <v>498.79500000000002</v>
      </c>
      <c r="E7272" s="295">
        <v>9853.7070000000003</v>
      </c>
      <c r="F7272" s="294">
        <v>1686.347</v>
      </c>
      <c r="G7272" s="294">
        <v>3033.8540000000003</v>
      </c>
    </row>
    <row r="7273" spans="1:7">
      <c r="A7273" s="34" t="s">
        <v>1765</v>
      </c>
      <c r="B7273" s="293">
        <v>1999</v>
      </c>
      <c r="C7273" s="294">
        <v>5130.5450000000001</v>
      </c>
      <c r="D7273" s="294">
        <v>362.88200000000001</v>
      </c>
      <c r="E7273" s="295">
        <v>9017.6370000000006</v>
      </c>
      <c r="F7273" s="294">
        <v>1676.02</v>
      </c>
      <c r="G7273" s="294">
        <v>2518.0209999999997</v>
      </c>
    </row>
    <row r="7274" spans="1:7">
      <c r="A7274" s="34" t="s">
        <v>1765</v>
      </c>
      <c r="B7274" s="293">
        <v>1998</v>
      </c>
      <c r="C7274" s="294">
        <v>4290.9458000000004</v>
      </c>
      <c r="D7274" s="294">
        <v>278.84500000000003</v>
      </c>
      <c r="E7274" s="295">
        <v>7121.9678000000004</v>
      </c>
      <c r="F7274" s="294">
        <v>1136.288</v>
      </c>
      <c r="G7274" s="294">
        <v>1993.5920000000001</v>
      </c>
    </row>
    <row r="7275" spans="1:7">
      <c r="A7275" s="34" t="s">
        <v>1765</v>
      </c>
      <c r="B7275" s="293">
        <v>1997</v>
      </c>
      <c r="C7275" s="294">
        <v>3124.8130000000001</v>
      </c>
      <c r="D7275" s="294">
        <v>222.41499999999999</v>
      </c>
      <c r="E7275" s="295">
        <v>4965.7431999999999</v>
      </c>
      <c r="F7275" s="294">
        <v>930.42499999999995</v>
      </c>
      <c r="G7275" s="294">
        <v>1289.7619999999999</v>
      </c>
    </row>
    <row r="7276" spans="1:7">
      <c r="A7276" s="34" t="s">
        <v>1765</v>
      </c>
      <c r="B7276" s="293">
        <v>1996</v>
      </c>
      <c r="C7276" s="294">
        <v>2641.6669999999999</v>
      </c>
      <c r="D7276" s="294">
        <v>176.32900000000001</v>
      </c>
      <c r="E7276" s="295">
        <v>4055.9431</v>
      </c>
      <c r="F7276" s="294">
        <v>863.38400000000001</v>
      </c>
      <c r="G7276" s="294">
        <v>1076.9000000000001</v>
      </c>
    </row>
    <row r="7277" spans="1:7">
      <c r="A7277" s="34" t="s">
        <v>1765</v>
      </c>
      <c r="B7277" s="293">
        <v>1995</v>
      </c>
      <c r="C7277" s="294">
        <v>2257.5358999999999</v>
      </c>
      <c r="D7277" s="294">
        <v>139.95500000000001</v>
      </c>
      <c r="E7277" s="295">
        <v>3527.6750000000002</v>
      </c>
      <c r="F7277" s="294">
        <v>612.23099999999999</v>
      </c>
      <c r="G7277" s="294">
        <v>923.64100000000008</v>
      </c>
    </row>
    <row r="7278" spans="1:7">
      <c r="A7278" s="34" t="s">
        <v>1765</v>
      </c>
      <c r="B7278" s="293">
        <v>1994</v>
      </c>
      <c r="C7278" s="294">
        <v>1907.7950000000001</v>
      </c>
      <c r="D7278" s="294">
        <v>83.486000000000004</v>
      </c>
      <c r="E7278" s="295">
        <v>3040.2109</v>
      </c>
      <c r="F7278" s="294">
        <v>510.904</v>
      </c>
      <c r="G7278" s="294">
        <v>744.56799999999998</v>
      </c>
    </row>
    <row r="7279" spans="1:7">
      <c r="A7279" s="34" t="s">
        <v>1765</v>
      </c>
      <c r="B7279" s="293">
        <v>1993</v>
      </c>
      <c r="C7279" s="294">
        <v>1516.4749999999999</v>
      </c>
      <c r="D7279" s="294">
        <v>85.344999999999999</v>
      </c>
      <c r="E7279" s="295">
        <v>2289.8629999999998</v>
      </c>
      <c r="F7279" s="294">
        <v>430.4</v>
      </c>
      <c r="G7279" s="294">
        <v>756.75900000000001</v>
      </c>
    </row>
    <row r="7280" spans="1:7">
      <c r="A7280" s="34" t="s">
        <v>1765</v>
      </c>
      <c r="B7280" s="293">
        <v>1992</v>
      </c>
      <c r="C7280" s="294">
        <v>1385.1610000000001</v>
      </c>
      <c r="D7280" s="294">
        <v>69.298000000000002</v>
      </c>
      <c r="E7280" s="295">
        <v>1951.95</v>
      </c>
      <c r="F7280" s="294">
        <v>345.84800000000001</v>
      </c>
      <c r="G7280" s="294">
        <v>617.57799999999997</v>
      </c>
    </row>
    <row r="7281" spans="1:7">
      <c r="A7281" s="34" t="s">
        <v>1765</v>
      </c>
      <c r="B7281" s="293">
        <v>1991</v>
      </c>
      <c r="C7281" s="294">
        <v>1236.1579999999999</v>
      </c>
      <c r="D7281" s="294">
        <v>57.052</v>
      </c>
      <c r="E7281" s="295">
        <v>1885.894</v>
      </c>
      <c r="F7281" s="294">
        <v>403.37299999999999</v>
      </c>
      <c r="G7281" s="294">
        <v>712.31799999999998</v>
      </c>
    </row>
    <row r="7282" spans="1:7">
      <c r="A7282" s="34" t="s">
        <v>1765</v>
      </c>
      <c r="B7282" s="293">
        <v>1990</v>
      </c>
      <c r="C7282" s="294">
        <v>1178.2329999999999</v>
      </c>
      <c r="D7282" s="294">
        <v>52.009</v>
      </c>
      <c r="E7282" s="295">
        <v>1748.5291</v>
      </c>
      <c r="F7282" s="294">
        <v>331.62599999999998</v>
      </c>
      <c r="G7282" s="294">
        <v>642.47599999999989</v>
      </c>
    </row>
    <row r="7283" spans="1:7">
      <c r="A7283" s="34" t="s">
        <v>1765</v>
      </c>
      <c r="B7283" s="293">
        <v>1989</v>
      </c>
      <c r="C7283" s="294">
        <v>1007.173</v>
      </c>
      <c r="D7283" s="294">
        <v>46.793999999999997</v>
      </c>
      <c r="E7283" s="295">
        <v>1547.5989999999999</v>
      </c>
      <c r="F7283" s="294">
        <v>264.12099999999998</v>
      </c>
      <c r="G7283" s="294">
        <v>564.73299999999995</v>
      </c>
    </row>
    <row r="7284" spans="1:7">
      <c r="A7284" s="34" t="s">
        <v>124</v>
      </c>
      <c r="B7284" s="293">
        <v>2019</v>
      </c>
      <c r="C7284" s="294">
        <v>39506</v>
      </c>
      <c r="D7284" s="294">
        <v>11083</v>
      </c>
      <c r="E7284" s="295">
        <v>108709</v>
      </c>
      <c r="F7284" s="294">
        <v>22363</v>
      </c>
      <c r="G7284" s="294">
        <v>78530</v>
      </c>
    </row>
    <row r="7285" spans="1:7">
      <c r="A7285" s="34" t="s">
        <v>124</v>
      </c>
      <c r="B7285" s="293">
        <v>2018</v>
      </c>
      <c r="C7285" s="294">
        <v>39383</v>
      </c>
      <c r="D7285" s="294">
        <v>3587</v>
      </c>
      <c r="E7285" s="295">
        <v>137851</v>
      </c>
      <c r="F7285" s="294">
        <v>46873</v>
      </c>
      <c r="G7285" s="294">
        <v>107492</v>
      </c>
    </row>
    <row r="7286" spans="1:7">
      <c r="A7286" s="34" t="s">
        <v>124</v>
      </c>
      <c r="B7286" s="293">
        <v>2017</v>
      </c>
      <c r="C7286" s="294">
        <v>37728</v>
      </c>
      <c r="D7286" s="294">
        <v>9335</v>
      </c>
      <c r="E7286" s="295">
        <v>134991</v>
      </c>
      <c r="F7286" s="294">
        <v>54246</v>
      </c>
      <c r="G7286" s="294">
        <v>112155</v>
      </c>
    </row>
    <row r="7287" spans="1:7">
      <c r="A7287" s="34" t="s">
        <v>124</v>
      </c>
      <c r="B7287" s="293">
        <v>2016</v>
      </c>
      <c r="C7287" s="294">
        <v>37047</v>
      </c>
      <c r="D7287" s="294">
        <v>8901</v>
      </c>
      <c r="E7287" s="295">
        <v>112180</v>
      </c>
      <c r="F7287" s="294">
        <v>47790</v>
      </c>
      <c r="G7287" s="294">
        <v>91645</v>
      </c>
    </row>
    <row r="7288" spans="1:7">
      <c r="A7288" s="34" t="s">
        <v>124</v>
      </c>
      <c r="B7288" s="293">
        <v>2015</v>
      </c>
      <c r="C7288" s="294">
        <v>38226</v>
      </c>
      <c r="D7288" s="294">
        <v>9938</v>
      </c>
      <c r="E7288" s="295">
        <v>110903</v>
      </c>
      <c r="F7288" s="294">
        <v>49098</v>
      </c>
      <c r="G7288" s="294">
        <v>91056</v>
      </c>
    </row>
    <row r="7289" spans="1:7">
      <c r="A7289" s="34" t="s">
        <v>124</v>
      </c>
      <c r="B7289" s="293">
        <v>2014</v>
      </c>
      <c r="C7289" s="294">
        <v>38275</v>
      </c>
      <c r="D7289" s="294">
        <v>10955</v>
      </c>
      <c r="E7289" s="295">
        <v>90266</v>
      </c>
      <c r="F7289" s="294">
        <v>47447</v>
      </c>
      <c r="G7289" s="294">
        <v>71544</v>
      </c>
    </row>
    <row r="7290" spans="1:7">
      <c r="A7290" s="34" t="s">
        <v>124</v>
      </c>
      <c r="B7290" s="293">
        <v>2013</v>
      </c>
      <c r="C7290" s="294">
        <v>37180</v>
      </c>
      <c r="D7290" s="294">
        <v>10925</v>
      </c>
      <c r="E7290" s="295">
        <v>81812</v>
      </c>
      <c r="F7290" s="294">
        <v>45145</v>
      </c>
      <c r="G7290" s="294">
        <v>63639</v>
      </c>
    </row>
    <row r="7291" spans="1:7">
      <c r="A7291" s="34" t="s">
        <v>124</v>
      </c>
      <c r="B7291" s="293">
        <v>2012</v>
      </c>
      <c r="C7291" s="294">
        <v>37121</v>
      </c>
      <c r="D7291" s="294">
        <v>9981</v>
      </c>
      <c r="E7291" s="295">
        <v>78327</v>
      </c>
      <c r="F7291" s="294">
        <v>44087</v>
      </c>
      <c r="G7291" s="294">
        <v>60561</v>
      </c>
    </row>
    <row r="7292" spans="1:7">
      <c r="A7292" s="34" t="s">
        <v>124</v>
      </c>
      <c r="B7292" s="293">
        <v>2011</v>
      </c>
      <c r="C7292" s="294">
        <v>35622</v>
      </c>
      <c r="D7292" s="294">
        <v>8547</v>
      </c>
      <c r="E7292" s="295">
        <v>73535</v>
      </c>
      <c r="F7292" s="294">
        <v>40245</v>
      </c>
      <c r="G7292" s="294">
        <v>56167</v>
      </c>
    </row>
    <row r="7293" spans="1:7">
      <c r="A7293" s="34" t="s">
        <v>124</v>
      </c>
      <c r="B7293" s="293">
        <v>2010</v>
      </c>
      <c r="C7293" s="294">
        <v>26820</v>
      </c>
      <c r="D7293" s="294">
        <v>6135</v>
      </c>
      <c r="E7293" s="295">
        <v>61578</v>
      </c>
      <c r="F7293" s="294">
        <v>31199</v>
      </c>
      <c r="G7293" s="294">
        <v>45854</v>
      </c>
    </row>
    <row r="7294" spans="1:7">
      <c r="A7294" s="34" t="s">
        <v>124</v>
      </c>
      <c r="B7294" s="293">
        <v>2009</v>
      </c>
      <c r="C7294" s="294">
        <v>23252</v>
      </c>
      <c r="D7294" s="294">
        <v>5593</v>
      </c>
      <c r="E7294" s="295">
        <v>47416</v>
      </c>
      <c r="F7294" s="294">
        <v>25090</v>
      </c>
      <c r="G7294" s="294">
        <v>35328</v>
      </c>
    </row>
    <row r="7295" spans="1:7">
      <c r="A7295" s="34" t="s">
        <v>124</v>
      </c>
      <c r="B7295" s="293">
        <v>2008</v>
      </c>
      <c r="C7295" s="294">
        <v>22430</v>
      </c>
      <c r="D7295" s="294">
        <v>5521</v>
      </c>
      <c r="E7295" s="295">
        <v>47268</v>
      </c>
      <c r="F7295" s="294">
        <v>23025</v>
      </c>
      <c r="G7295" s="294">
        <v>34261</v>
      </c>
    </row>
    <row r="7296" spans="1:7">
      <c r="A7296" s="34" t="s">
        <v>124</v>
      </c>
      <c r="B7296" s="293">
        <v>2007</v>
      </c>
      <c r="C7296" s="294">
        <v>17996</v>
      </c>
      <c r="D7296" s="294">
        <v>4274</v>
      </c>
      <c r="E7296" s="295">
        <v>34572</v>
      </c>
      <c r="F7296" s="294">
        <v>16919</v>
      </c>
      <c r="G7296" s="294">
        <v>24512</v>
      </c>
    </row>
    <row r="7297" spans="1:7">
      <c r="A7297" s="34" t="s">
        <v>124</v>
      </c>
      <c r="B7297" s="293">
        <v>2006</v>
      </c>
      <c r="C7297" s="294">
        <v>14380</v>
      </c>
      <c r="D7297" s="294">
        <v>3381</v>
      </c>
      <c r="E7297" s="295">
        <v>29029</v>
      </c>
      <c r="F7297" s="294">
        <v>15012</v>
      </c>
      <c r="G7297" s="294">
        <v>20906</v>
      </c>
    </row>
    <row r="7298" spans="1:7">
      <c r="A7298" s="34" t="s">
        <v>124</v>
      </c>
      <c r="B7298" s="293">
        <v>2005</v>
      </c>
      <c r="C7298" s="294">
        <v>11799</v>
      </c>
      <c r="D7298" s="294">
        <v>2886</v>
      </c>
      <c r="E7298" s="295">
        <v>20687</v>
      </c>
      <c r="F7298" s="294">
        <v>10837</v>
      </c>
      <c r="G7298" s="294">
        <v>13689</v>
      </c>
    </row>
    <row r="7299" spans="1:7">
      <c r="A7299" s="34" t="s">
        <v>124</v>
      </c>
      <c r="B7299" s="293">
        <v>2004</v>
      </c>
      <c r="C7299" s="294">
        <v>10156</v>
      </c>
      <c r="D7299" s="294">
        <v>2681</v>
      </c>
      <c r="E7299" s="295">
        <v>12763</v>
      </c>
      <c r="F7299" s="294">
        <v>7995</v>
      </c>
      <c r="G7299" s="294">
        <v>8167</v>
      </c>
    </row>
    <row r="7300" spans="1:7">
      <c r="A7300" s="34" t="s">
        <v>124</v>
      </c>
      <c r="B7300" s="293">
        <v>2003</v>
      </c>
      <c r="C7300" s="294">
        <v>9475</v>
      </c>
      <c r="D7300" s="294">
        <v>2307</v>
      </c>
      <c r="E7300" s="295">
        <v>10967</v>
      </c>
      <c r="F7300" s="294">
        <v>6320</v>
      </c>
      <c r="G7300" s="294">
        <v>6648</v>
      </c>
    </row>
    <row r="7301" spans="1:7">
      <c r="A7301" s="34" t="s">
        <v>124</v>
      </c>
      <c r="B7301" s="293">
        <v>2002</v>
      </c>
      <c r="C7301" s="294">
        <v>9673</v>
      </c>
      <c r="D7301" s="294">
        <v>2224</v>
      </c>
      <c r="E7301" s="295">
        <v>10800</v>
      </c>
      <c r="F7301" s="294">
        <v>6117</v>
      </c>
      <c r="G7301" s="294">
        <v>6415</v>
      </c>
    </row>
    <row r="7302" spans="1:7">
      <c r="A7302" s="34" t="s">
        <v>124</v>
      </c>
      <c r="B7302" s="293">
        <v>2001</v>
      </c>
      <c r="C7302" s="294">
        <v>10961</v>
      </c>
      <c r="D7302" s="294">
        <v>2561.0958999999998</v>
      </c>
      <c r="E7302" s="295">
        <v>11030.1602</v>
      </c>
      <c r="F7302" s="294">
        <v>6277.7710999999999</v>
      </c>
      <c r="G7302" s="294">
        <v>6581.4670999999998</v>
      </c>
    </row>
    <row r="7303" spans="1:7">
      <c r="A7303" s="34" t="s">
        <v>124</v>
      </c>
      <c r="B7303" s="293">
        <v>2000</v>
      </c>
      <c r="C7303" s="294">
        <v>10130.1299</v>
      </c>
      <c r="D7303" s="294">
        <v>6296.8051999999998</v>
      </c>
      <c r="E7303" s="295">
        <v>13076.7803</v>
      </c>
      <c r="F7303" s="294">
        <v>6461.4629000000004</v>
      </c>
      <c r="G7303" s="294">
        <v>6764.9239000000007</v>
      </c>
    </row>
    <row r="7304" spans="1:7">
      <c r="A7304" s="34" t="s">
        <v>124</v>
      </c>
      <c r="B7304" s="293">
        <v>1999</v>
      </c>
      <c r="C7304" s="294">
        <v>8827.2520000000004</v>
      </c>
      <c r="D7304" s="294">
        <v>1289.7581</v>
      </c>
      <c r="E7304" s="295">
        <v>7259.6538</v>
      </c>
      <c r="F7304" s="294">
        <v>3695.2629000000002</v>
      </c>
      <c r="G7304" s="294">
        <v>4003.0409</v>
      </c>
    </row>
    <row r="7305" spans="1:7">
      <c r="A7305" s="34" t="s">
        <v>124</v>
      </c>
      <c r="B7305" s="293">
        <v>1998</v>
      </c>
      <c r="C7305" s="294">
        <v>7143.8662000000004</v>
      </c>
      <c r="D7305" s="294">
        <v>813.69500000000005</v>
      </c>
      <c r="E7305" s="295">
        <v>5819.0111999999999</v>
      </c>
      <c r="F7305" s="294">
        <v>2957.556</v>
      </c>
      <c r="G7305" s="294">
        <v>3264.817</v>
      </c>
    </row>
    <row r="7306" spans="1:7">
      <c r="A7306" s="34" t="s">
        <v>124</v>
      </c>
      <c r="B7306" s="293">
        <v>1997</v>
      </c>
      <c r="C7306" s="294">
        <v>5684.3359</v>
      </c>
      <c r="D7306" s="294">
        <v>821.45699999999999</v>
      </c>
      <c r="E7306" s="295">
        <v>4624.3149000000003</v>
      </c>
      <c r="F7306" s="294">
        <v>2369.712</v>
      </c>
      <c r="G7306" s="294">
        <v>2673.9090000000001</v>
      </c>
    </row>
    <row r="7307" spans="1:7">
      <c r="A7307" s="34" t="s">
        <v>124</v>
      </c>
      <c r="B7307" s="293">
        <v>1996</v>
      </c>
      <c r="C7307" s="294">
        <v>4223.2997999999998</v>
      </c>
      <c r="D7307" s="294">
        <v>603.279</v>
      </c>
      <c r="E7307" s="295">
        <v>3357.2429000000002</v>
      </c>
      <c r="F7307" s="294">
        <v>1870.4490000000001</v>
      </c>
      <c r="G7307" s="294">
        <v>1876.9690000000001</v>
      </c>
    </row>
    <row r="7308" spans="1:7">
      <c r="A7308" s="34" t="s">
        <v>124</v>
      </c>
      <c r="B7308" s="293">
        <v>1995</v>
      </c>
      <c r="C7308" s="294">
        <v>2966.8779</v>
      </c>
      <c r="D7308" s="294">
        <v>441.51799999999997</v>
      </c>
      <c r="E7308" s="295">
        <v>2424.5171</v>
      </c>
      <c r="F7308" s="294">
        <v>1211.3579999999999</v>
      </c>
      <c r="G7308" s="294">
        <v>1302.6779999999999</v>
      </c>
    </row>
    <row r="7309" spans="1:7">
      <c r="A7309" s="34" t="s">
        <v>124</v>
      </c>
      <c r="B7309" s="293">
        <v>1994</v>
      </c>
      <c r="C7309" s="294">
        <v>2001.1469999999999</v>
      </c>
      <c r="D7309" s="294">
        <v>283.72000000000003</v>
      </c>
      <c r="E7309" s="295">
        <v>1594.9839999999999</v>
      </c>
      <c r="F7309" s="294">
        <v>740.553</v>
      </c>
      <c r="G7309" s="294">
        <v>830.29600000000005</v>
      </c>
    </row>
    <row r="7310" spans="1:7">
      <c r="A7310" s="34" t="s">
        <v>124</v>
      </c>
      <c r="B7310" s="293">
        <v>1993</v>
      </c>
      <c r="C7310" s="294">
        <v>1502.7679000000001</v>
      </c>
      <c r="D7310" s="294">
        <v>98.256</v>
      </c>
      <c r="E7310" s="295">
        <v>1184.02</v>
      </c>
      <c r="F7310" s="294">
        <v>528.03899999999999</v>
      </c>
      <c r="G7310" s="294">
        <v>625.10299999999995</v>
      </c>
    </row>
    <row r="7311" spans="1:7">
      <c r="A7311" s="34" t="s">
        <v>124</v>
      </c>
      <c r="B7311" s="293">
        <v>1992</v>
      </c>
      <c r="C7311" s="294">
        <v>1178.4960000000001</v>
      </c>
      <c r="D7311" s="294">
        <v>61.51</v>
      </c>
      <c r="E7311" s="295">
        <v>955.572</v>
      </c>
      <c r="F7311" s="294">
        <v>435.03399999999999</v>
      </c>
      <c r="G7311" s="294">
        <v>547.48099999999999</v>
      </c>
    </row>
    <row r="7312" spans="1:7">
      <c r="A7312" s="34" t="s">
        <v>124</v>
      </c>
      <c r="B7312" s="293">
        <v>1991</v>
      </c>
      <c r="C7312" s="294">
        <v>1027.9490000000001</v>
      </c>
      <c r="D7312" s="294">
        <v>-12.401</v>
      </c>
      <c r="E7312" s="295">
        <v>857.64</v>
      </c>
      <c r="F7312" s="294">
        <v>344.685</v>
      </c>
      <c r="G7312" s="294">
        <v>542.74099999999999</v>
      </c>
    </row>
    <row r="7313" spans="1:7">
      <c r="A7313" s="34" t="s">
        <v>124</v>
      </c>
      <c r="B7313" s="293">
        <v>1990</v>
      </c>
      <c r="C7313" s="294">
        <v>916.39</v>
      </c>
      <c r="D7313" s="294">
        <v>80.876999999999995</v>
      </c>
      <c r="E7313" s="295">
        <v>764.19799999999998</v>
      </c>
      <c r="F7313" s="294">
        <v>336.81299999999999</v>
      </c>
      <c r="G7313" s="294">
        <v>468.44299999999998</v>
      </c>
    </row>
    <row r="7314" spans="1:7">
      <c r="A7314" s="34" t="s">
        <v>124</v>
      </c>
      <c r="B7314" s="293">
        <v>1989</v>
      </c>
      <c r="C7314" s="294">
        <v>583.673</v>
      </c>
      <c r="D7314" s="294">
        <v>81.766000000000005</v>
      </c>
      <c r="E7314" s="295">
        <v>460.209</v>
      </c>
      <c r="F7314" s="294">
        <v>230.554</v>
      </c>
      <c r="G7314" s="294">
        <v>287.39400000000001</v>
      </c>
    </row>
    <row r="7315" spans="1:7">
      <c r="A7315" s="34" t="s">
        <v>1766</v>
      </c>
      <c r="B7315" s="293">
        <v>2019</v>
      </c>
      <c r="C7315" s="294">
        <v>10149.985000000001</v>
      </c>
      <c r="D7315" s="294">
        <v>1391.0419999999999</v>
      </c>
      <c r="E7315" s="295">
        <v>10717.16</v>
      </c>
      <c r="F7315" s="294">
        <v>397.34</v>
      </c>
      <c r="G7315" s="294">
        <v>6259.2249999999995</v>
      </c>
    </row>
    <row r="7316" spans="1:7">
      <c r="A7316" s="34" t="s">
        <v>1766</v>
      </c>
      <c r="B7316" s="293">
        <v>2018</v>
      </c>
      <c r="C7316" s="294">
        <v>9536.4279999999999</v>
      </c>
      <c r="D7316" s="294">
        <v>1324.4870000000001</v>
      </c>
      <c r="E7316" s="295">
        <v>7980.7889999999998</v>
      </c>
      <c r="F7316" s="294">
        <v>353.66699999999997</v>
      </c>
      <c r="G7316" s="294">
        <v>3770.7889999999998</v>
      </c>
    </row>
    <row r="7317" spans="1:7">
      <c r="A7317" s="34" t="s">
        <v>1766</v>
      </c>
      <c r="B7317" s="293">
        <v>2017</v>
      </c>
      <c r="C7317" s="294">
        <v>8977.7260000000006</v>
      </c>
      <c r="D7317" s="294">
        <v>1133.8040000000001</v>
      </c>
      <c r="E7317" s="295">
        <v>7571.8850000000002</v>
      </c>
      <c r="F7317" s="294">
        <v>653.04600000000005</v>
      </c>
      <c r="G7317" s="294">
        <v>3631.4359999999997</v>
      </c>
    </row>
    <row r="7318" spans="1:7">
      <c r="A7318" s="34" t="s">
        <v>1766</v>
      </c>
      <c r="B7318" s="293">
        <v>2016</v>
      </c>
      <c r="C7318" s="294">
        <v>8593.0959999999995</v>
      </c>
      <c r="D7318" s="294">
        <v>1037.691</v>
      </c>
      <c r="E7318" s="295">
        <v>7204.1890000000003</v>
      </c>
      <c r="F7318" s="294">
        <v>1627.136</v>
      </c>
      <c r="G7318" s="294">
        <v>3514.1549999999997</v>
      </c>
    </row>
    <row r="7319" spans="1:7">
      <c r="A7319" s="34" t="s">
        <v>1766</v>
      </c>
      <c r="B7319" s="293">
        <v>2015</v>
      </c>
      <c r="C7319" s="294">
        <v>7966.674</v>
      </c>
      <c r="D7319" s="294">
        <v>931.21600000000001</v>
      </c>
      <c r="E7319" s="295">
        <v>6676.6840000000002</v>
      </c>
      <c r="F7319" s="294">
        <v>1961.3140000000001</v>
      </c>
      <c r="G7319" s="294">
        <v>3351.3320000000003</v>
      </c>
    </row>
    <row r="7320" spans="1:7">
      <c r="A7320" s="34" t="s">
        <v>1766</v>
      </c>
      <c r="B7320" s="293">
        <v>2014</v>
      </c>
      <c r="C7320" s="294">
        <v>7216.0810000000001</v>
      </c>
      <c r="D7320" s="294">
        <v>778.18200000000002</v>
      </c>
      <c r="E7320" s="295">
        <v>6532.0829999999996</v>
      </c>
      <c r="F7320" s="294">
        <v>2018.4179999999999</v>
      </c>
      <c r="G7320" s="294">
        <v>3406.84</v>
      </c>
    </row>
    <row r="7321" spans="1:7">
      <c r="A7321" s="34" t="s">
        <v>1766</v>
      </c>
      <c r="B7321" s="293">
        <v>2013</v>
      </c>
      <c r="C7321" s="294">
        <v>6649.2370000000001</v>
      </c>
      <c r="D7321" s="294">
        <v>670.29200000000003</v>
      </c>
      <c r="E7321" s="295">
        <v>6067.2079999999996</v>
      </c>
      <c r="F7321" s="294">
        <v>1966.3209999999999</v>
      </c>
      <c r="G7321" s="294">
        <v>3362.529</v>
      </c>
    </row>
    <row r="7322" spans="1:7">
      <c r="A7322" s="34" t="s">
        <v>1766</v>
      </c>
      <c r="B7322" s="293">
        <v>2012</v>
      </c>
      <c r="C7322" s="294">
        <v>6182.1840000000002</v>
      </c>
      <c r="D7322" s="294">
        <v>585.74599999999998</v>
      </c>
      <c r="E7322" s="295">
        <v>5749.1869999999999</v>
      </c>
      <c r="F7322" s="294">
        <v>2108.3069999999998</v>
      </c>
      <c r="G7322" s="294">
        <v>3204.2629999999999</v>
      </c>
    </row>
    <row r="7323" spans="1:7">
      <c r="A7323" s="34" t="s">
        <v>1766</v>
      </c>
      <c r="B7323" s="293">
        <v>2011</v>
      </c>
      <c r="C7323" s="294">
        <v>5788.8159999999998</v>
      </c>
      <c r="D7323" s="294">
        <v>507.673</v>
      </c>
      <c r="E7323" s="295">
        <v>5500.5010000000002</v>
      </c>
      <c r="F7323" s="294">
        <v>2844.8510000000001</v>
      </c>
      <c r="G7323" s="294">
        <v>3642.4250000000002</v>
      </c>
    </row>
    <row r="7324" spans="1:7">
      <c r="A7324" s="34" t="s">
        <v>1766</v>
      </c>
      <c r="B7324" s="293">
        <v>2010</v>
      </c>
      <c r="C7324" s="294">
        <v>5397.5249999999996</v>
      </c>
      <c r="D7324" s="294">
        <v>419.37299999999999</v>
      </c>
      <c r="E7324" s="295">
        <v>5047.8270000000002</v>
      </c>
      <c r="F7324" s="294">
        <v>3209.6849999999999</v>
      </c>
      <c r="G7324" s="294">
        <v>3568.3890000000001</v>
      </c>
    </row>
    <row r="7325" spans="1:7">
      <c r="A7325" s="34" t="s">
        <v>1766</v>
      </c>
      <c r="B7325" s="293">
        <v>2009</v>
      </c>
      <c r="C7325" s="294">
        <v>4847.0619999999999</v>
      </c>
      <c r="D7325" s="294">
        <v>307.49799999999999</v>
      </c>
      <c r="E7325" s="295">
        <v>4781.4709999999995</v>
      </c>
      <c r="F7325" s="294">
        <v>2685.8649999999998</v>
      </c>
      <c r="G7325" s="294">
        <v>3476.6129999999998</v>
      </c>
    </row>
    <row r="7326" spans="1:7">
      <c r="A7326" s="34" t="s">
        <v>1766</v>
      </c>
      <c r="B7326" s="293">
        <v>2008</v>
      </c>
      <c r="C7326" s="294">
        <v>3576.5529999999999</v>
      </c>
      <c r="D7326" s="294">
        <v>186.232</v>
      </c>
      <c r="E7326" s="295">
        <v>4193.317</v>
      </c>
      <c r="F7326" s="294">
        <v>2282.2179999999998</v>
      </c>
      <c r="G7326" s="294">
        <v>3014.9129999999996</v>
      </c>
    </row>
    <row r="7327" spans="1:7">
      <c r="A7327" s="34" t="s">
        <v>1766</v>
      </c>
      <c r="B7327" s="293">
        <v>2007</v>
      </c>
      <c r="C7327" s="294">
        <v>2522.319</v>
      </c>
      <c r="D7327" s="294">
        <v>193.988</v>
      </c>
      <c r="E7327" s="295">
        <v>2279.7370000000001</v>
      </c>
      <c r="F7327" s="294">
        <v>1592.4770000000001</v>
      </c>
      <c r="G7327" s="294">
        <v>1692.9460000000001</v>
      </c>
    </row>
    <row r="7328" spans="1:7">
      <c r="A7328" s="34" t="s">
        <v>1766</v>
      </c>
      <c r="B7328" s="293">
        <v>2006</v>
      </c>
      <c r="C7328" s="294">
        <v>2283.2220000000002</v>
      </c>
      <c r="D7328" s="294">
        <v>178.08500000000001</v>
      </c>
      <c r="E7328" s="295">
        <v>1977.4960000000001</v>
      </c>
      <c r="F7328" s="294">
        <v>1364.096</v>
      </c>
      <c r="G7328" s="294">
        <v>1474.575</v>
      </c>
    </row>
    <row r="7329" spans="1:7">
      <c r="A7329" s="34" t="s">
        <v>1766</v>
      </c>
      <c r="B7329" s="293">
        <v>2005</v>
      </c>
      <c r="C7329" s="294">
        <v>2045.318</v>
      </c>
      <c r="D7329" s="294">
        <v>164.26599999999999</v>
      </c>
      <c r="E7329" s="295">
        <v>1718.896</v>
      </c>
      <c r="F7329" s="294">
        <v>1145.769</v>
      </c>
      <c r="G7329" s="294">
        <v>1246.5430000000001</v>
      </c>
    </row>
    <row r="7330" spans="1:7">
      <c r="A7330" s="34" t="s">
        <v>1766</v>
      </c>
      <c r="B7330" s="293">
        <v>2004</v>
      </c>
      <c r="C7330" s="294">
        <v>1721.241</v>
      </c>
      <c r="D7330" s="294">
        <v>139.566</v>
      </c>
      <c r="E7330" s="295">
        <v>1432.357</v>
      </c>
      <c r="F7330" s="294">
        <v>947.81700000000001</v>
      </c>
      <c r="G7330" s="294">
        <v>1048.731</v>
      </c>
    </row>
    <row r="7331" spans="1:7">
      <c r="A7331" s="34" t="s">
        <v>1766</v>
      </c>
      <c r="B7331" s="293">
        <v>2003</v>
      </c>
      <c r="C7331" s="294">
        <v>1511.816</v>
      </c>
      <c r="D7331" s="294">
        <v>100.087</v>
      </c>
      <c r="E7331" s="295">
        <v>1187.5920000000001</v>
      </c>
      <c r="F7331" s="294">
        <v>784.28499999999997</v>
      </c>
      <c r="G7331" s="294">
        <v>906.18700000000001</v>
      </c>
    </row>
    <row r="7332" spans="1:7">
      <c r="A7332" s="34" t="s">
        <v>1766</v>
      </c>
      <c r="B7332" s="293">
        <v>2002</v>
      </c>
      <c r="C7332" s="294">
        <v>1312.49</v>
      </c>
      <c r="D7332" s="294">
        <v>81.992000000000004</v>
      </c>
      <c r="E7332" s="295">
        <v>1009.419</v>
      </c>
      <c r="F7332" s="294">
        <v>650.524</v>
      </c>
      <c r="G7332" s="294">
        <v>841.67599999999993</v>
      </c>
    </row>
    <row r="7333" spans="1:7">
      <c r="A7333" s="34" t="s">
        <v>1766</v>
      </c>
      <c r="B7333" s="293">
        <v>2001</v>
      </c>
      <c r="C7333" s="294">
        <v>1092.1121000000001</v>
      </c>
      <c r="D7333" s="294">
        <v>66.352000000000004</v>
      </c>
      <c r="E7333" s="295">
        <v>856.85900000000004</v>
      </c>
      <c r="F7333" s="294">
        <v>556.29100000000005</v>
      </c>
      <c r="G7333" s="294">
        <v>738.75200000000007</v>
      </c>
    </row>
    <row r="7334" spans="1:7">
      <c r="A7334" s="34" t="s">
        <v>1766</v>
      </c>
      <c r="B7334" s="293">
        <v>2000</v>
      </c>
      <c r="C7334" s="294">
        <v>890.42100000000005</v>
      </c>
      <c r="D7334" s="294">
        <v>51.707999999999998</v>
      </c>
      <c r="E7334" s="295">
        <v>715.995</v>
      </c>
      <c r="F7334" s="294">
        <v>463.73099999999999</v>
      </c>
      <c r="G7334" s="294">
        <v>603.31500000000005</v>
      </c>
    </row>
    <row r="7335" spans="1:7">
      <c r="A7335" s="34" t="s">
        <v>1766</v>
      </c>
      <c r="B7335" s="293">
        <v>1999</v>
      </c>
      <c r="C7335" s="294">
        <v>754.12199999999996</v>
      </c>
      <c r="D7335" s="294">
        <v>45.639000000000003</v>
      </c>
      <c r="E7335" s="295">
        <v>610.44200000000001</v>
      </c>
      <c r="F7335" s="294">
        <v>403.04399999999998</v>
      </c>
      <c r="G7335" s="294">
        <v>513.10599999999999</v>
      </c>
    </row>
    <row r="7336" spans="1:7">
      <c r="A7336" s="34" t="s">
        <v>1766</v>
      </c>
      <c r="B7336" s="293">
        <v>1998</v>
      </c>
      <c r="C7336" s="294">
        <v>616.30200000000002</v>
      </c>
      <c r="D7336" s="294">
        <v>30.771999999999998</v>
      </c>
      <c r="E7336" s="295">
        <v>493.28800000000001</v>
      </c>
      <c r="F7336" s="294">
        <v>218.39400000000001</v>
      </c>
      <c r="G7336" s="294">
        <v>402.25099999999998</v>
      </c>
    </row>
    <row r="7337" spans="1:7">
      <c r="A7337" s="34" t="s">
        <v>1766</v>
      </c>
      <c r="B7337" s="293">
        <v>1997</v>
      </c>
      <c r="C7337" s="294">
        <v>316.399</v>
      </c>
      <c r="D7337" s="294">
        <v>23.143000000000001</v>
      </c>
      <c r="E7337" s="295">
        <v>247.61699999999999</v>
      </c>
      <c r="F7337" s="294">
        <v>182.03800000000001</v>
      </c>
      <c r="G7337" s="294">
        <v>204.809</v>
      </c>
    </row>
    <row r="7338" spans="1:7">
      <c r="A7338" s="34" t="s">
        <v>1766</v>
      </c>
      <c r="B7338" s="293">
        <v>1996</v>
      </c>
      <c r="C7338" s="294">
        <v>259.24299999999999</v>
      </c>
      <c r="D7338" s="294">
        <v>18.971</v>
      </c>
      <c r="E7338" s="295">
        <v>183.62299999999999</v>
      </c>
      <c r="F7338" s="294">
        <v>155.78200000000001</v>
      </c>
      <c r="G7338" s="294">
        <v>159.173</v>
      </c>
    </row>
    <row r="7339" spans="1:7">
      <c r="A7339" s="34" t="s">
        <v>1766</v>
      </c>
      <c r="B7339" s="293">
        <v>1995</v>
      </c>
      <c r="C7339" s="294">
        <v>201.49199999999999</v>
      </c>
      <c r="D7339" s="294">
        <v>14.090999999999999</v>
      </c>
      <c r="E7339" s="295">
        <v>153.60400000000001</v>
      </c>
      <c r="F7339" s="294">
        <v>133.87</v>
      </c>
      <c r="G7339" s="294">
        <v>134.459</v>
      </c>
    </row>
    <row r="7340" spans="1:7">
      <c r="A7340" s="34" t="s">
        <v>1766</v>
      </c>
      <c r="B7340" s="293">
        <v>1994</v>
      </c>
      <c r="C7340" s="294">
        <v>167.05699999999999</v>
      </c>
      <c r="D7340" s="294">
        <v>11.071999999999999</v>
      </c>
      <c r="E7340" s="295">
        <v>87.326999999999998</v>
      </c>
      <c r="F7340" s="294">
        <v>70.224000000000004</v>
      </c>
      <c r="G7340" s="294">
        <v>70.996000000000009</v>
      </c>
    </row>
    <row r="7341" spans="1:7">
      <c r="A7341" s="34" t="s">
        <v>1766</v>
      </c>
      <c r="B7341" s="293">
        <v>1993</v>
      </c>
      <c r="C7341" s="294">
        <v>137.16399999999999</v>
      </c>
      <c r="D7341" s="294">
        <v>8.2780000000000005</v>
      </c>
      <c r="E7341" s="295">
        <v>73.111999999999995</v>
      </c>
      <c r="F7341" s="294">
        <v>57.805</v>
      </c>
      <c r="G7341" s="294">
        <v>59.031999999999996</v>
      </c>
    </row>
    <row r="7342" spans="1:7">
      <c r="A7342" s="34" t="s">
        <v>1766</v>
      </c>
      <c r="B7342" s="293">
        <v>1992</v>
      </c>
      <c r="C7342" s="294">
        <v>110.14700000000001</v>
      </c>
      <c r="D7342" s="294">
        <v>6.3609999999999998</v>
      </c>
      <c r="E7342" s="295">
        <v>58.871000000000002</v>
      </c>
      <c r="F7342" s="294">
        <v>29.280999999999999</v>
      </c>
      <c r="G7342" s="294">
        <v>45.283999999999999</v>
      </c>
    </row>
    <row r="7343" spans="1:7">
      <c r="A7343" s="34" t="s">
        <v>1766</v>
      </c>
      <c r="B7343" s="293">
        <v>1991</v>
      </c>
      <c r="C7343" s="294">
        <v>94.936999999999998</v>
      </c>
      <c r="D7343" s="294">
        <v>5.3819999999999997</v>
      </c>
      <c r="E7343" s="295">
        <v>49.548999999999999</v>
      </c>
      <c r="F7343" s="294">
        <v>22.881</v>
      </c>
      <c r="G7343" s="294">
        <v>37.820999999999998</v>
      </c>
    </row>
    <row r="7344" spans="1:7">
      <c r="A7344" s="34" t="s">
        <v>1767</v>
      </c>
      <c r="B7344" s="293">
        <v>2019</v>
      </c>
      <c r="C7344" s="294">
        <v>13118</v>
      </c>
      <c r="D7344" s="294">
        <v>1116</v>
      </c>
      <c r="E7344" s="295">
        <v>9687</v>
      </c>
      <c r="F7344" s="294">
        <v>2326</v>
      </c>
      <c r="G7344" s="294">
        <v>2907</v>
      </c>
    </row>
    <row r="7345" spans="1:7">
      <c r="A7345" s="34" t="s">
        <v>1767</v>
      </c>
      <c r="B7345" s="293">
        <v>2018</v>
      </c>
      <c r="C7345" s="294">
        <v>12915</v>
      </c>
      <c r="D7345" s="294">
        <v>1049</v>
      </c>
      <c r="E7345" s="295">
        <v>9135</v>
      </c>
      <c r="F7345" s="294">
        <v>2215</v>
      </c>
      <c r="G7345" s="294">
        <v>2242</v>
      </c>
    </row>
    <row r="7346" spans="1:7">
      <c r="A7346" s="34" t="s">
        <v>1767</v>
      </c>
      <c r="B7346" s="293">
        <v>2017</v>
      </c>
      <c r="C7346" s="294">
        <v>12323</v>
      </c>
      <c r="D7346" s="294">
        <v>636</v>
      </c>
      <c r="E7346" s="295">
        <v>9089</v>
      </c>
      <c r="F7346" s="294">
        <v>2663</v>
      </c>
      <c r="G7346" s="294">
        <v>2680</v>
      </c>
    </row>
    <row r="7347" spans="1:7">
      <c r="A7347" s="34" t="s">
        <v>1768</v>
      </c>
      <c r="B7347" s="293">
        <v>2019</v>
      </c>
      <c r="C7347" s="294">
        <v>20393</v>
      </c>
      <c r="D7347" s="294">
        <v>-985</v>
      </c>
      <c r="E7347" s="295">
        <v>109330</v>
      </c>
      <c r="F7347" s="294">
        <v>34232</v>
      </c>
      <c r="G7347" s="294">
        <v>74243</v>
      </c>
    </row>
    <row r="7348" spans="1:7">
      <c r="A7348" s="34" t="s">
        <v>1768</v>
      </c>
      <c r="B7348" s="293">
        <v>2018</v>
      </c>
      <c r="C7348" s="294">
        <v>17824</v>
      </c>
      <c r="D7348" s="294">
        <v>4114</v>
      </c>
      <c r="E7348" s="295">
        <v>43854</v>
      </c>
      <c r="F7348" s="294">
        <v>21330</v>
      </c>
      <c r="G7348" s="294">
        <v>31647</v>
      </c>
    </row>
    <row r="7349" spans="1:7">
      <c r="A7349" s="34" t="s">
        <v>1768</v>
      </c>
      <c r="B7349" s="293">
        <v>2017</v>
      </c>
      <c r="C7349" s="294">
        <v>12508</v>
      </c>
      <c r="D7349" s="294">
        <v>1317</v>
      </c>
      <c r="E7349" s="295">
        <v>42026</v>
      </c>
      <c r="F7349" s="294">
        <v>20572</v>
      </c>
      <c r="G7349" s="294">
        <v>30400</v>
      </c>
    </row>
    <row r="7350" spans="1:7">
      <c r="A7350" s="34" t="s">
        <v>1768</v>
      </c>
      <c r="B7350" s="293">
        <v>2016</v>
      </c>
      <c r="C7350" s="294">
        <v>10090</v>
      </c>
      <c r="D7350" s="294">
        <v>-574</v>
      </c>
      <c r="E7350" s="295">
        <v>43109</v>
      </c>
      <c r="F7350" s="294">
        <v>21497</v>
      </c>
      <c r="G7350" s="294">
        <v>31316</v>
      </c>
    </row>
    <row r="7351" spans="1:7">
      <c r="A7351" s="34" t="s">
        <v>1768</v>
      </c>
      <c r="B7351" s="293">
        <v>2015</v>
      </c>
      <c r="C7351" s="294">
        <v>12480</v>
      </c>
      <c r="D7351" s="294">
        <v>-7829</v>
      </c>
      <c r="E7351" s="295">
        <v>43409</v>
      </c>
      <c r="F7351" s="294">
        <v>24350</v>
      </c>
      <c r="G7351" s="294">
        <v>32655</v>
      </c>
    </row>
    <row r="7352" spans="1:7">
      <c r="A7352" s="34" t="s">
        <v>1768</v>
      </c>
      <c r="B7352" s="293">
        <v>2014</v>
      </c>
      <c r="C7352" s="294">
        <v>19312</v>
      </c>
      <c r="D7352" s="294">
        <v>616</v>
      </c>
      <c r="E7352" s="295">
        <v>56259</v>
      </c>
      <c r="F7352" s="294">
        <v>34959</v>
      </c>
      <c r="G7352" s="294">
        <v>41797</v>
      </c>
    </row>
    <row r="7353" spans="1:7">
      <c r="A7353" s="34" t="s">
        <v>1768</v>
      </c>
      <c r="B7353" s="293">
        <v>2013</v>
      </c>
      <c r="C7353" s="294">
        <v>20170</v>
      </c>
      <c r="D7353" s="294">
        <v>5890</v>
      </c>
      <c r="E7353" s="295">
        <v>69443</v>
      </c>
      <c r="F7353" s="294">
        <v>43372</v>
      </c>
      <c r="G7353" s="294">
        <v>50311</v>
      </c>
    </row>
    <row r="7354" spans="1:7">
      <c r="A7354" s="34" t="s">
        <v>1768</v>
      </c>
      <c r="B7354" s="293">
        <v>2012</v>
      </c>
      <c r="C7354" s="294">
        <v>20100</v>
      </c>
      <c r="D7354" s="294">
        <v>4590</v>
      </c>
      <c r="E7354" s="295">
        <v>64210</v>
      </c>
      <c r="F7354" s="294">
        <v>40048</v>
      </c>
      <c r="G7354" s="294">
        <v>47671</v>
      </c>
    </row>
    <row r="7355" spans="1:7">
      <c r="A7355" s="34" t="s">
        <v>1768</v>
      </c>
      <c r="B7355" s="293">
        <v>2011</v>
      </c>
      <c r="C7355" s="294">
        <v>23939</v>
      </c>
      <c r="D7355" s="294">
        <v>6760</v>
      </c>
      <c r="E7355" s="295">
        <v>60044</v>
      </c>
      <c r="F7355" s="294">
        <v>37620</v>
      </c>
      <c r="G7355" s="294">
        <v>43491</v>
      </c>
    </row>
    <row r="7356" spans="1:7">
      <c r="A7356" s="34" t="s">
        <v>1768</v>
      </c>
      <c r="B7356" s="293">
        <v>2010</v>
      </c>
      <c r="C7356" s="294">
        <v>19045</v>
      </c>
      <c r="D7356" s="294">
        <v>4524</v>
      </c>
      <c r="E7356" s="295">
        <v>52432</v>
      </c>
      <c r="F7356" s="294">
        <v>32484</v>
      </c>
      <c r="G7356" s="294">
        <v>37595</v>
      </c>
    </row>
    <row r="7357" spans="1:7">
      <c r="A7357" s="34" t="s">
        <v>1768</v>
      </c>
      <c r="B7357" s="293">
        <v>2009</v>
      </c>
      <c r="C7357" s="294">
        <v>14814</v>
      </c>
      <c r="D7357" s="294">
        <v>2911</v>
      </c>
      <c r="E7357" s="295">
        <v>44229</v>
      </c>
      <c r="F7357" s="294">
        <v>29159</v>
      </c>
      <c r="G7357" s="294">
        <v>31955</v>
      </c>
    </row>
    <row r="7358" spans="1:7">
      <c r="A7358" s="34" t="s">
        <v>1768</v>
      </c>
      <c r="B7358" s="293">
        <v>2008</v>
      </c>
      <c r="C7358" s="294">
        <v>24217</v>
      </c>
      <c r="D7358" s="294">
        <v>6857</v>
      </c>
      <c r="E7358" s="295">
        <v>41537</v>
      </c>
      <c r="F7358" s="294">
        <v>27325</v>
      </c>
      <c r="G7358" s="294">
        <v>30072</v>
      </c>
    </row>
    <row r="7359" spans="1:7">
      <c r="A7359" s="34" t="s">
        <v>1768</v>
      </c>
      <c r="B7359" s="293">
        <v>2007</v>
      </c>
      <c r="C7359" s="294">
        <v>18784</v>
      </c>
      <c r="D7359" s="294">
        <v>5400</v>
      </c>
      <c r="E7359" s="295">
        <v>36519</v>
      </c>
      <c r="F7359" s="294">
        <v>22858</v>
      </c>
      <c r="G7359" s="294">
        <v>24646</v>
      </c>
    </row>
    <row r="7360" spans="1:7">
      <c r="A7360" s="34" t="s">
        <v>1768</v>
      </c>
      <c r="B7360" s="293">
        <v>2006</v>
      </c>
      <c r="C7360" s="294">
        <v>17175</v>
      </c>
      <c r="D7360" s="294">
        <v>4191</v>
      </c>
      <c r="E7360" s="295">
        <v>32431</v>
      </c>
      <c r="F7360" s="294">
        <v>19604</v>
      </c>
      <c r="G7360" s="294">
        <v>22394</v>
      </c>
    </row>
    <row r="7361" spans="1:7">
      <c r="A7361" s="34" t="s">
        <v>1768</v>
      </c>
      <c r="B7361" s="293">
        <v>2005</v>
      </c>
      <c r="C7361" s="294">
        <v>14597</v>
      </c>
      <c r="D7361" s="294">
        <v>5157</v>
      </c>
      <c r="E7361" s="295">
        <v>26108</v>
      </c>
      <c r="F7361" s="294">
        <v>15372</v>
      </c>
      <c r="G7361" s="294">
        <v>18291</v>
      </c>
    </row>
    <row r="7362" spans="1:7">
      <c r="A7362" s="34" t="s">
        <v>1768</v>
      </c>
      <c r="B7362" s="293">
        <v>2004</v>
      </c>
      <c r="C7362" s="294">
        <v>11368</v>
      </c>
      <c r="D7362" s="294">
        <v>2450</v>
      </c>
      <c r="E7362" s="295">
        <v>21391</v>
      </c>
      <c r="F7362" s="294">
        <v>10877</v>
      </c>
      <c r="G7362" s="294">
        <v>14681</v>
      </c>
    </row>
    <row r="7363" spans="1:7">
      <c r="A7363" s="34" t="s">
        <v>1768</v>
      </c>
      <c r="B7363" s="293">
        <v>2003</v>
      </c>
      <c r="C7363" s="294">
        <v>9326</v>
      </c>
      <c r="D7363" s="294">
        <v>1527</v>
      </c>
      <c r="E7363" s="295">
        <v>18168</v>
      </c>
      <c r="F7363" s="294">
        <v>8241</v>
      </c>
      <c r="G7363" s="294">
        <v>12710</v>
      </c>
    </row>
    <row r="7364" spans="1:7">
      <c r="A7364" s="34" t="s">
        <v>1768</v>
      </c>
      <c r="B7364" s="293">
        <v>2002</v>
      </c>
      <c r="C7364" s="294">
        <v>7338</v>
      </c>
      <c r="D7364" s="294">
        <v>989</v>
      </c>
      <c r="E7364" s="295">
        <v>16548</v>
      </c>
      <c r="F7364" s="294">
        <v>7106</v>
      </c>
      <c r="G7364" s="294">
        <v>11309</v>
      </c>
    </row>
    <row r="7365" spans="1:7">
      <c r="A7365" s="34" t="s">
        <v>1768</v>
      </c>
      <c r="B7365" s="293">
        <v>2001</v>
      </c>
      <c r="C7365" s="294">
        <v>13985</v>
      </c>
      <c r="D7365" s="294">
        <v>1154</v>
      </c>
      <c r="E7365" s="295">
        <v>17850</v>
      </c>
      <c r="F7365" s="294">
        <v>7858</v>
      </c>
      <c r="G7365" s="294">
        <v>12440</v>
      </c>
    </row>
    <row r="7366" spans="1:7">
      <c r="A7366" s="34" t="s">
        <v>1768</v>
      </c>
      <c r="B7366" s="293">
        <v>2000</v>
      </c>
      <c r="C7366" s="294">
        <v>13574</v>
      </c>
      <c r="D7366" s="294">
        <v>1569</v>
      </c>
      <c r="E7366" s="295">
        <v>19414</v>
      </c>
      <c r="F7366" s="294">
        <v>7512</v>
      </c>
      <c r="G7366" s="294">
        <v>12957</v>
      </c>
    </row>
    <row r="7367" spans="1:7">
      <c r="A7367" s="34" t="s">
        <v>1768</v>
      </c>
      <c r="B7367" s="293">
        <v>1999</v>
      </c>
      <c r="C7367" s="294">
        <v>7610</v>
      </c>
      <c r="D7367" s="294">
        <v>441</v>
      </c>
      <c r="E7367" s="295">
        <v>14125</v>
      </c>
      <c r="F7367" s="294">
        <v>4261</v>
      </c>
      <c r="G7367" s="294">
        <v>8663</v>
      </c>
    </row>
    <row r="7368" spans="1:7">
      <c r="A7368" s="34" t="s">
        <v>1768</v>
      </c>
      <c r="B7368" s="293">
        <v>1998</v>
      </c>
      <c r="C7368" s="294">
        <v>6596</v>
      </c>
      <c r="D7368" s="294">
        <v>346</v>
      </c>
      <c r="E7368" s="295">
        <v>15252</v>
      </c>
      <c r="F7368" s="294">
        <v>3363</v>
      </c>
      <c r="G7368" s="294">
        <v>10160</v>
      </c>
    </row>
    <row r="7369" spans="1:7">
      <c r="A7369" s="34" t="s">
        <v>1768</v>
      </c>
      <c r="B7369" s="293">
        <v>1997</v>
      </c>
      <c r="C7369" s="294">
        <v>8016</v>
      </c>
      <c r="D7369" s="294">
        <v>-478</v>
      </c>
      <c r="E7369" s="295">
        <v>15282</v>
      </c>
      <c r="F7369" s="294">
        <v>4286</v>
      </c>
      <c r="G7369" s="294">
        <v>9252</v>
      </c>
    </row>
    <row r="7370" spans="1:7">
      <c r="A7370" s="34" t="s">
        <v>1768</v>
      </c>
      <c r="B7370" s="293">
        <v>1996</v>
      </c>
      <c r="C7370" s="294">
        <v>7987</v>
      </c>
      <c r="D7370" s="294">
        <v>575</v>
      </c>
      <c r="E7370" s="295">
        <v>14981</v>
      </c>
      <c r="F7370" s="294">
        <v>5140</v>
      </c>
      <c r="G7370" s="294">
        <v>9698</v>
      </c>
    </row>
    <row r="7371" spans="1:7">
      <c r="A7371" s="34" t="s">
        <v>1768</v>
      </c>
      <c r="B7371" s="293">
        <v>1995</v>
      </c>
      <c r="C7371" s="294">
        <v>10423</v>
      </c>
      <c r="D7371" s="294">
        <v>418</v>
      </c>
      <c r="E7371" s="295">
        <v>17815</v>
      </c>
      <c r="F7371" s="294">
        <v>4630</v>
      </c>
      <c r="G7371" s="294">
        <v>9987</v>
      </c>
    </row>
    <row r="7372" spans="1:7">
      <c r="A7372" s="34" t="s">
        <v>1768</v>
      </c>
      <c r="B7372" s="293">
        <v>1994</v>
      </c>
      <c r="C7372" s="294">
        <v>9236</v>
      </c>
      <c r="D7372" s="294">
        <v>-112</v>
      </c>
      <c r="E7372" s="295">
        <v>17989</v>
      </c>
      <c r="F7372" s="294">
        <v>4463</v>
      </c>
      <c r="G7372" s="294">
        <v>10666</v>
      </c>
    </row>
    <row r="7373" spans="1:7">
      <c r="A7373" s="34" t="s">
        <v>1768</v>
      </c>
      <c r="B7373" s="293">
        <v>1993</v>
      </c>
      <c r="C7373" s="294">
        <v>8116</v>
      </c>
      <c r="D7373" s="294">
        <v>245</v>
      </c>
      <c r="E7373" s="295">
        <v>17123</v>
      </c>
      <c r="F7373" s="294">
        <v>3971</v>
      </c>
      <c r="G7373" s="294">
        <v>10092</v>
      </c>
    </row>
    <row r="7374" spans="1:7">
      <c r="A7374" s="34" t="s">
        <v>1768</v>
      </c>
      <c r="B7374" s="293">
        <v>1992</v>
      </c>
      <c r="C7374" s="294">
        <v>8494</v>
      </c>
      <c r="D7374" s="294">
        <v>-594</v>
      </c>
      <c r="E7374" s="295">
        <v>17877</v>
      </c>
      <c r="F7374" s="294">
        <v>3443</v>
      </c>
      <c r="G7374" s="294">
        <v>9289</v>
      </c>
    </row>
    <row r="7375" spans="1:7">
      <c r="A7375" s="34" t="s">
        <v>1768</v>
      </c>
      <c r="B7375" s="293">
        <v>1991</v>
      </c>
      <c r="C7375" s="294">
        <v>10096</v>
      </c>
      <c r="D7375" s="294">
        <v>454</v>
      </c>
      <c r="E7375" s="295">
        <v>16115</v>
      </c>
      <c r="F7375" s="294">
        <v>4403</v>
      </c>
      <c r="G7375" s="294">
        <v>10368</v>
      </c>
    </row>
    <row r="7376" spans="1:7">
      <c r="A7376" s="34" t="s">
        <v>1768</v>
      </c>
      <c r="B7376" s="293">
        <v>1990</v>
      </c>
      <c r="C7376" s="294">
        <v>11509</v>
      </c>
      <c r="D7376" s="294">
        <v>-1702</v>
      </c>
      <c r="E7376" s="295">
        <v>18619</v>
      </c>
      <c r="F7376" s="294">
        <v>4231</v>
      </c>
      <c r="G7376" s="294">
        <v>11747</v>
      </c>
    </row>
    <row r="7377" spans="1:7">
      <c r="A7377" s="34" t="s">
        <v>1768</v>
      </c>
      <c r="B7377" s="293">
        <v>1989</v>
      </c>
      <c r="C7377" s="294">
        <v>20068</v>
      </c>
      <c r="D7377" s="294">
        <v>278</v>
      </c>
      <c r="E7377" s="295">
        <v>20741</v>
      </c>
      <c r="F7377" s="294">
        <v>6155</v>
      </c>
      <c r="G7377" s="294">
        <v>14414</v>
      </c>
    </row>
    <row r="7378" spans="1:7">
      <c r="A7378" s="34" t="s">
        <v>1769</v>
      </c>
      <c r="B7378" s="293">
        <v>2019</v>
      </c>
      <c r="C7378" s="294">
        <v>737.67100000000005</v>
      </c>
      <c r="D7378" s="294">
        <v>180.57599999999999</v>
      </c>
      <c r="E7378" s="295">
        <v>2486.9169999999999</v>
      </c>
      <c r="F7378" s="294">
        <v>526.62800000000004</v>
      </c>
      <c r="G7378" s="294">
        <v>587.96100000000001</v>
      </c>
    </row>
    <row r="7379" spans="1:7">
      <c r="A7379" s="34" t="s">
        <v>1769</v>
      </c>
      <c r="B7379" s="293">
        <v>2018</v>
      </c>
      <c r="C7379" s="294">
        <v>566.33600000000001</v>
      </c>
      <c r="D7379" s="294">
        <v>137.065</v>
      </c>
      <c r="E7379" s="295">
        <v>1521.9259999999999</v>
      </c>
      <c r="F7379" s="294">
        <v>334.75299999999999</v>
      </c>
      <c r="G7379" s="294">
        <v>369.142</v>
      </c>
    </row>
    <row r="7380" spans="1:7">
      <c r="A7380" s="34" t="s">
        <v>1769</v>
      </c>
      <c r="B7380" s="293">
        <v>2017</v>
      </c>
      <c r="C7380" s="294">
        <v>433.04700000000003</v>
      </c>
      <c r="D7380" s="294">
        <v>123.486</v>
      </c>
      <c r="E7380" s="295">
        <v>1550.1379999999999</v>
      </c>
      <c r="F7380" s="294">
        <v>281.24700000000001</v>
      </c>
      <c r="G7380" s="294">
        <v>316.54900000000004</v>
      </c>
    </row>
    <row r="7381" spans="1:7">
      <c r="A7381" s="34" t="s">
        <v>1769</v>
      </c>
      <c r="B7381" s="293">
        <v>2016</v>
      </c>
      <c r="C7381" s="294">
        <v>329.14100000000002</v>
      </c>
      <c r="D7381" s="294">
        <v>70.421000000000006</v>
      </c>
      <c r="E7381" s="295">
        <v>1078.6130000000001</v>
      </c>
      <c r="F7381" s="294">
        <v>116.527</v>
      </c>
      <c r="G7381" s="294">
        <v>146.351</v>
      </c>
    </row>
    <row r="7382" spans="1:7">
      <c r="A7382" s="34" t="s">
        <v>1769</v>
      </c>
      <c r="B7382" s="293">
        <v>2015</v>
      </c>
      <c r="C7382" s="294">
        <v>224.65299999999999</v>
      </c>
      <c r="D7382" s="294">
        <v>20.945</v>
      </c>
      <c r="E7382" s="295">
        <v>876.65499999999997</v>
      </c>
      <c r="F7382" s="294">
        <v>98.313999999999993</v>
      </c>
      <c r="G7382" s="294">
        <v>124.056</v>
      </c>
    </row>
    <row r="7383" spans="1:7">
      <c r="A7383" s="34" t="s">
        <v>1769</v>
      </c>
      <c r="B7383" s="293">
        <v>2014</v>
      </c>
      <c r="C7383" s="294">
        <v>150.929</v>
      </c>
      <c r="D7383" s="294">
        <v>5.6630000000000003</v>
      </c>
      <c r="E7383" s="295">
        <v>798.94200000000001</v>
      </c>
      <c r="F7383" s="294">
        <v>74.138000000000005</v>
      </c>
      <c r="G7383" s="294">
        <v>101.11600000000001</v>
      </c>
    </row>
    <row r="7384" spans="1:7">
      <c r="A7384" s="34" t="s">
        <v>1769</v>
      </c>
      <c r="B7384" s="293">
        <v>2013</v>
      </c>
      <c r="C7384" s="294">
        <v>107.601</v>
      </c>
      <c r="D7384" s="294">
        <v>0.60099999999999998</v>
      </c>
      <c r="E7384" s="295">
        <v>575.47799999999995</v>
      </c>
      <c r="F7384" s="294">
        <v>5.0830000000000002</v>
      </c>
      <c r="G7384" s="294">
        <v>87.048000000000002</v>
      </c>
    </row>
    <row r="7385" spans="1:7">
      <c r="A7385" s="34" t="s">
        <v>1769</v>
      </c>
      <c r="B7385" s="293">
        <v>2012</v>
      </c>
      <c r="C7385" s="294">
        <v>76.81</v>
      </c>
      <c r="D7385" s="294">
        <v>-0.56799999999999995</v>
      </c>
      <c r="E7385" s="295">
        <v>425.85700000000003</v>
      </c>
      <c r="F7385" s="294">
        <v>54.670999999999999</v>
      </c>
      <c r="G7385" s="294">
        <v>83.221000000000004</v>
      </c>
    </row>
    <row r="7386" spans="1:7">
      <c r="A7386" s="34" t="s">
        <v>1770</v>
      </c>
      <c r="B7386" s="293">
        <v>2019</v>
      </c>
      <c r="C7386" s="294">
        <v>3772.5</v>
      </c>
      <c r="D7386" s="294">
        <v>1034.4000000000001</v>
      </c>
      <c r="E7386" s="295">
        <v>8676</v>
      </c>
      <c r="F7386" s="294">
        <v>2619.5</v>
      </c>
      <c r="G7386" s="294">
        <v>3415.9</v>
      </c>
    </row>
    <row r="7387" spans="1:7">
      <c r="A7387" s="34" t="s">
        <v>1770</v>
      </c>
      <c r="B7387" s="293">
        <v>2018</v>
      </c>
      <c r="C7387" s="294">
        <v>3377.7</v>
      </c>
      <c r="D7387" s="294">
        <v>994.1</v>
      </c>
      <c r="E7387" s="295">
        <v>7915.4</v>
      </c>
      <c r="F7387" s="294">
        <v>2356.8000000000002</v>
      </c>
      <c r="G7387" s="294">
        <v>2356.8000000000002</v>
      </c>
    </row>
    <row r="7388" spans="1:7">
      <c r="A7388" s="34" t="s">
        <v>1770</v>
      </c>
      <c r="B7388" s="293">
        <v>2017</v>
      </c>
      <c r="C7388" s="294">
        <v>3151.3</v>
      </c>
      <c r="D7388" s="294">
        <v>817.3</v>
      </c>
      <c r="E7388" s="295">
        <v>6833.7</v>
      </c>
      <c r="F7388" s="294">
        <v>1955.3</v>
      </c>
      <c r="G7388" s="294">
        <v>1955.3</v>
      </c>
    </row>
    <row r="7389" spans="1:7">
      <c r="A7389" s="34" t="s">
        <v>1770</v>
      </c>
      <c r="B7389" s="293">
        <v>2016</v>
      </c>
      <c r="C7389" s="294">
        <v>2951.9</v>
      </c>
      <c r="D7389" s="294">
        <v>756.8</v>
      </c>
      <c r="E7389" s="295">
        <v>6440.8</v>
      </c>
      <c r="F7389" s="294">
        <v>1911.7</v>
      </c>
      <c r="G7389" s="294">
        <v>1911.7</v>
      </c>
    </row>
    <row r="7390" spans="1:7">
      <c r="A7390" s="34" t="s">
        <v>1770</v>
      </c>
      <c r="B7390" s="293">
        <v>2015</v>
      </c>
      <c r="C7390" s="294">
        <v>2739.6</v>
      </c>
      <c r="D7390" s="294">
        <v>674.9</v>
      </c>
      <c r="E7390" s="295">
        <v>6467.5</v>
      </c>
      <c r="F7390" s="294">
        <v>1785.5</v>
      </c>
      <c r="G7390" s="294">
        <v>1785.5</v>
      </c>
    </row>
    <row r="7391" spans="1:7">
      <c r="A7391" s="34" t="s">
        <v>1770</v>
      </c>
      <c r="B7391" s="293">
        <v>2014</v>
      </c>
      <c r="C7391" s="294">
        <v>2518.9</v>
      </c>
      <c r="D7391" s="294">
        <v>627.5</v>
      </c>
      <c r="E7391" s="295">
        <v>6370.1</v>
      </c>
      <c r="F7391" s="294">
        <v>1777</v>
      </c>
      <c r="G7391" s="294">
        <v>1777</v>
      </c>
    </row>
    <row r="7392" spans="1:7">
      <c r="A7392" s="34" t="s">
        <v>1770</v>
      </c>
      <c r="B7392" s="293">
        <v>2013</v>
      </c>
      <c r="C7392" s="294">
        <v>2326.1999999999998</v>
      </c>
      <c r="D7392" s="294">
        <v>569</v>
      </c>
      <c r="E7392" s="295">
        <v>6163.7</v>
      </c>
      <c r="F7392" s="294">
        <v>1773.7</v>
      </c>
      <c r="G7392" s="294">
        <v>1773.7</v>
      </c>
    </row>
    <row r="7393" spans="1:7">
      <c r="A7393" s="34" t="s">
        <v>1770</v>
      </c>
      <c r="B7393" s="293">
        <v>2012</v>
      </c>
      <c r="C7393" s="294">
        <v>2229.8000000000002</v>
      </c>
      <c r="D7393" s="294">
        <v>548</v>
      </c>
      <c r="E7393" s="295">
        <v>6479.6</v>
      </c>
      <c r="F7393" s="294">
        <v>1604.5</v>
      </c>
      <c r="G7393" s="294">
        <v>1604.5</v>
      </c>
    </row>
    <row r="7394" spans="1:7">
      <c r="A7394" s="34" t="s">
        <v>1770</v>
      </c>
      <c r="B7394" s="293">
        <v>2011</v>
      </c>
      <c r="C7394" s="294">
        <v>2084.3000000000002</v>
      </c>
      <c r="D7394" s="294">
        <v>515.29999999999995</v>
      </c>
      <c r="E7394" s="295">
        <v>5393.8</v>
      </c>
      <c r="F7394" s="294">
        <v>1496.2</v>
      </c>
      <c r="G7394" s="294">
        <v>1496.2</v>
      </c>
    </row>
    <row r="7395" spans="1:7">
      <c r="A7395" s="34" t="s">
        <v>1770</v>
      </c>
      <c r="B7395" s="293">
        <v>2010</v>
      </c>
      <c r="C7395" s="294">
        <v>2000.8</v>
      </c>
      <c r="D7395" s="294">
        <v>477</v>
      </c>
      <c r="E7395" s="295">
        <v>5226.3</v>
      </c>
      <c r="F7395" s="294">
        <v>1402</v>
      </c>
      <c r="G7395" s="294">
        <v>1402</v>
      </c>
    </row>
    <row r="7396" spans="1:7">
      <c r="A7396" s="34" t="s">
        <v>1770</v>
      </c>
      <c r="B7396" s="293">
        <v>2009</v>
      </c>
      <c r="C7396" s="294">
        <v>2082.8000000000002</v>
      </c>
      <c r="D7396" s="294">
        <v>533.5</v>
      </c>
      <c r="E7396" s="295">
        <v>5127.415</v>
      </c>
      <c r="F7396" s="294">
        <v>1341.4780000000001</v>
      </c>
      <c r="G7396" s="294">
        <v>1341.4780000000001</v>
      </c>
    </row>
    <row r="7397" spans="1:7">
      <c r="A7397" s="34" t="s">
        <v>1770</v>
      </c>
      <c r="B7397" s="293">
        <v>2008</v>
      </c>
      <c r="C7397" s="294">
        <v>2066.3229999999999</v>
      </c>
      <c r="D7397" s="294">
        <v>576.14499999999998</v>
      </c>
      <c r="E7397" s="295">
        <v>5309.7910000000002</v>
      </c>
      <c r="F7397" s="294">
        <v>761.39800000000002</v>
      </c>
      <c r="G7397" s="294">
        <v>761.39800000000002</v>
      </c>
    </row>
    <row r="7398" spans="1:7">
      <c r="A7398" s="34" t="s">
        <v>1770</v>
      </c>
      <c r="B7398" s="293">
        <v>2007</v>
      </c>
      <c r="C7398" s="294">
        <v>1886.9639999999999</v>
      </c>
      <c r="D7398" s="294">
        <v>515.447</v>
      </c>
      <c r="E7398" s="295">
        <v>6246.5190000000002</v>
      </c>
      <c r="F7398" s="294">
        <v>1585.444</v>
      </c>
      <c r="G7398" s="294">
        <v>1585.444</v>
      </c>
    </row>
    <row r="7399" spans="1:7">
      <c r="A7399" s="34" t="s">
        <v>1770</v>
      </c>
      <c r="B7399" s="293">
        <v>2006</v>
      </c>
      <c r="C7399" s="294">
        <v>1674.596</v>
      </c>
      <c r="D7399" s="294">
        <v>464.91399999999999</v>
      </c>
      <c r="E7399" s="295">
        <v>5549.3019999999997</v>
      </c>
      <c r="F7399" s="294">
        <v>1654.8430000000001</v>
      </c>
      <c r="G7399" s="294">
        <v>1654.8430000000001</v>
      </c>
    </row>
    <row r="7400" spans="1:7">
      <c r="A7400" s="34" t="s">
        <v>1770</v>
      </c>
      <c r="B7400" s="293">
        <v>2005</v>
      </c>
      <c r="C7400" s="294">
        <v>1445.143</v>
      </c>
      <c r="D7400" s="294">
        <v>368.84899999999999</v>
      </c>
      <c r="E7400" s="295">
        <v>4617.4179999999997</v>
      </c>
      <c r="F7400" s="294">
        <v>1385.6759999999999</v>
      </c>
      <c r="G7400" s="294">
        <v>1385.6759999999999</v>
      </c>
    </row>
    <row r="7401" spans="1:7">
      <c r="A7401" s="34" t="s">
        <v>1770</v>
      </c>
      <c r="B7401" s="293">
        <v>2004</v>
      </c>
      <c r="C7401" s="294">
        <v>1294.347</v>
      </c>
      <c r="D7401" s="294">
        <v>302.95</v>
      </c>
      <c r="E7401" s="295">
        <v>3950.2029000000002</v>
      </c>
      <c r="F7401" s="294">
        <v>1199.973</v>
      </c>
      <c r="G7401" s="294">
        <v>1199.973</v>
      </c>
    </row>
    <row r="7402" spans="1:7">
      <c r="A7402" s="34" t="s">
        <v>1770</v>
      </c>
      <c r="B7402" s="293">
        <v>2003</v>
      </c>
      <c r="C7402" s="294">
        <v>1099.079</v>
      </c>
      <c r="D7402" s="294">
        <v>293.452</v>
      </c>
      <c r="E7402" s="295">
        <v>3690.7829999999999</v>
      </c>
      <c r="F7402" s="294">
        <v>1077.3710000000001</v>
      </c>
      <c r="G7402" s="294">
        <v>1077.3710000000001</v>
      </c>
    </row>
    <row r="7403" spans="1:7">
      <c r="A7403" s="34" t="s">
        <v>1770</v>
      </c>
      <c r="B7403" s="293">
        <v>2002</v>
      </c>
      <c r="C7403" s="294">
        <v>954.91</v>
      </c>
      <c r="D7403" s="294">
        <v>274.53100000000001</v>
      </c>
      <c r="E7403" s="295">
        <v>2953.0749999999998</v>
      </c>
      <c r="F7403" s="294">
        <v>923.98099999999999</v>
      </c>
      <c r="G7403" s="294">
        <v>923.98099999999999</v>
      </c>
    </row>
    <row r="7404" spans="1:7">
      <c r="A7404" s="34" t="s">
        <v>1770</v>
      </c>
      <c r="B7404" s="293">
        <v>2001</v>
      </c>
      <c r="C7404" s="294">
        <v>869.85699999999997</v>
      </c>
      <c r="D7404" s="294">
        <v>254.869</v>
      </c>
      <c r="E7404" s="295">
        <v>2907.1959999999999</v>
      </c>
      <c r="F7404" s="294">
        <v>757.84199999999998</v>
      </c>
      <c r="G7404" s="294">
        <v>757.84199999999998</v>
      </c>
    </row>
    <row r="7405" spans="1:7">
      <c r="A7405" s="34" t="s">
        <v>1770</v>
      </c>
      <c r="B7405" s="293">
        <v>2000</v>
      </c>
      <c r="C7405" s="294">
        <v>728.11900000000003</v>
      </c>
      <c r="D7405" s="294">
        <v>190.00700000000001</v>
      </c>
      <c r="E7405" s="295">
        <v>2455.5769</v>
      </c>
      <c r="F7405" s="294">
        <v>563.42700000000002</v>
      </c>
      <c r="G7405" s="294">
        <v>563.42700000000002</v>
      </c>
    </row>
    <row r="7406" spans="1:7">
      <c r="A7406" s="34" t="s">
        <v>1770</v>
      </c>
      <c r="B7406" s="293">
        <v>1999</v>
      </c>
      <c r="C7406" s="294">
        <v>597.29600000000005</v>
      </c>
      <c r="D7406" s="294">
        <v>139.09899999999999</v>
      </c>
      <c r="E7406" s="295">
        <v>1873.1010000000001</v>
      </c>
      <c r="F7406" s="294">
        <v>435.79469999999998</v>
      </c>
      <c r="G7406" s="294">
        <v>435.79469999999998</v>
      </c>
    </row>
    <row r="7407" spans="1:7">
      <c r="A7407" s="34" t="s">
        <v>1770</v>
      </c>
      <c r="B7407" s="293">
        <v>1998</v>
      </c>
      <c r="C7407" s="294">
        <v>493.70400000000001</v>
      </c>
      <c r="D7407" s="294">
        <v>102.21899999999999</v>
      </c>
      <c r="E7407" s="295">
        <v>1549.787</v>
      </c>
      <c r="F7407" s="294">
        <v>329.6028</v>
      </c>
      <c r="G7407" s="294">
        <v>329.6028</v>
      </c>
    </row>
    <row r="7408" spans="1:7">
      <c r="A7408" s="34" t="s">
        <v>1770</v>
      </c>
      <c r="B7408" s="293">
        <v>1997</v>
      </c>
      <c r="C7408" s="294">
        <v>734.69899999999996</v>
      </c>
      <c r="D7408" s="294">
        <v>75.150000000000006</v>
      </c>
      <c r="E7408" s="295">
        <v>1201.3230000000001</v>
      </c>
      <c r="F7408" s="294">
        <v>251.542</v>
      </c>
      <c r="G7408" s="294">
        <v>251.542</v>
      </c>
    </row>
    <row r="7409" spans="1:7">
      <c r="A7409" s="34" t="s">
        <v>1770</v>
      </c>
      <c r="B7409" s="293">
        <v>1996</v>
      </c>
      <c r="C7409" s="294">
        <v>566.44299999999998</v>
      </c>
      <c r="D7409" s="294">
        <v>55.034999999999997</v>
      </c>
      <c r="E7409" s="295">
        <v>831.58500000000004</v>
      </c>
      <c r="F7409" s="294">
        <v>191.072</v>
      </c>
      <c r="G7409" s="294">
        <v>191.072</v>
      </c>
    </row>
    <row r="7410" spans="1:7">
      <c r="A7410" s="34" t="s">
        <v>1770</v>
      </c>
      <c r="B7410" s="293">
        <v>1995</v>
      </c>
      <c r="C7410" s="294">
        <v>267.17599999999999</v>
      </c>
      <c r="D7410" s="294">
        <v>39.04</v>
      </c>
      <c r="E7410" s="295">
        <v>168.43700000000001</v>
      </c>
      <c r="F7410" s="294">
        <v>139.93199999999999</v>
      </c>
      <c r="G7410" s="294">
        <v>140.66</v>
      </c>
    </row>
    <row r="7411" spans="1:7">
      <c r="A7411" s="34" t="s">
        <v>1770</v>
      </c>
      <c r="B7411" s="293">
        <v>1994</v>
      </c>
      <c r="C7411" s="294">
        <v>224.05199999999999</v>
      </c>
      <c r="D7411" s="294">
        <v>28.07</v>
      </c>
      <c r="E7411" s="295">
        <v>129.78899999999999</v>
      </c>
      <c r="F7411" s="294">
        <v>108.508</v>
      </c>
      <c r="G7411" s="294">
        <v>109.45599999999999</v>
      </c>
    </row>
    <row r="7412" spans="1:7">
      <c r="A7412" s="34" t="s">
        <v>1770</v>
      </c>
      <c r="B7412" s="293">
        <v>1993</v>
      </c>
      <c r="C7412" s="294">
        <v>190.03200000000001</v>
      </c>
      <c r="D7412" s="294">
        <v>19.954999999999998</v>
      </c>
      <c r="E7412" s="295">
        <v>106.92</v>
      </c>
      <c r="F7412" s="294">
        <v>85.188999999999993</v>
      </c>
      <c r="G7412" s="294">
        <v>86.822999999999993</v>
      </c>
    </row>
    <row r="7413" spans="1:7">
      <c r="A7413" s="34" t="s">
        <v>1770</v>
      </c>
      <c r="B7413" s="293">
        <v>1992</v>
      </c>
      <c r="C7413" s="294">
        <v>161.27199999999999</v>
      </c>
      <c r="D7413" s="294">
        <v>13.702</v>
      </c>
      <c r="E7413" s="295">
        <v>86.242000000000004</v>
      </c>
      <c r="F7413" s="294">
        <v>67.405000000000001</v>
      </c>
      <c r="G7413" s="294">
        <v>69.429000000000002</v>
      </c>
    </row>
    <row r="7414" spans="1:7">
      <c r="A7414" s="34" t="s">
        <v>1770</v>
      </c>
      <c r="B7414" s="293">
        <v>1991</v>
      </c>
      <c r="C7414" s="294">
        <v>137.08099999999999</v>
      </c>
      <c r="D7414" s="294">
        <v>9.6229999999999993</v>
      </c>
      <c r="E7414" s="295">
        <v>70.412999999999997</v>
      </c>
      <c r="F7414" s="294">
        <v>54.491</v>
      </c>
      <c r="G7414" s="294">
        <v>56.899000000000001</v>
      </c>
    </row>
    <row r="7415" spans="1:7">
      <c r="A7415" s="34" t="s">
        <v>1770</v>
      </c>
      <c r="B7415" s="293">
        <v>1990</v>
      </c>
      <c r="C7415" s="294">
        <v>120.2</v>
      </c>
      <c r="D7415" s="294">
        <v>8.5660000000000007</v>
      </c>
      <c r="E7415" s="295">
        <v>62.109000000000002</v>
      </c>
      <c r="F7415" s="294">
        <v>47.16</v>
      </c>
      <c r="G7415" s="294">
        <v>49.296999999999997</v>
      </c>
    </row>
    <row r="7416" spans="1:7">
      <c r="A7416" s="34" t="s">
        <v>1770</v>
      </c>
      <c r="B7416" s="293">
        <v>1989</v>
      </c>
      <c r="C7416" s="294">
        <v>101.154</v>
      </c>
      <c r="D7416" s="294">
        <v>9.4459999999999997</v>
      </c>
      <c r="E7416" s="295">
        <v>54.786000000000001</v>
      </c>
      <c r="F7416" s="294">
        <v>40.244999999999997</v>
      </c>
      <c r="G7416" s="294">
        <v>43.015000000000001</v>
      </c>
    </row>
    <row r="7417" spans="1:7">
      <c r="A7417" s="34" t="s">
        <v>1771</v>
      </c>
      <c r="B7417" s="293">
        <v>2019</v>
      </c>
      <c r="C7417" s="294">
        <v>25599.7</v>
      </c>
      <c r="D7417" s="294">
        <v>2387.9</v>
      </c>
      <c r="E7417" s="295">
        <v>28361.1</v>
      </c>
      <c r="F7417" s="294">
        <v>9706.1</v>
      </c>
      <c r="G7417" s="294">
        <v>20967.699999999997</v>
      </c>
    </row>
    <row r="7418" spans="1:7">
      <c r="A7418" s="34" t="s">
        <v>1771</v>
      </c>
      <c r="B7418" s="293">
        <v>2018</v>
      </c>
      <c r="C7418" s="294">
        <v>23495.7</v>
      </c>
      <c r="D7418" s="294">
        <v>2195.1</v>
      </c>
      <c r="E7418" s="295">
        <v>25482.400000000001</v>
      </c>
      <c r="F7418" s="294">
        <v>8592.9</v>
      </c>
      <c r="G7418" s="294">
        <v>18544.599999999999</v>
      </c>
    </row>
    <row r="7419" spans="1:7">
      <c r="A7419" s="34" t="s">
        <v>1771</v>
      </c>
      <c r="B7419" s="293">
        <v>2017</v>
      </c>
      <c r="C7419" s="294">
        <v>19456.400000000001</v>
      </c>
      <c r="D7419" s="294">
        <v>1675.2</v>
      </c>
      <c r="E7419" s="295">
        <v>23440.2</v>
      </c>
      <c r="F7419" s="294">
        <v>8050.5</v>
      </c>
      <c r="G7419" s="294">
        <v>16929.900000000001</v>
      </c>
    </row>
    <row r="7420" spans="1:7">
      <c r="A7420" s="34" t="s">
        <v>1771</v>
      </c>
      <c r="B7420" s="293">
        <v>2016</v>
      </c>
      <c r="C7420" s="294">
        <v>17033.3</v>
      </c>
      <c r="D7420" s="294">
        <v>521.70000000000005</v>
      </c>
      <c r="E7420" s="295">
        <v>20638.900000000001</v>
      </c>
      <c r="F7420" s="294">
        <v>6777.6</v>
      </c>
      <c r="G7420" s="294">
        <v>15252.800000000001</v>
      </c>
    </row>
    <row r="7421" spans="1:7">
      <c r="A7421" s="34" t="s">
        <v>1771</v>
      </c>
      <c r="B7421" s="293">
        <v>2015</v>
      </c>
      <c r="C7421" s="294">
        <v>19115.099999999999</v>
      </c>
      <c r="D7421" s="294">
        <v>1604</v>
      </c>
      <c r="E7421" s="295">
        <v>21109.8</v>
      </c>
      <c r="F7421" s="294">
        <v>6940.4</v>
      </c>
      <c r="G7421" s="294">
        <v>15531.9</v>
      </c>
    </row>
    <row r="7422" spans="1:7">
      <c r="A7422" s="34" t="s">
        <v>1771</v>
      </c>
      <c r="B7422" s="293">
        <v>2014</v>
      </c>
      <c r="C7422" s="294">
        <v>18997</v>
      </c>
      <c r="D7422" s="294">
        <v>1358.8</v>
      </c>
      <c r="E7422" s="295">
        <v>20618.8</v>
      </c>
      <c r="F7422" s="294">
        <v>6753.2</v>
      </c>
      <c r="G7422" s="294">
        <v>14983.8</v>
      </c>
    </row>
    <row r="7423" spans="1:7">
      <c r="A7423" s="34" t="s">
        <v>1771</v>
      </c>
      <c r="B7423" s="293">
        <v>2013</v>
      </c>
      <c r="C7423" s="294">
        <v>17123.8</v>
      </c>
      <c r="D7423" s="294">
        <v>1171.3</v>
      </c>
      <c r="E7423" s="295">
        <v>20725.5</v>
      </c>
      <c r="F7423" s="294">
        <v>6634.3</v>
      </c>
      <c r="G7423" s="294">
        <v>15058.5</v>
      </c>
    </row>
    <row r="7424" spans="1:7">
      <c r="A7424" s="34" t="s">
        <v>1771</v>
      </c>
      <c r="B7424" s="293">
        <v>2012</v>
      </c>
      <c r="C7424" s="294">
        <v>17050.5</v>
      </c>
      <c r="D7424" s="294">
        <v>1111.5999999999999</v>
      </c>
      <c r="E7424" s="295">
        <v>18627.8</v>
      </c>
      <c r="F7424" s="294">
        <v>5846.9</v>
      </c>
      <c r="G7424" s="294">
        <v>13727</v>
      </c>
    </row>
    <row r="7425" spans="1:7">
      <c r="A7425" s="34" t="s">
        <v>1771</v>
      </c>
      <c r="B7425" s="293">
        <v>2011</v>
      </c>
      <c r="C7425" s="294">
        <v>16355.2</v>
      </c>
      <c r="D7425" s="294">
        <v>1042.3</v>
      </c>
      <c r="E7425" s="295">
        <v>17172.7</v>
      </c>
      <c r="F7425" s="294">
        <v>5364.4</v>
      </c>
      <c r="G7425" s="294">
        <v>12019.8</v>
      </c>
    </row>
    <row r="7426" spans="1:7">
      <c r="A7426" s="34" t="s">
        <v>1771</v>
      </c>
      <c r="B7426" s="293">
        <v>2010</v>
      </c>
      <c r="C7426" s="294">
        <v>10292.9</v>
      </c>
      <c r="D7426" s="294">
        <v>457.6</v>
      </c>
      <c r="E7426" s="295">
        <v>14234.1</v>
      </c>
      <c r="F7426" s="294">
        <v>5357.8</v>
      </c>
      <c r="G7426" s="294">
        <v>10633.8</v>
      </c>
    </row>
    <row r="7427" spans="1:7">
      <c r="A7427" s="34" t="s">
        <v>1771</v>
      </c>
      <c r="B7427" s="293">
        <v>2009</v>
      </c>
      <c r="C7427" s="294">
        <v>8086.5</v>
      </c>
      <c r="D7427" s="294">
        <v>111.9</v>
      </c>
      <c r="E7427" s="295">
        <v>14569</v>
      </c>
      <c r="F7427" s="294">
        <v>5103.7</v>
      </c>
      <c r="G7427" s="294">
        <v>11176.5</v>
      </c>
    </row>
    <row r="7428" spans="1:7">
      <c r="A7428" s="34" t="s">
        <v>1771</v>
      </c>
      <c r="B7428" s="293">
        <v>2008</v>
      </c>
      <c r="C7428" s="294">
        <v>14972.5</v>
      </c>
      <c r="D7428" s="294">
        <v>1017.9</v>
      </c>
      <c r="E7428" s="295">
        <v>16249.8</v>
      </c>
      <c r="F7428" s="294">
        <v>4846.7</v>
      </c>
      <c r="G7428" s="294">
        <v>12331.5</v>
      </c>
    </row>
    <row r="7429" spans="1:7">
      <c r="A7429" s="34" t="s">
        <v>1771</v>
      </c>
      <c r="B7429" s="293">
        <v>2007</v>
      </c>
      <c r="C7429" s="294">
        <v>15221.7</v>
      </c>
      <c r="D7429" s="294">
        <v>1227.3</v>
      </c>
      <c r="E7429" s="295">
        <v>17228.2</v>
      </c>
      <c r="F7429" s="294">
        <v>5013.1000000000004</v>
      </c>
      <c r="G7429" s="294">
        <v>12888.900000000001</v>
      </c>
    </row>
    <row r="7430" spans="1:7">
      <c r="A7430" s="34" t="s">
        <v>1771</v>
      </c>
      <c r="B7430" s="293">
        <v>2006</v>
      </c>
      <c r="C7430" s="294">
        <v>16454.099999999999</v>
      </c>
      <c r="D7430" s="294">
        <v>1496</v>
      </c>
      <c r="E7430" s="295">
        <v>16107.4</v>
      </c>
      <c r="F7430" s="294">
        <v>4456.2</v>
      </c>
      <c r="G7430" s="294">
        <v>11736.2</v>
      </c>
    </row>
    <row r="7431" spans="1:7">
      <c r="A7431" s="34" t="s">
        <v>1771</v>
      </c>
      <c r="B7431" s="293">
        <v>2005</v>
      </c>
      <c r="C7431" s="294">
        <v>14057.4</v>
      </c>
      <c r="D7431" s="294">
        <v>1133.2</v>
      </c>
      <c r="E7431" s="295">
        <v>13715.4</v>
      </c>
      <c r="F7431" s="294">
        <v>3901.1</v>
      </c>
      <c r="G7431" s="294">
        <v>10156</v>
      </c>
    </row>
    <row r="7432" spans="1:7">
      <c r="A7432" s="34" t="s">
        <v>1771</v>
      </c>
      <c r="B7432" s="293">
        <v>2004</v>
      </c>
      <c r="C7432" s="294">
        <v>11396.3</v>
      </c>
      <c r="D7432" s="294">
        <v>906.8</v>
      </c>
      <c r="E7432" s="295">
        <v>12228</v>
      </c>
      <c r="F7432" s="294">
        <v>3762.4</v>
      </c>
      <c r="G7432" s="294">
        <v>8587.2000000000007</v>
      </c>
    </row>
    <row r="7433" spans="1:7">
      <c r="A7433" s="34" t="s">
        <v>1771</v>
      </c>
      <c r="B7433" s="293">
        <v>2003</v>
      </c>
      <c r="C7433" s="294">
        <v>8194.9</v>
      </c>
      <c r="D7433" s="294">
        <v>526.5</v>
      </c>
      <c r="E7433" s="295">
        <v>9939.6</v>
      </c>
      <c r="F7433" s="294">
        <v>3246.4</v>
      </c>
      <c r="G7433" s="294">
        <v>7074</v>
      </c>
    </row>
    <row r="7434" spans="1:7">
      <c r="A7434" s="34" t="s">
        <v>1771</v>
      </c>
      <c r="B7434" s="293">
        <v>2002</v>
      </c>
      <c r="C7434" s="294">
        <v>7218.6</v>
      </c>
      <c r="D7434" s="294">
        <v>372</v>
      </c>
      <c r="E7434" s="295">
        <v>8702.5</v>
      </c>
      <c r="F7434" s="294">
        <v>2600.6999999999998</v>
      </c>
      <c r="G7434" s="294">
        <v>6199.9</v>
      </c>
    </row>
    <row r="7435" spans="1:7">
      <c r="A7435" s="34" t="s">
        <v>1771</v>
      </c>
      <c r="B7435" s="293">
        <v>2001</v>
      </c>
      <c r="C7435" s="294">
        <v>6088.8</v>
      </c>
      <c r="D7435" s="294">
        <v>173.6</v>
      </c>
      <c r="E7435" s="295">
        <v>7913.9</v>
      </c>
      <c r="F7435" s="294">
        <v>2252.6</v>
      </c>
      <c r="G7435" s="294">
        <v>5820.7000000000007</v>
      </c>
    </row>
    <row r="7436" spans="1:7">
      <c r="A7436" s="34" t="s">
        <v>1771</v>
      </c>
      <c r="B7436" s="293">
        <v>2000</v>
      </c>
      <c r="C7436" s="294">
        <v>7919.9</v>
      </c>
      <c r="D7436" s="294">
        <v>441.8</v>
      </c>
      <c r="E7436" s="295">
        <v>8270.9</v>
      </c>
      <c r="F7436" s="294">
        <v>2249.1</v>
      </c>
      <c r="G7436" s="294">
        <v>6246.8</v>
      </c>
    </row>
    <row r="7437" spans="1:7">
      <c r="A7437" s="34" t="s">
        <v>1771</v>
      </c>
      <c r="B7437" s="293">
        <v>1999</v>
      </c>
      <c r="C7437" s="294">
        <v>9021</v>
      </c>
      <c r="D7437" s="294">
        <v>583.6</v>
      </c>
      <c r="E7437" s="295">
        <v>7933</v>
      </c>
      <c r="F7437" s="294">
        <v>2110.6</v>
      </c>
      <c r="G7437" s="294">
        <v>5768.6</v>
      </c>
    </row>
    <row r="7438" spans="1:7">
      <c r="A7438" s="34" t="s">
        <v>1771</v>
      </c>
      <c r="B7438" s="293">
        <v>1998</v>
      </c>
      <c r="C7438" s="294">
        <v>7894.7997999999998</v>
      </c>
      <c r="D7438" s="294">
        <v>416.8</v>
      </c>
      <c r="E7438" s="295">
        <v>6794.7997999999998</v>
      </c>
      <c r="F7438" s="294">
        <v>1764.2</v>
      </c>
      <c r="G7438" s="294">
        <v>4737</v>
      </c>
    </row>
    <row r="7439" spans="1:7">
      <c r="A7439" s="34" t="s">
        <v>1771</v>
      </c>
      <c r="B7439" s="293">
        <v>1997</v>
      </c>
      <c r="C7439" s="294">
        <v>6763.7002000000002</v>
      </c>
      <c r="D7439" s="294">
        <v>344.6</v>
      </c>
      <c r="E7439" s="295">
        <v>5599.3999000000003</v>
      </c>
      <c r="F7439" s="294">
        <v>1497.8</v>
      </c>
      <c r="G7439" s="294">
        <v>3933.8</v>
      </c>
    </row>
    <row r="7440" spans="1:7">
      <c r="A7440" s="34" t="s">
        <v>1771</v>
      </c>
      <c r="B7440" s="293">
        <v>1996</v>
      </c>
      <c r="C7440" s="294">
        <v>4602.2997999999998</v>
      </c>
      <c r="D7440" s="294">
        <v>201</v>
      </c>
      <c r="E7440" s="295">
        <v>5298.7997999999998</v>
      </c>
      <c r="F7440" s="294">
        <v>1358</v>
      </c>
      <c r="G7440" s="294">
        <v>3832.3</v>
      </c>
    </row>
    <row r="7441" spans="1:7">
      <c r="A7441" s="34" t="s">
        <v>1771</v>
      </c>
      <c r="B7441" s="293">
        <v>1995</v>
      </c>
      <c r="C7441" s="294">
        <v>4830</v>
      </c>
      <c r="D7441" s="294">
        <v>252.8</v>
      </c>
      <c r="E7441" s="295">
        <v>4390.5</v>
      </c>
      <c r="F7441" s="294">
        <v>1251.2</v>
      </c>
      <c r="G7441" s="294">
        <v>4316.3</v>
      </c>
    </row>
    <row r="7442" spans="1:7">
      <c r="A7442" s="34" t="s">
        <v>1771</v>
      </c>
      <c r="B7442" s="293">
        <v>1994</v>
      </c>
      <c r="C7442" s="294">
        <v>4490.1000999999997</v>
      </c>
      <c r="D7442" s="294">
        <v>204.5</v>
      </c>
      <c r="E7442" s="295">
        <v>3928.2</v>
      </c>
      <c r="F7442" s="294">
        <v>1207.4000000000001</v>
      </c>
      <c r="G7442" s="294">
        <v>2906.1000000000004</v>
      </c>
    </row>
    <row r="7443" spans="1:7">
      <c r="A7443" s="34" t="s">
        <v>1771</v>
      </c>
      <c r="B7443" s="293">
        <v>1993</v>
      </c>
      <c r="C7443" s="294">
        <v>3541.5</v>
      </c>
      <c r="D7443" s="294">
        <v>142.19999999999999</v>
      </c>
      <c r="E7443" s="295">
        <v>3291.2</v>
      </c>
      <c r="F7443" s="294">
        <v>1107.5</v>
      </c>
      <c r="G7443" s="294">
        <v>2524.3000000000002</v>
      </c>
    </row>
    <row r="7444" spans="1:7">
      <c r="A7444" s="34" t="s">
        <v>1771</v>
      </c>
      <c r="B7444" s="293">
        <v>1992</v>
      </c>
      <c r="C7444" s="294">
        <v>2735.2</v>
      </c>
      <c r="D7444" s="294">
        <v>65.2</v>
      </c>
      <c r="E7444" s="295">
        <v>2792.1001000000001</v>
      </c>
      <c r="F7444" s="294">
        <v>1038.4000000000001</v>
      </c>
      <c r="G7444" s="294">
        <v>2117.4</v>
      </c>
    </row>
    <row r="7445" spans="1:7">
      <c r="A7445" s="34" t="s">
        <v>1771</v>
      </c>
      <c r="B7445" s="293">
        <v>1991</v>
      </c>
      <c r="C7445" s="294">
        <v>2338.8760000000002</v>
      </c>
      <c r="D7445" s="294">
        <v>55.156999999999996</v>
      </c>
      <c r="E7445" s="295">
        <v>2737.6030000000001</v>
      </c>
      <c r="F7445" s="294">
        <v>1032.258</v>
      </c>
      <c r="G7445" s="294">
        <v>2103.0830000000001</v>
      </c>
    </row>
    <row r="7446" spans="1:7">
      <c r="A7446" s="34" t="s">
        <v>1771</v>
      </c>
      <c r="B7446" s="293">
        <v>1990</v>
      </c>
      <c r="C7446" s="294">
        <v>2778.1111000000001</v>
      </c>
      <c r="D7446" s="294">
        <v>63.68</v>
      </c>
      <c r="E7446" s="295">
        <v>2906.22</v>
      </c>
      <c r="F7446" s="294">
        <v>1019.1849999999999</v>
      </c>
      <c r="G7446" s="294">
        <v>2237.1880000000001</v>
      </c>
    </row>
    <row r="7447" spans="1:7">
      <c r="A7447" s="34" t="s">
        <v>1771</v>
      </c>
      <c r="B7447" s="293">
        <v>1989</v>
      </c>
      <c r="C7447" s="294">
        <v>3522.9020999999998</v>
      </c>
      <c r="D7447" s="294">
        <v>241.92</v>
      </c>
      <c r="E7447" s="295">
        <v>3067.1350000000002</v>
      </c>
      <c r="F7447" s="294">
        <v>1007.312</v>
      </c>
      <c r="G7447" s="294">
        <v>2247.527</v>
      </c>
    </row>
    <row r="7448" spans="1:7">
      <c r="A7448" s="34" t="s">
        <v>1772</v>
      </c>
      <c r="B7448" s="293">
        <v>2019</v>
      </c>
      <c r="C7448" s="294">
        <v>10076</v>
      </c>
      <c r="D7448" s="294">
        <v>1693</v>
      </c>
      <c r="E7448" s="295">
        <v>47730</v>
      </c>
      <c r="F7448" s="294">
        <v>15089</v>
      </c>
      <c r="G7448" s="294">
        <v>31618</v>
      </c>
    </row>
    <row r="7449" spans="1:7">
      <c r="A7449" s="34" t="s">
        <v>1772</v>
      </c>
      <c r="B7449" s="293">
        <v>2018</v>
      </c>
      <c r="C7449" s="294">
        <v>9696</v>
      </c>
      <c r="D7449" s="294">
        <v>1438</v>
      </c>
      <c r="E7449" s="295">
        <v>45326</v>
      </c>
      <c r="F7449" s="294">
        <v>14377</v>
      </c>
      <c r="G7449" s="294">
        <v>29855</v>
      </c>
    </row>
    <row r="7450" spans="1:7">
      <c r="A7450" s="34" t="s">
        <v>1772</v>
      </c>
      <c r="B7450" s="293">
        <v>2017</v>
      </c>
      <c r="C7450" s="294">
        <v>9094</v>
      </c>
      <c r="D7450" s="294">
        <v>1574</v>
      </c>
      <c r="E7450" s="295">
        <v>42716</v>
      </c>
      <c r="F7450" s="294">
        <v>13847</v>
      </c>
      <c r="G7450" s="294">
        <v>27457</v>
      </c>
    </row>
    <row r="7451" spans="1:7">
      <c r="A7451" s="34" t="s">
        <v>1772</v>
      </c>
      <c r="B7451" s="293">
        <v>2016</v>
      </c>
      <c r="C7451" s="294">
        <v>9061</v>
      </c>
      <c r="D7451" s="294">
        <v>887</v>
      </c>
      <c r="E7451" s="295">
        <v>40070</v>
      </c>
      <c r="F7451" s="294">
        <v>13130</v>
      </c>
      <c r="G7451" s="294">
        <v>24913</v>
      </c>
    </row>
    <row r="7452" spans="1:7">
      <c r="A7452" s="34" t="s">
        <v>1772</v>
      </c>
      <c r="B7452" s="293">
        <v>2015</v>
      </c>
      <c r="C7452" s="294">
        <v>10415</v>
      </c>
      <c r="D7452" s="294">
        <v>1679</v>
      </c>
      <c r="E7452" s="295">
        <v>37535</v>
      </c>
      <c r="F7452" s="294">
        <v>13067</v>
      </c>
      <c r="G7452" s="294">
        <v>22999</v>
      </c>
    </row>
    <row r="7453" spans="1:7">
      <c r="A7453" s="34" t="s">
        <v>1772</v>
      </c>
      <c r="B7453" s="293">
        <v>2014</v>
      </c>
      <c r="C7453" s="294">
        <v>10886</v>
      </c>
      <c r="D7453" s="294">
        <v>1518</v>
      </c>
      <c r="E7453" s="295">
        <v>35287</v>
      </c>
      <c r="F7453" s="294">
        <v>12186</v>
      </c>
      <c r="G7453" s="294">
        <v>21284</v>
      </c>
    </row>
    <row r="7454" spans="1:7">
      <c r="A7454" s="34" t="s">
        <v>1772</v>
      </c>
      <c r="B7454" s="293">
        <v>2013</v>
      </c>
      <c r="C7454" s="294">
        <v>9968</v>
      </c>
      <c r="D7454" s="294">
        <v>1243</v>
      </c>
      <c r="E7454" s="295">
        <v>32522</v>
      </c>
      <c r="F7454" s="294">
        <v>11609</v>
      </c>
      <c r="G7454" s="294">
        <v>20312</v>
      </c>
    </row>
    <row r="7455" spans="1:7">
      <c r="A7455" s="34" t="s">
        <v>1772</v>
      </c>
      <c r="B7455" s="293">
        <v>2012</v>
      </c>
      <c r="C7455" s="294">
        <v>9781</v>
      </c>
      <c r="D7455" s="294">
        <v>1275</v>
      </c>
      <c r="E7455" s="295">
        <v>31725</v>
      </c>
      <c r="F7455" s="294">
        <v>10781</v>
      </c>
      <c r="G7455" s="294">
        <v>18983</v>
      </c>
    </row>
    <row r="7456" spans="1:7">
      <c r="A7456" s="34" t="s">
        <v>1772</v>
      </c>
      <c r="B7456" s="293">
        <v>2011</v>
      </c>
      <c r="C7456" s="294">
        <v>11079</v>
      </c>
      <c r="D7456" s="294">
        <v>1503</v>
      </c>
      <c r="E7456" s="295">
        <v>29821</v>
      </c>
      <c r="F7456" s="294">
        <v>10272</v>
      </c>
      <c r="G7456" s="294">
        <v>18366</v>
      </c>
    </row>
    <row r="7457" spans="1:7">
      <c r="A7457" s="34" t="s">
        <v>1772</v>
      </c>
      <c r="B7457" s="293">
        <v>2010</v>
      </c>
      <c r="C7457" s="294">
        <v>11793</v>
      </c>
      <c r="D7457" s="294">
        <v>1564</v>
      </c>
      <c r="E7457" s="295">
        <v>29909</v>
      </c>
      <c r="F7457" s="294">
        <v>9641</v>
      </c>
      <c r="G7457" s="294">
        <v>18645</v>
      </c>
    </row>
    <row r="7458" spans="1:7">
      <c r="A7458" s="34" t="s">
        <v>1772</v>
      </c>
      <c r="B7458" s="293">
        <v>2009</v>
      </c>
      <c r="C7458" s="294">
        <v>12035</v>
      </c>
      <c r="D7458" s="294">
        <v>1592</v>
      </c>
      <c r="E7458" s="295">
        <v>28678</v>
      </c>
      <c r="F7458" s="294">
        <v>8878</v>
      </c>
      <c r="G7458" s="294">
        <v>17574</v>
      </c>
    </row>
    <row r="7459" spans="1:7">
      <c r="A7459" s="34" t="s">
        <v>1772</v>
      </c>
      <c r="B7459" s="293">
        <v>2008</v>
      </c>
      <c r="C7459" s="294">
        <v>13322</v>
      </c>
      <c r="D7459" s="294">
        <v>1188</v>
      </c>
      <c r="E7459" s="295">
        <v>29049</v>
      </c>
      <c r="F7459" s="294">
        <v>7851</v>
      </c>
      <c r="G7459" s="294">
        <v>16908</v>
      </c>
    </row>
    <row r="7460" spans="1:7">
      <c r="A7460" s="34" t="s">
        <v>1772</v>
      </c>
      <c r="B7460" s="293">
        <v>2007</v>
      </c>
      <c r="C7460" s="294">
        <v>12677</v>
      </c>
      <c r="D7460" s="294">
        <v>1447</v>
      </c>
      <c r="E7460" s="295">
        <v>28299</v>
      </c>
      <c r="F7460" s="294">
        <v>7379</v>
      </c>
      <c r="G7460" s="294">
        <v>17225</v>
      </c>
    </row>
    <row r="7461" spans="1:7">
      <c r="A7461" s="34" t="s">
        <v>1772</v>
      </c>
      <c r="B7461" s="293">
        <v>2006</v>
      </c>
      <c r="C7461" s="294">
        <v>12164</v>
      </c>
      <c r="D7461" s="294">
        <v>739</v>
      </c>
      <c r="E7461" s="295">
        <v>28570</v>
      </c>
      <c r="F7461" s="294">
        <v>6827</v>
      </c>
      <c r="G7461" s="294">
        <v>18427</v>
      </c>
    </row>
    <row r="7462" spans="1:7">
      <c r="A7462" s="34" t="s">
        <v>1772</v>
      </c>
      <c r="B7462" s="293">
        <v>2005</v>
      </c>
      <c r="C7462" s="294">
        <v>12430</v>
      </c>
      <c r="D7462" s="294">
        <v>657</v>
      </c>
      <c r="E7462" s="295">
        <v>29815</v>
      </c>
      <c r="F7462" s="294">
        <v>6102</v>
      </c>
      <c r="G7462" s="294">
        <v>19017</v>
      </c>
    </row>
    <row r="7463" spans="1:7">
      <c r="A7463" s="34" t="s">
        <v>1772</v>
      </c>
      <c r="B7463" s="293">
        <v>2004</v>
      </c>
      <c r="C7463" s="294">
        <v>10800</v>
      </c>
      <c r="D7463" s="294">
        <v>726</v>
      </c>
      <c r="E7463" s="295">
        <v>29260</v>
      </c>
      <c r="F7463" s="294">
        <v>5824</v>
      </c>
      <c r="G7463" s="294">
        <v>19451</v>
      </c>
    </row>
    <row r="7464" spans="1:7">
      <c r="A7464" s="34" t="s">
        <v>1772</v>
      </c>
      <c r="B7464" s="293">
        <v>2003</v>
      </c>
      <c r="C7464" s="294">
        <v>11139</v>
      </c>
      <c r="D7464" s="294">
        <v>1160</v>
      </c>
      <c r="E7464" s="295">
        <v>28084</v>
      </c>
      <c r="F7464" s="294">
        <v>5609</v>
      </c>
      <c r="G7464" s="294">
        <v>19581</v>
      </c>
    </row>
    <row r="7465" spans="1:7">
      <c r="A7465" s="34" t="s">
        <v>1772</v>
      </c>
      <c r="B7465" s="293">
        <v>2002</v>
      </c>
      <c r="C7465" s="294">
        <v>9815</v>
      </c>
      <c r="D7465" s="294">
        <v>770</v>
      </c>
      <c r="E7465" s="295">
        <v>25397</v>
      </c>
      <c r="F7465" s="294">
        <v>4217</v>
      </c>
      <c r="G7465" s="294">
        <v>17721</v>
      </c>
    </row>
    <row r="7466" spans="1:7">
      <c r="A7466" s="34" t="s">
        <v>1772</v>
      </c>
      <c r="B7466" s="293">
        <v>2002</v>
      </c>
      <c r="C7466" s="294">
        <v>8216</v>
      </c>
      <c r="D7466" s="294">
        <v>235</v>
      </c>
      <c r="E7466" s="295">
        <v>26135</v>
      </c>
      <c r="F7466" s="294">
        <v>3965</v>
      </c>
      <c r="G7466" s="294">
        <v>17693</v>
      </c>
    </row>
    <row r="7467" spans="1:7">
      <c r="A7467" s="34" t="s">
        <v>1772</v>
      </c>
      <c r="B7467" s="293">
        <v>2000</v>
      </c>
      <c r="C7467" s="294">
        <v>9495</v>
      </c>
      <c r="D7467" s="294">
        <v>764</v>
      </c>
      <c r="E7467" s="295">
        <v>21526</v>
      </c>
      <c r="F7467" s="294">
        <v>4091</v>
      </c>
      <c r="G7467" s="294">
        <v>14053</v>
      </c>
    </row>
    <row r="7468" spans="1:7">
      <c r="A7468" s="34" t="s">
        <v>1772</v>
      </c>
      <c r="B7468" s="293">
        <v>1999</v>
      </c>
      <c r="C7468" s="294">
        <v>6458</v>
      </c>
      <c r="D7468" s="294">
        <v>-81</v>
      </c>
      <c r="E7468" s="295">
        <v>19015</v>
      </c>
      <c r="F7468" s="294">
        <v>4091</v>
      </c>
      <c r="G7468" s="294">
        <v>12824</v>
      </c>
    </row>
    <row r="7469" spans="1:7">
      <c r="A7469" s="34" t="s">
        <v>1772</v>
      </c>
      <c r="B7469" s="293">
        <v>1998</v>
      </c>
      <c r="C7469" s="294">
        <v>6010</v>
      </c>
      <c r="D7469" s="294">
        <v>644</v>
      </c>
      <c r="E7469" s="295">
        <v>17991</v>
      </c>
      <c r="F7469" s="294">
        <v>6306</v>
      </c>
      <c r="G7469" s="294">
        <v>12543</v>
      </c>
    </row>
    <row r="7470" spans="1:7">
      <c r="A7470" s="34" t="s">
        <v>1772</v>
      </c>
      <c r="B7470" s="293">
        <v>1997</v>
      </c>
      <c r="C7470" s="294">
        <v>6370</v>
      </c>
      <c r="D7470" s="294">
        <v>560</v>
      </c>
      <c r="E7470" s="295">
        <v>17943</v>
      </c>
      <c r="F7470" s="294">
        <v>5894</v>
      </c>
      <c r="G7470" s="294">
        <v>12607</v>
      </c>
    </row>
    <row r="7471" spans="1:7">
      <c r="A7471" s="34" t="s">
        <v>1772</v>
      </c>
      <c r="B7471" s="293">
        <v>1996</v>
      </c>
      <c r="C7471" s="294">
        <v>6041.2489999999998</v>
      </c>
      <c r="D7471" s="294">
        <v>611.596</v>
      </c>
      <c r="E7471" s="295">
        <v>16915.330099999999</v>
      </c>
      <c r="F7471" s="294">
        <v>5894.44</v>
      </c>
      <c r="G7471" s="294">
        <v>11819.446199999998</v>
      </c>
    </row>
    <row r="7472" spans="1:7">
      <c r="A7472" s="34" t="s">
        <v>1772</v>
      </c>
      <c r="B7472" s="293">
        <v>1995</v>
      </c>
      <c r="C7472" s="294">
        <v>5893.6620999999996</v>
      </c>
      <c r="D7472" s="294">
        <v>662.32299999999998</v>
      </c>
      <c r="E7472" s="295">
        <v>16816.4902</v>
      </c>
      <c r="F7472" s="294">
        <v>6123.1219000000001</v>
      </c>
      <c r="G7472" s="294">
        <v>12064.4138</v>
      </c>
    </row>
    <row r="7473" spans="1:7">
      <c r="A7473" s="34" t="s">
        <v>1772</v>
      </c>
      <c r="B7473" s="293">
        <v>1994</v>
      </c>
      <c r="C7473" s="294">
        <v>5915.8428000000004</v>
      </c>
      <c r="D7473" s="294">
        <v>679.03300000000002</v>
      </c>
      <c r="E7473" s="295">
        <v>16717.4395</v>
      </c>
      <c r="F7473" s="294">
        <v>5996.1610000000001</v>
      </c>
      <c r="G7473" s="294">
        <v>12221.9118</v>
      </c>
    </row>
    <row r="7474" spans="1:7">
      <c r="A7474" s="34" t="s">
        <v>1772</v>
      </c>
      <c r="B7474" s="293">
        <v>1993</v>
      </c>
      <c r="C7474" s="294">
        <v>5705.5591000000004</v>
      </c>
      <c r="D7474" s="294">
        <v>600.93299999999999</v>
      </c>
      <c r="E7474" s="295">
        <v>16329.656300000001</v>
      </c>
      <c r="F7474" s="294">
        <v>5713.6741000000002</v>
      </c>
      <c r="G7474" s="294">
        <v>11768.7989</v>
      </c>
    </row>
    <row r="7475" spans="1:7">
      <c r="A7475" s="34" t="s">
        <v>1772</v>
      </c>
      <c r="B7475" s="293">
        <v>1992</v>
      </c>
      <c r="C7475" s="294">
        <v>5356.7808000000005</v>
      </c>
      <c r="D7475" s="294">
        <v>504.11700000000002</v>
      </c>
      <c r="E7475" s="295">
        <v>14877.445299999999</v>
      </c>
      <c r="F7475" s="294">
        <v>5287.1081000000004</v>
      </c>
      <c r="G7475" s="294">
        <v>11102.8442</v>
      </c>
    </row>
    <row r="7476" spans="1:7">
      <c r="A7476" s="34" t="s">
        <v>1772</v>
      </c>
      <c r="B7476" s="293">
        <v>1991</v>
      </c>
      <c r="C7476" s="294">
        <v>5091.6581999999999</v>
      </c>
      <c r="D7476" s="294">
        <v>543.03499999999997</v>
      </c>
      <c r="E7476" s="295">
        <v>14452.565399999999</v>
      </c>
      <c r="F7476" s="294">
        <v>4974.1610000000001</v>
      </c>
      <c r="G7476" s="294">
        <v>10965.602200000001</v>
      </c>
    </row>
    <row r="7477" spans="1:7">
      <c r="A7477" s="34" t="s">
        <v>1772</v>
      </c>
      <c r="B7477" s="293">
        <v>1990</v>
      </c>
      <c r="C7477" s="294">
        <v>4800.1347999999998</v>
      </c>
      <c r="D7477" s="294">
        <v>542.27800000000002</v>
      </c>
      <c r="E7477" s="295">
        <v>14023.309600000001</v>
      </c>
      <c r="F7477" s="294">
        <v>4895.0069999999996</v>
      </c>
      <c r="G7477" s="294">
        <v>10494.7042</v>
      </c>
    </row>
    <row r="7478" spans="1:7">
      <c r="A7478" s="34" t="s">
        <v>1772</v>
      </c>
      <c r="B7478" s="293">
        <v>1989</v>
      </c>
      <c r="C7478" s="294">
        <v>4804.8521000000001</v>
      </c>
      <c r="D7478" s="294">
        <v>542.13699999999994</v>
      </c>
      <c r="E7478" s="295">
        <v>12919.4336</v>
      </c>
      <c r="F7478" s="294">
        <v>4620.7070999999996</v>
      </c>
      <c r="G7478" s="294">
        <v>9567.7209000000003</v>
      </c>
    </row>
    <row r="7479" spans="1:7">
      <c r="A7479" s="34" t="s">
        <v>1773</v>
      </c>
      <c r="B7479" s="293">
        <v>2019</v>
      </c>
      <c r="C7479" s="294">
        <v>67161</v>
      </c>
      <c r="D7479" s="294">
        <v>7314</v>
      </c>
      <c r="E7479" s="295">
        <v>78547</v>
      </c>
      <c r="F7479" s="294">
        <v>14868</v>
      </c>
      <c r="G7479" s="294">
        <v>48496</v>
      </c>
    </row>
    <row r="7480" spans="1:7">
      <c r="A7480" s="34" t="s">
        <v>1773</v>
      </c>
      <c r="B7480" s="293">
        <v>2018</v>
      </c>
      <c r="C7480" s="294">
        <v>64661</v>
      </c>
      <c r="D7480" s="294">
        <v>12513</v>
      </c>
      <c r="E7480" s="295">
        <v>77648</v>
      </c>
      <c r="F7480" s="294">
        <v>14602</v>
      </c>
      <c r="G7480" s="294">
        <v>46923</v>
      </c>
    </row>
    <row r="7481" spans="1:7">
      <c r="A7481" s="34" t="s">
        <v>1773</v>
      </c>
      <c r="B7481" s="293">
        <v>2017</v>
      </c>
      <c r="C7481" s="294">
        <v>63525</v>
      </c>
      <c r="D7481" s="294">
        <v>4853</v>
      </c>
      <c r="E7481" s="295">
        <v>79804</v>
      </c>
      <c r="F7481" s="294">
        <v>10981</v>
      </c>
      <c r="G7481" s="294">
        <v>50262</v>
      </c>
    </row>
    <row r="7482" spans="1:7">
      <c r="A7482" s="34" t="s">
        <v>1773</v>
      </c>
      <c r="B7482" s="293">
        <v>2016</v>
      </c>
      <c r="C7482" s="294">
        <v>62799</v>
      </c>
      <c r="D7482" s="294">
        <v>6323</v>
      </c>
      <c r="E7482" s="295">
        <v>73490</v>
      </c>
      <c r="F7482" s="294">
        <v>11199</v>
      </c>
      <c r="G7482" s="294">
        <v>48144</v>
      </c>
    </row>
    <row r="7483" spans="1:7">
      <c r="A7483" s="34" t="s">
        <v>1773</v>
      </c>
      <c r="B7483" s="293">
        <v>2015</v>
      </c>
      <c r="C7483" s="294">
        <v>63056</v>
      </c>
      <c r="D7483" s="294">
        <v>5446</v>
      </c>
      <c r="E7483" s="295">
        <v>69667</v>
      </c>
      <c r="F7483" s="294">
        <v>12030</v>
      </c>
      <c r="G7483" s="294">
        <v>45314</v>
      </c>
    </row>
    <row r="7484" spans="1:7">
      <c r="A7484" s="34" t="s">
        <v>1773</v>
      </c>
      <c r="B7484" s="293">
        <v>2014</v>
      </c>
      <c r="C7484" s="294">
        <v>66683</v>
      </c>
      <c r="D7484" s="294">
        <v>6503</v>
      </c>
      <c r="E7484" s="295">
        <v>70509</v>
      </c>
      <c r="F7484" s="294">
        <v>17548</v>
      </c>
      <c r="G7484" s="294">
        <v>46445</v>
      </c>
    </row>
    <row r="7485" spans="1:7">
      <c r="A7485" s="34" t="s">
        <v>1773</v>
      </c>
      <c r="B7485" s="293">
        <v>2013</v>
      </c>
      <c r="C7485" s="294">
        <v>66415</v>
      </c>
      <c r="D7485" s="294">
        <v>6746</v>
      </c>
      <c r="E7485" s="295">
        <v>77478</v>
      </c>
      <c r="F7485" s="294">
        <v>24389</v>
      </c>
      <c r="G7485" s="294">
        <v>54028</v>
      </c>
    </row>
    <row r="7486" spans="1:7">
      <c r="A7486" s="34" t="s">
        <v>1773</v>
      </c>
      <c r="B7486" s="293">
        <v>2012</v>
      </c>
      <c r="C7486" s="294">
        <v>65492</v>
      </c>
      <c r="D7486" s="294">
        <v>6183</v>
      </c>
      <c r="E7486" s="295">
        <v>74638</v>
      </c>
      <c r="F7486" s="294">
        <v>22399</v>
      </c>
      <c r="G7486" s="294">
        <v>50758</v>
      </c>
    </row>
    <row r="7487" spans="1:7">
      <c r="A7487" s="34" t="s">
        <v>1773</v>
      </c>
      <c r="B7487" s="293">
        <v>2011</v>
      </c>
      <c r="C7487" s="294">
        <v>66504</v>
      </c>
      <c r="D7487" s="294">
        <v>6436</v>
      </c>
      <c r="E7487" s="295">
        <v>72882</v>
      </c>
      <c r="F7487" s="294">
        <v>20899</v>
      </c>
      <c r="G7487" s="294">
        <v>47672</v>
      </c>
    </row>
    <row r="7488" spans="1:7">
      <c r="A7488" s="34" t="s">
        <v>1773</v>
      </c>
      <c r="B7488" s="293">
        <v>2010</v>
      </c>
      <c r="C7488" s="294">
        <v>57838</v>
      </c>
      <c r="D7488" s="294">
        <v>6314</v>
      </c>
      <c r="E7488" s="295">
        <v>68153</v>
      </c>
      <c r="F7488" s="294">
        <v>21476</v>
      </c>
      <c r="G7488" s="294">
        <v>46373</v>
      </c>
    </row>
    <row r="7489" spans="1:7">
      <c r="A7489" s="34" t="s">
        <v>1773</v>
      </c>
      <c r="B7489" s="293">
        <v>2009</v>
      </c>
      <c r="C7489" s="294">
        <v>43232</v>
      </c>
      <c r="D7489" s="294">
        <v>5939</v>
      </c>
      <c r="E7489" s="295">
        <v>39848</v>
      </c>
      <c r="F7489" s="294">
        <v>17442</v>
      </c>
      <c r="G7489" s="294">
        <v>25306</v>
      </c>
    </row>
    <row r="7490" spans="1:7">
      <c r="A7490" s="34" t="s">
        <v>1773</v>
      </c>
      <c r="B7490" s="293">
        <v>2008</v>
      </c>
      <c r="C7490" s="294">
        <v>43251</v>
      </c>
      <c r="D7490" s="294">
        <v>5134</v>
      </c>
      <c r="E7490" s="295">
        <v>35994</v>
      </c>
      <c r="F7490" s="294">
        <v>12582</v>
      </c>
      <c r="G7490" s="294">
        <v>20809</v>
      </c>
    </row>
    <row r="7491" spans="1:7">
      <c r="A7491" s="34" t="s">
        <v>1773</v>
      </c>
      <c r="B7491" s="293">
        <v>2007</v>
      </c>
      <c r="C7491" s="294">
        <v>39474</v>
      </c>
      <c r="D7491" s="294">
        <v>5646</v>
      </c>
      <c r="E7491" s="295">
        <v>34628</v>
      </c>
      <c r="F7491" s="294">
        <v>17234</v>
      </c>
      <c r="G7491" s="294">
        <v>21437</v>
      </c>
    </row>
    <row r="7492" spans="1:7">
      <c r="A7492" s="34" t="s">
        <v>1773</v>
      </c>
      <c r="B7492" s="293">
        <v>2006</v>
      </c>
      <c r="C7492" s="294">
        <v>35137</v>
      </c>
      <c r="D7492" s="294">
        <v>5631</v>
      </c>
      <c r="E7492" s="295">
        <v>29930</v>
      </c>
      <c r="F7492" s="294">
        <v>15368</v>
      </c>
      <c r="G7492" s="294">
        <v>18192</v>
      </c>
    </row>
    <row r="7493" spans="1:7">
      <c r="A7493" s="34" t="s">
        <v>1773</v>
      </c>
      <c r="B7493" s="293">
        <v>2005</v>
      </c>
      <c r="C7493" s="294">
        <v>32562</v>
      </c>
      <c r="D7493" s="294">
        <v>4070</v>
      </c>
      <c r="E7493" s="295">
        <v>31727</v>
      </c>
      <c r="F7493" s="294">
        <v>14251</v>
      </c>
      <c r="G7493" s="294">
        <v>19453</v>
      </c>
    </row>
    <row r="7494" spans="1:7">
      <c r="A7494" s="34" t="s">
        <v>1773</v>
      </c>
      <c r="B7494" s="293">
        <v>2004</v>
      </c>
      <c r="C7494" s="294">
        <v>29261</v>
      </c>
      <c r="D7494" s="294">
        <v>4187</v>
      </c>
      <c r="E7494" s="295">
        <v>27987</v>
      </c>
      <c r="F7494" s="294">
        <v>13523</v>
      </c>
      <c r="G7494" s="294">
        <v>16974</v>
      </c>
    </row>
    <row r="7495" spans="1:7">
      <c r="A7495" s="34" t="s">
        <v>1773</v>
      </c>
      <c r="B7495" s="293">
        <v>2003</v>
      </c>
      <c r="C7495" s="294">
        <v>26971</v>
      </c>
      <c r="D7495" s="294">
        <v>3565</v>
      </c>
      <c r="E7495" s="295">
        <v>25327</v>
      </c>
      <c r="F7495" s="294">
        <v>11874</v>
      </c>
      <c r="G7495" s="294">
        <v>14167</v>
      </c>
    </row>
    <row r="7496" spans="1:7">
      <c r="A7496" s="34" t="s">
        <v>1773</v>
      </c>
      <c r="B7496" s="293">
        <v>2002</v>
      </c>
      <c r="C7496" s="294">
        <v>25112</v>
      </c>
      <c r="D7496" s="294">
        <v>2996</v>
      </c>
      <c r="E7496" s="295">
        <v>23474</v>
      </c>
      <c r="F7496" s="294">
        <v>9523</v>
      </c>
      <c r="G7496" s="294">
        <v>12272</v>
      </c>
    </row>
    <row r="7497" spans="1:7">
      <c r="A7497" s="34" t="s">
        <v>1773</v>
      </c>
      <c r="B7497" s="293">
        <v>2001</v>
      </c>
      <c r="C7497" s="294">
        <v>23512</v>
      </c>
      <c r="D7497" s="294">
        <v>2658</v>
      </c>
      <c r="E7497" s="295">
        <v>21695</v>
      </c>
      <c r="F7497" s="294">
        <v>8674</v>
      </c>
      <c r="G7497" s="294">
        <v>11679</v>
      </c>
    </row>
    <row r="7498" spans="1:7">
      <c r="A7498" s="34" t="s">
        <v>1773</v>
      </c>
      <c r="B7498" s="293">
        <v>2000</v>
      </c>
      <c r="C7498" s="294">
        <v>25479</v>
      </c>
      <c r="D7498" s="294">
        <v>2539</v>
      </c>
      <c r="E7498" s="295">
        <v>20757</v>
      </c>
      <c r="F7498" s="294">
        <v>7626</v>
      </c>
      <c r="G7498" s="294">
        <v>10837</v>
      </c>
    </row>
    <row r="7499" spans="1:7">
      <c r="A7499" s="34" t="s">
        <v>1773</v>
      </c>
      <c r="B7499" s="293">
        <v>1999</v>
      </c>
      <c r="C7499" s="294">
        <v>20367</v>
      </c>
      <c r="D7499" s="294">
        <v>2050</v>
      </c>
      <c r="E7499" s="295">
        <v>17551</v>
      </c>
      <c r="F7499" s="294">
        <v>6881</v>
      </c>
      <c r="G7499" s="294">
        <v>9926</v>
      </c>
    </row>
    <row r="7500" spans="1:7">
      <c r="A7500" s="34" t="s">
        <v>1773</v>
      </c>
      <c r="B7500" s="293">
        <v>1998</v>
      </c>
      <c r="C7500" s="294">
        <v>22348</v>
      </c>
      <c r="D7500" s="294">
        <v>1993</v>
      </c>
      <c r="E7500" s="295">
        <v>22660</v>
      </c>
      <c r="F7500" s="294">
        <v>6401</v>
      </c>
      <c r="G7500" s="294">
        <v>14350</v>
      </c>
    </row>
    <row r="7501" spans="1:7">
      <c r="A7501" s="34" t="s">
        <v>1773</v>
      </c>
      <c r="B7501" s="293">
        <v>1997</v>
      </c>
      <c r="C7501" s="294">
        <v>20917</v>
      </c>
      <c r="D7501" s="294">
        <v>2142</v>
      </c>
      <c r="E7501" s="295">
        <v>20101</v>
      </c>
      <c r="F7501" s="294">
        <v>6936</v>
      </c>
      <c r="G7501" s="294">
        <v>11882</v>
      </c>
    </row>
    <row r="7502" spans="1:7">
      <c r="A7502" s="34" t="s">
        <v>1773</v>
      </c>
      <c r="B7502" s="293">
        <v>1996</v>
      </c>
      <c r="C7502" s="294">
        <v>20337</v>
      </c>
      <c r="D7502" s="294">
        <v>1149</v>
      </c>
      <c r="E7502" s="295">
        <v>22160</v>
      </c>
      <c r="F7502" s="294">
        <v>6623</v>
      </c>
      <c r="G7502" s="294">
        <v>14797</v>
      </c>
    </row>
    <row r="7503" spans="1:7">
      <c r="A7503" s="34" t="s">
        <v>1773</v>
      </c>
      <c r="B7503" s="293">
        <v>1995</v>
      </c>
      <c r="C7503" s="294">
        <v>30255</v>
      </c>
      <c r="D7503" s="294">
        <v>1606</v>
      </c>
      <c r="E7503" s="295">
        <v>25432</v>
      </c>
      <c r="F7503" s="294">
        <v>7313</v>
      </c>
      <c r="G7503" s="294">
        <v>16528</v>
      </c>
    </row>
    <row r="7504" spans="1:7">
      <c r="A7504" s="34" t="s">
        <v>1773</v>
      </c>
      <c r="B7504" s="293">
        <v>1994</v>
      </c>
      <c r="C7504" s="294">
        <v>28472.400399999999</v>
      </c>
      <c r="D7504" s="294">
        <v>1752</v>
      </c>
      <c r="E7504" s="295">
        <v>24792</v>
      </c>
      <c r="F7504" s="294">
        <v>6856.0998</v>
      </c>
      <c r="G7504" s="294">
        <v>16375.0998</v>
      </c>
    </row>
    <row r="7505" spans="1:7">
      <c r="A7505" s="34" t="s">
        <v>1773</v>
      </c>
      <c r="B7505" s="293">
        <v>1993</v>
      </c>
      <c r="C7505" s="294">
        <v>25020.699199999999</v>
      </c>
      <c r="D7505" s="294">
        <v>1587.9</v>
      </c>
      <c r="E7505" s="295">
        <v>23705.800800000001</v>
      </c>
      <c r="F7505" s="294">
        <v>6338.6998000000003</v>
      </c>
      <c r="G7505" s="294">
        <v>15972.499900000001</v>
      </c>
    </row>
    <row r="7506" spans="1:7">
      <c r="A7506" s="34" t="s">
        <v>1773</v>
      </c>
      <c r="B7506" s="293">
        <v>1992</v>
      </c>
      <c r="C7506" s="294">
        <v>21970</v>
      </c>
      <c r="D7506" s="294">
        <v>374.3</v>
      </c>
      <c r="E7506" s="295">
        <v>20951.199199999999</v>
      </c>
      <c r="F7506" s="294">
        <v>5355.7002000000002</v>
      </c>
      <c r="G7506" s="294">
        <v>14027.3</v>
      </c>
    </row>
    <row r="7507" spans="1:7">
      <c r="A7507" s="34" t="s">
        <v>1773</v>
      </c>
      <c r="B7507" s="293">
        <v>1991</v>
      </c>
      <c r="C7507" s="294">
        <v>19292.199199999999</v>
      </c>
      <c r="D7507" s="294">
        <v>1080.2</v>
      </c>
      <c r="E7507" s="295">
        <v>18775.099600000001</v>
      </c>
      <c r="F7507" s="294">
        <v>5545.3999000000003</v>
      </c>
      <c r="G7507" s="294">
        <v>13579.8001</v>
      </c>
    </row>
    <row r="7508" spans="1:7">
      <c r="A7508" s="34" t="s">
        <v>1773</v>
      </c>
      <c r="B7508" s="293">
        <v>1990</v>
      </c>
      <c r="C7508" s="294">
        <v>17802.699199999999</v>
      </c>
      <c r="D7508" s="294">
        <v>1076.9000000000001</v>
      </c>
      <c r="E7508" s="295">
        <v>17143.400399999999</v>
      </c>
      <c r="F7508" s="294">
        <v>4904.1998000000003</v>
      </c>
      <c r="G7508" s="294">
        <v>12130.7999</v>
      </c>
    </row>
    <row r="7509" spans="1:7">
      <c r="A7509" s="34" t="s">
        <v>1773</v>
      </c>
      <c r="B7509" s="293">
        <v>1989</v>
      </c>
      <c r="C7509" s="294">
        <v>15242.4004</v>
      </c>
      <c r="D7509" s="294">
        <v>901.4</v>
      </c>
      <c r="E7509" s="295">
        <v>15126.700199999999</v>
      </c>
      <c r="F7509" s="294">
        <v>3891.1</v>
      </c>
      <c r="G7509" s="294">
        <v>10534.500099999999</v>
      </c>
    </row>
    <row r="7510" spans="1:7">
      <c r="A7510" s="34" t="s">
        <v>126</v>
      </c>
      <c r="B7510" s="293">
        <v>2019</v>
      </c>
      <c r="C7510" s="294">
        <v>51750</v>
      </c>
      <c r="D7510" s="294">
        <v>16272</v>
      </c>
      <c r="E7510" s="295">
        <v>167489</v>
      </c>
      <c r="F7510" s="294">
        <v>63447</v>
      </c>
      <c r="G7510" s="294">
        <v>116921</v>
      </c>
    </row>
    <row r="7511" spans="1:7">
      <c r="A7511" s="34" t="s">
        <v>126</v>
      </c>
      <c r="B7511" s="293">
        <v>2018</v>
      </c>
      <c r="C7511" s="294">
        <v>53647</v>
      </c>
      <c r="D7511" s="294">
        <v>11152</v>
      </c>
      <c r="E7511" s="295">
        <v>159422</v>
      </c>
      <c r="F7511" s="294">
        <v>63758</v>
      </c>
      <c r="G7511" s="294">
        <v>105498</v>
      </c>
    </row>
    <row r="7512" spans="1:7">
      <c r="A7512" s="34" t="s">
        <v>126</v>
      </c>
      <c r="B7512" s="293">
        <v>2017</v>
      </c>
      <c r="C7512" s="294">
        <v>52546</v>
      </c>
      <c r="D7512" s="294">
        <v>21307</v>
      </c>
      <c r="E7512" s="295">
        <v>171797</v>
      </c>
      <c r="F7512" s="294">
        <v>71656</v>
      </c>
      <c r="G7512" s="294">
        <v>115147</v>
      </c>
    </row>
    <row r="7513" spans="1:7">
      <c r="A7513" s="34" t="s">
        <v>126</v>
      </c>
      <c r="B7513" s="293">
        <v>2016</v>
      </c>
      <c r="C7513" s="294">
        <v>52824</v>
      </c>
      <c r="D7513" s="294">
        <v>7213</v>
      </c>
      <c r="E7513" s="295">
        <v>171615</v>
      </c>
      <c r="F7513" s="294">
        <v>59840</v>
      </c>
      <c r="G7513" s="294">
        <v>101926</v>
      </c>
    </row>
    <row r="7514" spans="1:7">
      <c r="A7514" s="34" t="s">
        <v>126</v>
      </c>
      <c r="B7514" s="293">
        <v>2015</v>
      </c>
      <c r="C7514" s="294">
        <v>48851</v>
      </c>
      <c r="D7514" s="294">
        <v>6958</v>
      </c>
      <c r="E7514" s="295">
        <v>167381</v>
      </c>
      <c r="F7514" s="294">
        <v>64998</v>
      </c>
      <c r="G7514" s="294">
        <v>103897</v>
      </c>
    </row>
    <row r="7515" spans="1:7">
      <c r="A7515" s="34" t="s">
        <v>126</v>
      </c>
      <c r="B7515" s="293">
        <v>2014</v>
      </c>
      <c r="C7515" s="294">
        <v>49605</v>
      </c>
      <c r="D7515" s="294">
        <v>9133</v>
      </c>
      <c r="E7515" s="295">
        <v>167566</v>
      </c>
      <c r="F7515" s="294">
        <v>71621</v>
      </c>
      <c r="G7515" s="294">
        <v>108303</v>
      </c>
    </row>
    <row r="7516" spans="1:7">
      <c r="A7516" s="34" t="s">
        <v>126</v>
      </c>
      <c r="B7516" s="293">
        <v>2013</v>
      </c>
      <c r="C7516" s="294">
        <v>51584</v>
      </c>
      <c r="D7516" s="294">
        <v>22001</v>
      </c>
      <c r="E7516" s="295">
        <v>172101</v>
      </c>
      <c r="F7516" s="294">
        <v>76620</v>
      </c>
      <c r="G7516" s="294">
        <v>113109</v>
      </c>
    </row>
    <row r="7517" spans="1:7">
      <c r="A7517" s="34" t="s">
        <v>126</v>
      </c>
      <c r="B7517" s="293">
        <v>2012</v>
      </c>
      <c r="C7517" s="294">
        <v>54657</v>
      </c>
      <c r="D7517" s="294">
        <v>14568</v>
      </c>
      <c r="E7517" s="295">
        <v>185798</v>
      </c>
      <c r="F7517" s="294">
        <v>81678</v>
      </c>
      <c r="G7517" s="294">
        <v>119138</v>
      </c>
    </row>
    <row r="7518" spans="1:7">
      <c r="A7518" s="34" t="s">
        <v>126</v>
      </c>
      <c r="B7518" s="293">
        <v>2011</v>
      </c>
      <c r="C7518" s="294">
        <v>65259</v>
      </c>
      <c r="D7518" s="294">
        <v>10006</v>
      </c>
      <c r="E7518" s="295">
        <v>188002</v>
      </c>
      <c r="F7518" s="294">
        <v>82621</v>
      </c>
      <c r="G7518" s="294">
        <v>121563</v>
      </c>
    </row>
    <row r="7519" spans="1:7">
      <c r="A7519" s="34" t="s">
        <v>126</v>
      </c>
      <c r="B7519" s="293">
        <v>2010</v>
      </c>
      <c r="C7519" s="294">
        <v>67057</v>
      </c>
      <c r="D7519" s="294">
        <v>8254</v>
      </c>
      <c r="E7519" s="295">
        <v>195014</v>
      </c>
      <c r="F7519" s="294">
        <v>88265</v>
      </c>
      <c r="G7519" s="294">
        <v>132278</v>
      </c>
    </row>
    <row r="7520" spans="1:7">
      <c r="A7520" s="34" t="s">
        <v>126</v>
      </c>
      <c r="B7520" s="293">
        <v>2009</v>
      </c>
      <c r="C7520" s="294">
        <v>50009</v>
      </c>
      <c r="D7520" s="294">
        <v>8630</v>
      </c>
      <c r="E7520" s="295">
        <v>212949</v>
      </c>
      <c r="F7520" s="294">
        <v>90446</v>
      </c>
      <c r="G7520" s="294">
        <v>139108</v>
      </c>
    </row>
    <row r="7521" spans="1:7">
      <c r="A7521" s="34" t="s">
        <v>126</v>
      </c>
      <c r="B7521" s="293">
        <v>2008</v>
      </c>
      <c r="C7521" s="294">
        <v>48296</v>
      </c>
      <c r="D7521" s="294">
        <v>8101</v>
      </c>
      <c r="E7521" s="295">
        <v>111148</v>
      </c>
      <c r="F7521" s="294">
        <v>57740</v>
      </c>
      <c r="G7521" s="294">
        <v>75023</v>
      </c>
    </row>
    <row r="7522" spans="1:7">
      <c r="A7522" s="34" t="s">
        <v>126</v>
      </c>
      <c r="B7522" s="293">
        <v>2007</v>
      </c>
      <c r="C7522" s="294">
        <v>48418</v>
      </c>
      <c r="D7522" s="294">
        <v>8140</v>
      </c>
      <c r="E7522" s="295">
        <v>115268</v>
      </c>
      <c r="F7522" s="294">
        <v>65124</v>
      </c>
      <c r="G7522" s="294">
        <v>78263</v>
      </c>
    </row>
    <row r="7523" spans="1:7">
      <c r="A7523" s="34" t="s">
        <v>126</v>
      </c>
      <c r="B7523" s="293">
        <v>2006</v>
      </c>
      <c r="C7523" s="294">
        <v>48371</v>
      </c>
      <c r="D7523" s="294">
        <v>19332</v>
      </c>
      <c r="E7523" s="295">
        <v>115546</v>
      </c>
      <c r="F7523" s="294">
        <v>71432</v>
      </c>
      <c r="G7523" s="294">
        <v>79412</v>
      </c>
    </row>
    <row r="7524" spans="1:7">
      <c r="A7524" s="34" t="s">
        <v>126</v>
      </c>
      <c r="B7524" s="293">
        <v>2005</v>
      </c>
      <c r="C7524" s="294">
        <v>47405</v>
      </c>
      <c r="D7524" s="294">
        <v>8079</v>
      </c>
      <c r="E7524" s="295">
        <v>116970</v>
      </c>
      <c r="F7524" s="294">
        <v>65764</v>
      </c>
      <c r="G7524" s="294">
        <v>83700</v>
      </c>
    </row>
    <row r="7525" spans="1:7">
      <c r="A7525" s="34" t="s">
        <v>126</v>
      </c>
      <c r="B7525" s="293">
        <v>2004</v>
      </c>
      <c r="C7525" s="294">
        <v>52516</v>
      </c>
      <c r="D7525" s="294">
        <v>11357</v>
      </c>
      <c r="E7525" s="295">
        <v>123684</v>
      </c>
      <c r="F7525" s="294">
        <v>68278</v>
      </c>
      <c r="G7525" s="294">
        <v>86823</v>
      </c>
    </row>
    <row r="7526" spans="1:7">
      <c r="A7526" s="34" t="s">
        <v>126</v>
      </c>
      <c r="B7526" s="293">
        <v>2003</v>
      </c>
      <c r="C7526" s="294">
        <v>45188</v>
      </c>
      <c r="D7526" s="294">
        <v>3910</v>
      </c>
      <c r="E7526" s="295">
        <v>116775</v>
      </c>
      <c r="F7526" s="294">
        <v>65377</v>
      </c>
      <c r="G7526" s="294">
        <v>79950</v>
      </c>
    </row>
    <row r="7527" spans="1:7">
      <c r="A7527" s="34" t="s">
        <v>126</v>
      </c>
      <c r="B7527" s="293">
        <v>2002</v>
      </c>
      <c r="C7527" s="294">
        <v>32373</v>
      </c>
      <c r="D7527" s="294">
        <v>9126</v>
      </c>
      <c r="E7527" s="295">
        <v>46356</v>
      </c>
      <c r="F7527" s="294">
        <v>19950</v>
      </c>
      <c r="G7527" s="294">
        <v>31759</v>
      </c>
    </row>
    <row r="7528" spans="1:7">
      <c r="A7528" s="34" t="s">
        <v>126</v>
      </c>
      <c r="B7528" s="293">
        <v>2001</v>
      </c>
      <c r="C7528" s="294">
        <v>29024</v>
      </c>
      <c r="D7528" s="294">
        <v>7788</v>
      </c>
      <c r="E7528" s="295">
        <v>39153</v>
      </c>
      <c r="F7528" s="294">
        <v>18293</v>
      </c>
      <c r="G7528" s="294">
        <v>27165</v>
      </c>
    </row>
    <row r="7529" spans="1:7">
      <c r="A7529" s="34" t="s">
        <v>126</v>
      </c>
      <c r="B7529" s="293">
        <v>2000</v>
      </c>
      <c r="C7529" s="294">
        <v>29355</v>
      </c>
      <c r="D7529" s="294">
        <v>3726</v>
      </c>
      <c r="E7529" s="295">
        <v>33510</v>
      </c>
      <c r="F7529" s="294">
        <v>16076</v>
      </c>
      <c r="G7529" s="294">
        <v>21488</v>
      </c>
    </row>
    <row r="7530" spans="1:7">
      <c r="A7530" s="34" t="s">
        <v>126</v>
      </c>
      <c r="B7530" s="293">
        <v>1999</v>
      </c>
      <c r="C7530" s="294">
        <v>27376</v>
      </c>
      <c r="D7530" s="294">
        <v>4952</v>
      </c>
      <c r="E7530" s="295">
        <v>31372</v>
      </c>
      <c r="F7530" s="294">
        <v>13950</v>
      </c>
      <c r="G7530" s="294">
        <v>21023</v>
      </c>
    </row>
    <row r="7531" spans="1:7">
      <c r="A7531" s="34" t="s">
        <v>126</v>
      </c>
      <c r="B7531" s="293">
        <v>1998</v>
      </c>
      <c r="C7531" s="294">
        <v>13544</v>
      </c>
      <c r="D7531" s="294">
        <v>3351</v>
      </c>
      <c r="E7531" s="295">
        <v>18302</v>
      </c>
      <c r="F7531" s="294">
        <v>8810</v>
      </c>
      <c r="G7531" s="294">
        <v>12066</v>
      </c>
    </row>
    <row r="7532" spans="1:7">
      <c r="A7532" s="34" t="s">
        <v>126</v>
      </c>
      <c r="B7532" s="293">
        <v>1997</v>
      </c>
      <c r="C7532" s="294">
        <v>12504</v>
      </c>
      <c r="D7532" s="294">
        <v>2213</v>
      </c>
      <c r="E7532" s="295">
        <v>14991</v>
      </c>
      <c r="F7532" s="294">
        <v>7933</v>
      </c>
      <c r="G7532" s="294">
        <v>10909</v>
      </c>
    </row>
    <row r="7533" spans="1:7">
      <c r="A7533" s="34" t="s">
        <v>126</v>
      </c>
      <c r="B7533" s="293">
        <v>1996</v>
      </c>
      <c r="C7533" s="294">
        <v>11306</v>
      </c>
      <c r="D7533" s="294">
        <v>1929</v>
      </c>
      <c r="E7533" s="295">
        <v>14667</v>
      </c>
      <c r="F7533" s="294">
        <v>7004</v>
      </c>
      <c r="G7533" s="294">
        <v>9926</v>
      </c>
    </row>
    <row r="7534" spans="1:7">
      <c r="A7534" s="34" t="s">
        <v>126</v>
      </c>
      <c r="B7534" s="293">
        <v>1995</v>
      </c>
      <c r="C7534" s="294">
        <v>10021.4004</v>
      </c>
      <c r="D7534" s="294">
        <v>1572.9</v>
      </c>
      <c r="E7534" s="295">
        <v>12729.299800000001</v>
      </c>
      <c r="F7534" s="294">
        <v>5553.2001</v>
      </c>
      <c r="G7534" s="294">
        <v>8421.7001</v>
      </c>
    </row>
    <row r="7535" spans="1:7">
      <c r="A7535" s="34" t="s">
        <v>126</v>
      </c>
      <c r="B7535" s="293">
        <v>1994</v>
      </c>
      <c r="C7535" s="294">
        <v>7977.2997999999998</v>
      </c>
      <c r="D7535" s="294">
        <v>1298.4000000000001</v>
      </c>
      <c r="E7535" s="295">
        <v>11098.5</v>
      </c>
      <c r="F7535" s="294">
        <v>4362.7</v>
      </c>
      <c r="G7535" s="294">
        <v>7186.9</v>
      </c>
    </row>
    <row r="7536" spans="1:7">
      <c r="A7536" s="34" t="s">
        <v>126</v>
      </c>
      <c r="B7536" s="293">
        <v>1993</v>
      </c>
      <c r="C7536" s="294">
        <v>7477.7002000000002</v>
      </c>
      <c r="D7536" s="294">
        <v>657.5</v>
      </c>
      <c r="E7536" s="295">
        <v>9330.9004000000004</v>
      </c>
      <c r="F7536" s="294">
        <v>3904.7999</v>
      </c>
      <c r="G7536" s="294">
        <v>5654.0999000000002</v>
      </c>
    </row>
    <row r="7537" spans="1:7">
      <c r="A7537" s="34" t="s">
        <v>126</v>
      </c>
      <c r="B7537" s="293">
        <v>1992</v>
      </c>
      <c r="C7537" s="294">
        <v>7230.2002000000002</v>
      </c>
      <c r="D7537" s="294">
        <v>810.9</v>
      </c>
      <c r="E7537" s="295">
        <v>9590.0995999999996</v>
      </c>
      <c r="F7537" s="294">
        <v>4753.5</v>
      </c>
      <c r="G7537" s="294">
        <v>6577.1</v>
      </c>
    </row>
    <row r="7538" spans="1:7">
      <c r="A7538" s="34" t="s">
        <v>126</v>
      </c>
      <c r="B7538" s="293">
        <v>1991</v>
      </c>
      <c r="C7538" s="294">
        <v>6950</v>
      </c>
      <c r="D7538" s="294">
        <v>722.1</v>
      </c>
      <c r="E7538" s="295">
        <v>9634.5995999999996</v>
      </c>
      <c r="F7538" s="294">
        <v>5060.7001</v>
      </c>
      <c r="G7538" s="294">
        <v>7148.4000999999998</v>
      </c>
    </row>
    <row r="7539" spans="1:7">
      <c r="A7539" s="34" t="s">
        <v>126</v>
      </c>
      <c r="B7539" s="293">
        <v>1990</v>
      </c>
      <c r="C7539" s="294">
        <v>6406</v>
      </c>
      <c r="D7539" s="294">
        <v>801.2</v>
      </c>
      <c r="E7539" s="295">
        <v>9052</v>
      </c>
      <c r="F7539" s="294">
        <v>5120.6998999999996</v>
      </c>
      <c r="G7539" s="294">
        <v>6813.2999</v>
      </c>
    </row>
    <row r="7540" spans="1:7">
      <c r="A7540" s="34" t="s">
        <v>126</v>
      </c>
      <c r="B7540" s="293">
        <v>1989</v>
      </c>
      <c r="C7540" s="294">
        <v>5671.5</v>
      </c>
      <c r="D7540" s="294">
        <v>681.1</v>
      </c>
      <c r="E7540" s="295">
        <v>8324.7998000000007</v>
      </c>
      <c r="F7540" s="294">
        <v>4559.8998000000001</v>
      </c>
      <c r="G7540" s="294">
        <v>6276.7997999999998</v>
      </c>
    </row>
    <row r="7541" spans="1:7">
      <c r="A7541" s="34" t="s">
        <v>127</v>
      </c>
      <c r="B7541" s="293">
        <v>2019</v>
      </c>
      <c r="C7541" s="294">
        <v>67684</v>
      </c>
      <c r="D7541" s="294">
        <v>3634</v>
      </c>
      <c r="E7541" s="295">
        <v>115095</v>
      </c>
      <c r="F7541" s="294">
        <v>47579</v>
      </c>
      <c r="G7541" s="294">
        <v>77671</v>
      </c>
    </row>
    <row r="7542" spans="1:7">
      <c r="A7542" s="34" t="s">
        <v>127</v>
      </c>
      <c r="B7542" s="293">
        <v>2018</v>
      </c>
      <c r="C7542" s="294">
        <v>66832</v>
      </c>
      <c r="D7542" s="294">
        <v>9485</v>
      </c>
      <c r="E7542" s="295">
        <v>118310</v>
      </c>
      <c r="F7542" s="294">
        <v>52883</v>
      </c>
      <c r="G7542" s="294">
        <v>84169</v>
      </c>
    </row>
    <row r="7543" spans="1:7">
      <c r="A7543" s="34" t="s">
        <v>127</v>
      </c>
      <c r="B7543" s="293">
        <v>2017</v>
      </c>
      <c r="C7543" s="294">
        <v>65058</v>
      </c>
      <c r="D7543" s="294">
        <v>15079</v>
      </c>
      <c r="E7543" s="295">
        <v>120406</v>
      </c>
      <c r="F7543" s="294">
        <v>55778</v>
      </c>
      <c r="G7543" s="294">
        <v>87370</v>
      </c>
    </row>
    <row r="7544" spans="1:7">
      <c r="A7544" s="34" t="s">
        <v>127</v>
      </c>
      <c r="B7544" s="293">
        <v>2016</v>
      </c>
      <c r="C7544" s="294">
        <v>65299</v>
      </c>
      <c r="D7544" s="294">
        <v>10253</v>
      </c>
      <c r="E7544" s="295">
        <v>127136</v>
      </c>
      <c r="F7544" s="294">
        <v>57983</v>
      </c>
      <c r="G7544" s="294">
        <v>88581</v>
      </c>
    </row>
    <row r="7545" spans="1:7">
      <c r="A7545" s="34" t="s">
        <v>127</v>
      </c>
      <c r="B7545" s="293">
        <v>2015</v>
      </c>
      <c r="C7545" s="294">
        <v>70749</v>
      </c>
      <c r="D7545" s="294">
        <v>6777</v>
      </c>
      <c r="E7545" s="295">
        <v>129495</v>
      </c>
      <c r="F7545" s="294">
        <v>63050</v>
      </c>
      <c r="G7545" s="294">
        <v>93395</v>
      </c>
    </row>
    <row r="7546" spans="1:7">
      <c r="A7546" s="34" t="s">
        <v>127</v>
      </c>
      <c r="B7546" s="293">
        <v>2014</v>
      </c>
      <c r="C7546" s="294">
        <v>74401</v>
      </c>
      <c r="D7546" s="294">
        <v>11390</v>
      </c>
      <c r="E7546" s="295">
        <v>144266</v>
      </c>
      <c r="F7546" s="294">
        <v>69976</v>
      </c>
      <c r="G7546" s="294">
        <v>105393</v>
      </c>
    </row>
    <row r="7547" spans="1:7">
      <c r="A7547" s="34" t="s">
        <v>127</v>
      </c>
      <c r="B7547" s="293">
        <v>2013</v>
      </c>
      <c r="C7547" s="294">
        <v>80116</v>
      </c>
      <c r="D7547" s="294">
        <v>11068</v>
      </c>
      <c r="E7547" s="295">
        <v>139263</v>
      </c>
      <c r="F7547" s="294">
        <v>68709</v>
      </c>
      <c r="G7547" s="294">
        <v>100252</v>
      </c>
    </row>
    <row r="7548" spans="1:7">
      <c r="A7548" s="34" t="s">
        <v>127</v>
      </c>
      <c r="B7548" s="293">
        <v>2012</v>
      </c>
      <c r="C7548" s="294">
        <v>82006</v>
      </c>
      <c r="D7548" s="294">
        <v>10500</v>
      </c>
      <c r="E7548" s="295">
        <v>132244</v>
      </c>
      <c r="F7548" s="294">
        <v>64035</v>
      </c>
      <c r="G7548" s="294">
        <v>93813</v>
      </c>
    </row>
    <row r="7549" spans="1:7">
      <c r="A7549" s="34" t="s">
        <v>127</v>
      </c>
      <c r="B7549" s="293">
        <v>2011</v>
      </c>
      <c r="C7549" s="294">
        <v>82559</v>
      </c>
      <c r="D7549" s="294">
        <v>11564</v>
      </c>
      <c r="E7549" s="295">
        <v>138354</v>
      </c>
      <c r="F7549" s="294">
        <v>68001</v>
      </c>
      <c r="G7549" s="294">
        <v>100015</v>
      </c>
    </row>
    <row r="7550" spans="1:7">
      <c r="A7550" s="34" t="s">
        <v>127</v>
      </c>
      <c r="B7550" s="293">
        <v>2010</v>
      </c>
      <c r="C7550" s="294">
        <v>77567</v>
      </c>
      <c r="D7550" s="294">
        <v>12517</v>
      </c>
      <c r="E7550" s="295">
        <v>128172</v>
      </c>
      <c r="F7550" s="294">
        <v>61439</v>
      </c>
      <c r="G7550" s="294">
        <v>91271</v>
      </c>
    </row>
    <row r="7551" spans="1:7">
      <c r="A7551" s="34" t="s">
        <v>127</v>
      </c>
      <c r="B7551" s="293">
        <v>2009</v>
      </c>
      <c r="C7551" s="294">
        <v>76694</v>
      </c>
      <c r="D7551" s="294">
        <v>13244</v>
      </c>
      <c r="E7551" s="295">
        <v>134833</v>
      </c>
      <c r="F7551" s="294">
        <v>63099</v>
      </c>
      <c r="G7551" s="294">
        <v>100071</v>
      </c>
    </row>
    <row r="7552" spans="1:7">
      <c r="A7552" s="34" t="s">
        <v>127</v>
      </c>
      <c r="B7552" s="293">
        <v>2008</v>
      </c>
      <c r="C7552" s="294">
        <v>81748</v>
      </c>
      <c r="D7552" s="294">
        <v>13364.5</v>
      </c>
      <c r="E7552" s="295">
        <v>143992</v>
      </c>
      <c r="F7552" s="294">
        <v>69494</v>
      </c>
      <c r="G7552" s="294">
        <v>106159</v>
      </c>
    </row>
    <row r="7553" spans="1:7">
      <c r="A7553" s="34" t="s">
        <v>127</v>
      </c>
      <c r="B7553" s="293">
        <v>2007</v>
      </c>
      <c r="C7553" s="294">
        <v>76476</v>
      </c>
      <c r="D7553" s="294">
        <v>10179</v>
      </c>
      <c r="E7553" s="295">
        <v>138014</v>
      </c>
      <c r="F7553" s="294">
        <v>66760</v>
      </c>
      <c r="G7553" s="294">
        <v>102174</v>
      </c>
    </row>
    <row r="7554" spans="1:7">
      <c r="A7554" s="34" t="s">
        <v>127</v>
      </c>
      <c r="B7554" s="293">
        <v>2006</v>
      </c>
      <c r="C7554" s="294">
        <v>68222</v>
      </c>
      <c r="D7554" s="294">
        <v>8536</v>
      </c>
      <c r="E7554" s="295">
        <v>135695</v>
      </c>
      <c r="F7554" s="294">
        <v>62908</v>
      </c>
      <c r="G7554" s="294">
        <v>101012</v>
      </c>
    </row>
    <row r="7555" spans="1:7">
      <c r="A7555" s="34" t="s">
        <v>127</v>
      </c>
      <c r="B7555" s="293">
        <v>2005</v>
      </c>
      <c r="C7555" s="294">
        <v>56741</v>
      </c>
      <c r="D7555" s="294">
        <v>6787</v>
      </c>
      <c r="E7555" s="295">
        <v>61527</v>
      </c>
      <c r="F7555" s="294">
        <v>18475</v>
      </c>
      <c r="G7555" s="294">
        <v>42803</v>
      </c>
    </row>
    <row r="7556" spans="1:7">
      <c r="A7556" s="34" t="s">
        <v>127</v>
      </c>
      <c r="B7556" s="293">
        <v>2004</v>
      </c>
      <c r="C7556" s="294">
        <v>51407</v>
      </c>
      <c r="D7556" s="294">
        <v>6350</v>
      </c>
      <c r="E7556" s="295">
        <v>57048</v>
      </c>
      <c r="F7556" s="294">
        <v>17278</v>
      </c>
      <c r="G7556" s="294">
        <v>38119</v>
      </c>
    </row>
    <row r="7557" spans="1:7">
      <c r="A7557" s="34" t="s">
        <v>127</v>
      </c>
      <c r="B7557" s="293">
        <v>2003</v>
      </c>
      <c r="C7557" s="294">
        <v>43377</v>
      </c>
      <c r="D7557" s="294">
        <v>5061</v>
      </c>
      <c r="E7557" s="295">
        <v>43706</v>
      </c>
      <c r="F7557" s="294">
        <v>16186</v>
      </c>
      <c r="G7557" s="294">
        <v>29833</v>
      </c>
    </row>
    <row r="7558" spans="1:7">
      <c r="A7558" s="34" t="s">
        <v>127</v>
      </c>
      <c r="B7558" s="293">
        <v>2002</v>
      </c>
      <c r="C7558" s="294">
        <v>40238</v>
      </c>
      <c r="D7558" s="294">
        <v>4228</v>
      </c>
      <c r="E7558" s="295">
        <v>40776</v>
      </c>
      <c r="F7558" s="294">
        <v>13706</v>
      </c>
      <c r="G7558" s="294">
        <v>28638</v>
      </c>
    </row>
    <row r="7559" spans="1:7">
      <c r="A7559" s="34" t="s">
        <v>127</v>
      </c>
      <c r="B7559" s="293">
        <v>2001</v>
      </c>
      <c r="C7559" s="294">
        <v>39244</v>
      </c>
      <c r="D7559" s="294">
        <v>2801</v>
      </c>
      <c r="E7559" s="295">
        <v>34387</v>
      </c>
      <c r="F7559" s="294">
        <v>12010</v>
      </c>
      <c r="G7559" s="294">
        <v>24035</v>
      </c>
    </row>
    <row r="7560" spans="1:7">
      <c r="A7560" s="34" t="s">
        <v>127</v>
      </c>
      <c r="B7560" s="293">
        <v>2000</v>
      </c>
      <c r="C7560" s="294">
        <v>39951</v>
      </c>
      <c r="D7560" s="294">
        <v>3427</v>
      </c>
      <c r="E7560" s="295">
        <v>34194</v>
      </c>
      <c r="F7560" s="294">
        <v>12287</v>
      </c>
      <c r="G7560" s="294">
        <v>24413</v>
      </c>
    </row>
    <row r="7561" spans="1:7">
      <c r="A7561" s="34" t="s">
        <v>127</v>
      </c>
      <c r="B7561" s="293">
        <v>1999</v>
      </c>
      <c r="C7561" s="294">
        <v>38125</v>
      </c>
      <c r="D7561" s="294">
        <v>3654</v>
      </c>
      <c r="E7561" s="295">
        <v>32113</v>
      </c>
      <c r="F7561" s="294">
        <v>12058</v>
      </c>
      <c r="G7561" s="294">
        <v>21439</v>
      </c>
    </row>
    <row r="7562" spans="1:7">
      <c r="A7562" s="34" t="s">
        <v>127</v>
      </c>
      <c r="B7562" s="293">
        <v>1998</v>
      </c>
      <c r="C7562" s="294">
        <v>37154</v>
      </c>
      <c r="D7562" s="294">
        <v>3676</v>
      </c>
      <c r="E7562" s="295">
        <v>30966</v>
      </c>
      <c r="F7562" s="294">
        <v>12236</v>
      </c>
      <c r="G7562" s="294">
        <v>20282</v>
      </c>
    </row>
    <row r="7563" spans="1:7">
      <c r="A7563" s="34" t="s">
        <v>127</v>
      </c>
      <c r="B7563" s="293">
        <v>1997</v>
      </c>
      <c r="C7563" s="294">
        <v>35764</v>
      </c>
      <c r="D7563" s="294">
        <v>3311</v>
      </c>
      <c r="E7563" s="295">
        <v>27544</v>
      </c>
      <c r="F7563" s="294">
        <v>12046</v>
      </c>
      <c r="G7563" s="294">
        <v>17038</v>
      </c>
    </row>
    <row r="7564" spans="1:7">
      <c r="A7564" s="34" t="s">
        <v>127</v>
      </c>
      <c r="B7564" s="293">
        <v>1996</v>
      </c>
      <c r="C7564" s="294">
        <v>35284</v>
      </c>
      <c r="D7564" s="294">
        <v>2943</v>
      </c>
      <c r="E7564" s="295">
        <v>27730</v>
      </c>
      <c r="F7564" s="294">
        <v>11722</v>
      </c>
      <c r="G7564" s="294">
        <v>17508</v>
      </c>
    </row>
    <row r="7565" spans="1:7">
      <c r="A7565" s="34" t="s">
        <v>127</v>
      </c>
      <c r="B7565" s="293">
        <v>1995</v>
      </c>
      <c r="C7565" s="294">
        <v>33482</v>
      </c>
      <c r="D7565" s="294">
        <v>2543</v>
      </c>
      <c r="E7565" s="295">
        <v>28125</v>
      </c>
      <c r="F7565" s="294">
        <v>10589</v>
      </c>
      <c r="G7565" s="294">
        <v>16720</v>
      </c>
    </row>
    <row r="7566" spans="1:7">
      <c r="A7566" s="34" t="s">
        <v>127</v>
      </c>
      <c r="B7566" s="293">
        <v>1994</v>
      </c>
      <c r="C7566" s="294">
        <v>30296</v>
      </c>
      <c r="D7566" s="294">
        <v>2109</v>
      </c>
      <c r="E7566" s="295">
        <v>25535</v>
      </c>
      <c r="F7566" s="294">
        <v>8832</v>
      </c>
      <c r="G7566" s="294">
        <v>15187</v>
      </c>
    </row>
    <row r="7567" spans="1:7">
      <c r="A7567" s="34" t="s">
        <v>127</v>
      </c>
      <c r="B7567" s="293">
        <v>1993</v>
      </c>
      <c r="C7567" s="294">
        <v>30433</v>
      </c>
      <c r="D7567" s="294">
        <v>-758</v>
      </c>
      <c r="E7567" s="295">
        <v>24935</v>
      </c>
      <c r="F7567" s="294">
        <v>7441</v>
      </c>
      <c r="G7567" s="294">
        <v>14427</v>
      </c>
    </row>
    <row r="7568" spans="1:7">
      <c r="A7568" s="34" t="s">
        <v>127</v>
      </c>
      <c r="B7568" s="293">
        <v>1992</v>
      </c>
      <c r="C7568" s="294">
        <v>29362</v>
      </c>
      <c r="D7568" s="294">
        <v>1778</v>
      </c>
      <c r="E7568" s="295">
        <v>24025</v>
      </c>
      <c r="F7568" s="294">
        <v>9071</v>
      </c>
      <c r="G7568" s="294">
        <v>16296</v>
      </c>
    </row>
    <row r="7569" spans="1:7">
      <c r="A7569" s="34" t="s">
        <v>127</v>
      </c>
      <c r="B7569" s="293">
        <v>1991</v>
      </c>
      <c r="C7569" s="294">
        <v>27026</v>
      </c>
      <c r="D7569" s="294">
        <v>1695</v>
      </c>
      <c r="E7569" s="295">
        <v>20468</v>
      </c>
      <c r="F7569" s="294">
        <v>7736</v>
      </c>
      <c r="G7569" s="294">
        <v>13816</v>
      </c>
    </row>
    <row r="7570" spans="1:7">
      <c r="A7570" s="34" t="s">
        <v>127</v>
      </c>
      <c r="B7570" s="293">
        <v>1990</v>
      </c>
      <c r="C7570" s="294">
        <v>24081</v>
      </c>
      <c r="D7570" s="294">
        <v>1555</v>
      </c>
      <c r="E7570" s="295">
        <v>18487</v>
      </c>
      <c r="F7570" s="294">
        <v>7518</v>
      </c>
      <c r="G7570" s="294">
        <v>12003</v>
      </c>
    </row>
    <row r="7571" spans="1:7">
      <c r="A7571" s="34" t="s">
        <v>127</v>
      </c>
      <c r="B7571" s="293">
        <v>1989</v>
      </c>
      <c r="C7571" s="294">
        <v>21398</v>
      </c>
      <c r="D7571" s="294">
        <v>1190</v>
      </c>
      <c r="E7571" s="295">
        <v>16351</v>
      </c>
      <c r="F7571" s="294">
        <v>6215</v>
      </c>
      <c r="G7571" s="294">
        <v>10546</v>
      </c>
    </row>
    <row r="7572" spans="1:7">
      <c r="A7572" s="34" t="s">
        <v>1774</v>
      </c>
      <c r="B7572" s="293">
        <v>2019</v>
      </c>
      <c r="C7572" s="294">
        <v>14320.324000000001</v>
      </c>
      <c r="D7572" s="294">
        <v>1512.364</v>
      </c>
      <c r="E7572" s="295">
        <v>17576.689999999999</v>
      </c>
      <c r="F7572" s="294">
        <v>5968.152</v>
      </c>
      <c r="G7572" s="294">
        <v>13075.996999999999</v>
      </c>
    </row>
    <row r="7573" spans="1:7">
      <c r="A7573" s="34" t="s">
        <v>1774</v>
      </c>
      <c r="B7573" s="293">
        <v>2018</v>
      </c>
      <c r="C7573" s="294">
        <v>14302.392</v>
      </c>
      <c r="D7573" s="294">
        <v>1060.8009999999999</v>
      </c>
      <c r="E7573" s="295">
        <v>15320.087</v>
      </c>
      <c r="F7573" s="294">
        <v>5865.4930000000004</v>
      </c>
      <c r="G7573" s="294">
        <v>10822.518</v>
      </c>
    </row>
    <row r="7574" spans="1:7">
      <c r="A7574" s="34" t="s">
        <v>1774</v>
      </c>
      <c r="B7574" s="293">
        <v>2017</v>
      </c>
      <c r="C7574" s="294">
        <v>12029.312</v>
      </c>
      <c r="D7574" s="294">
        <v>983.41200000000003</v>
      </c>
      <c r="E7574" s="295">
        <v>15489.904</v>
      </c>
      <c r="F7574" s="294">
        <v>5267.3459999999995</v>
      </c>
      <c r="G7574" s="294">
        <v>11137.706</v>
      </c>
    </row>
    <row r="7575" spans="1:7">
      <c r="A7575" s="34" t="s">
        <v>1774</v>
      </c>
      <c r="B7575" s="293">
        <v>2016</v>
      </c>
      <c r="C7575" s="294">
        <v>11360.753000000001</v>
      </c>
      <c r="D7575" s="294">
        <v>806.84</v>
      </c>
      <c r="E7575" s="295">
        <v>12034.142</v>
      </c>
      <c r="F7575" s="294">
        <v>4578.6779999999999</v>
      </c>
      <c r="G7575" s="294">
        <v>7592.9219999999996</v>
      </c>
    </row>
    <row r="7576" spans="1:7">
      <c r="A7576" s="34" t="s">
        <v>1774</v>
      </c>
      <c r="B7576" s="293">
        <v>2015</v>
      </c>
      <c r="C7576" s="294">
        <v>12711.744000000001</v>
      </c>
      <c r="D7576" s="294">
        <v>1012.14</v>
      </c>
      <c r="E7576" s="295">
        <v>12279.281999999999</v>
      </c>
      <c r="F7576" s="294">
        <v>5107.5690000000004</v>
      </c>
      <c r="G7576" s="294">
        <v>8054.6710000000003</v>
      </c>
    </row>
    <row r="7577" spans="1:7">
      <c r="A7577" s="34" t="s">
        <v>1774</v>
      </c>
      <c r="B7577" s="293">
        <v>2014</v>
      </c>
      <c r="C7577" s="294">
        <v>13215.971</v>
      </c>
      <c r="D7577" s="294">
        <v>1041.048</v>
      </c>
      <c r="E7577" s="295">
        <v>13274.361999999999</v>
      </c>
      <c r="F7577" s="294">
        <v>6662.808</v>
      </c>
      <c r="G7577" s="294">
        <v>8987.5720000000001</v>
      </c>
    </row>
    <row r="7578" spans="1:7">
      <c r="A7578" s="34" t="s">
        <v>1774</v>
      </c>
      <c r="B7578" s="293">
        <v>2013</v>
      </c>
      <c r="C7578" s="294">
        <v>13015.704</v>
      </c>
      <c r="D7578" s="294">
        <v>948.42700000000002</v>
      </c>
      <c r="E7578" s="295">
        <v>12540.897999999999</v>
      </c>
      <c r="F7578" s="294">
        <v>5741.4809999999998</v>
      </c>
      <c r="G7578" s="294">
        <v>8571.2669999999998</v>
      </c>
    </row>
    <row r="7579" spans="1:7">
      <c r="A7579" s="34" t="s">
        <v>1774</v>
      </c>
      <c r="B7579" s="293">
        <v>2012</v>
      </c>
      <c r="C7579" s="294">
        <v>13145.941999999999</v>
      </c>
      <c r="D7579" s="294">
        <v>1151.8230000000001</v>
      </c>
      <c r="E7579" s="295">
        <v>11170.281999999999</v>
      </c>
      <c r="F7579" s="294">
        <v>4905.7299999999996</v>
      </c>
      <c r="G7579" s="294">
        <v>6635.2649999999994</v>
      </c>
    </row>
    <row r="7580" spans="1:7">
      <c r="A7580" s="34" t="s">
        <v>1774</v>
      </c>
      <c r="B7580" s="293">
        <v>2011</v>
      </c>
      <c r="C7580" s="294">
        <v>12345.87</v>
      </c>
      <c r="D7580" s="294">
        <v>1049.1300000000001</v>
      </c>
      <c r="E7580" s="295">
        <v>10886.805</v>
      </c>
      <c r="F7580" s="294">
        <v>5488.3360000000002</v>
      </c>
      <c r="G7580" s="294">
        <v>7254.6930000000002</v>
      </c>
    </row>
    <row r="7581" spans="1:7">
      <c r="A7581" s="34" t="s">
        <v>1774</v>
      </c>
      <c r="B7581" s="293">
        <v>2010</v>
      </c>
      <c r="C7581" s="294">
        <v>9993.1659999999993</v>
      </c>
      <c r="D7581" s="294">
        <v>554.06500000000005</v>
      </c>
      <c r="E7581" s="295">
        <v>9910.3819999999996</v>
      </c>
      <c r="F7581" s="294">
        <v>4459.3999999999996</v>
      </c>
      <c r="G7581" s="294">
        <v>6236.3059999999996</v>
      </c>
    </row>
    <row r="7582" spans="1:7">
      <c r="A7582" s="34" t="s">
        <v>1774</v>
      </c>
      <c r="B7582" s="293">
        <v>2009</v>
      </c>
      <c r="C7582" s="294">
        <v>10309.014999999999</v>
      </c>
      <c r="D7582" s="294">
        <v>508.51499999999999</v>
      </c>
      <c r="E7582" s="295">
        <v>9855.902</v>
      </c>
      <c r="F7582" s="294">
        <v>4350.4399999999996</v>
      </c>
      <c r="G7582" s="294">
        <v>6671.6119999999992</v>
      </c>
    </row>
    <row r="7583" spans="1:7">
      <c r="A7583" s="34" t="s">
        <v>1774</v>
      </c>
      <c r="B7583" s="293">
        <v>2008</v>
      </c>
      <c r="C7583" s="294">
        <v>12145.605</v>
      </c>
      <c r="D7583" s="294">
        <v>949.46600000000001</v>
      </c>
      <c r="E7583" s="295">
        <v>10386.853999999999</v>
      </c>
      <c r="F7583" s="294">
        <v>5258.9709999999995</v>
      </c>
      <c r="G7583" s="294">
        <v>7330.2869999999994</v>
      </c>
    </row>
    <row r="7584" spans="1:7">
      <c r="A7584" s="34" t="s">
        <v>1774</v>
      </c>
      <c r="B7584" s="293">
        <v>2007</v>
      </c>
      <c r="C7584" s="294">
        <v>10718.058999999999</v>
      </c>
      <c r="D7584" s="294">
        <v>830.04600000000005</v>
      </c>
      <c r="E7584" s="295">
        <v>8441.4130000000005</v>
      </c>
      <c r="F7584" s="294">
        <v>4711.665</v>
      </c>
      <c r="G7584" s="294">
        <v>5996.9650000000001</v>
      </c>
    </row>
    <row r="7585" spans="1:7">
      <c r="A7585" s="34" t="s">
        <v>1774</v>
      </c>
      <c r="B7585" s="293">
        <v>2006</v>
      </c>
      <c r="C7585" s="294">
        <v>9385.8880000000008</v>
      </c>
      <c r="D7585" s="294">
        <v>673.16700000000003</v>
      </c>
      <c r="E7585" s="295">
        <v>8173.4319999999998</v>
      </c>
      <c r="F7585" s="294">
        <v>4241.2030000000004</v>
      </c>
      <c r="G7585" s="294">
        <v>5372.7030000000004</v>
      </c>
    </row>
    <row r="7586" spans="1:7">
      <c r="A7586" s="34" t="s">
        <v>1774</v>
      </c>
      <c r="B7586" s="293">
        <v>2005</v>
      </c>
      <c r="C7586" s="294">
        <v>8068.8050000000003</v>
      </c>
      <c r="D7586" s="294">
        <v>604.69200000000001</v>
      </c>
      <c r="E7586" s="295">
        <v>6860.7030000000004</v>
      </c>
      <c r="F7586" s="294">
        <v>3340.1469999999999</v>
      </c>
      <c r="G7586" s="294">
        <v>4310.5329999999994</v>
      </c>
    </row>
    <row r="7587" spans="1:7">
      <c r="A7587" s="34" t="s">
        <v>1774</v>
      </c>
      <c r="B7587" s="293">
        <v>2004</v>
      </c>
      <c r="C7587" s="294">
        <v>6998.7610000000004</v>
      </c>
      <c r="D7587" s="294">
        <v>345.78300000000002</v>
      </c>
      <c r="E7587" s="295">
        <v>6235.2330000000002</v>
      </c>
      <c r="F7587" s="294">
        <v>2982.4540000000002</v>
      </c>
      <c r="G7587" s="294">
        <v>3971.4480000000003</v>
      </c>
    </row>
    <row r="7588" spans="1:7">
      <c r="A7588" s="34" t="s">
        <v>1774</v>
      </c>
      <c r="B7588" s="293">
        <v>2003</v>
      </c>
      <c r="C7588" s="294">
        <v>6410.61</v>
      </c>
      <c r="D7588" s="294">
        <v>196.27199999999999</v>
      </c>
      <c r="E7588" s="295">
        <v>5985.6319999999996</v>
      </c>
      <c r="F7588" s="294">
        <v>2520.9110000000001</v>
      </c>
      <c r="G7588" s="294">
        <v>3911.4780000000001</v>
      </c>
    </row>
    <row r="7589" spans="1:7">
      <c r="A7589" s="34" t="s">
        <v>1774</v>
      </c>
      <c r="B7589" s="293">
        <v>2002</v>
      </c>
      <c r="C7589" s="294">
        <v>6149.1220000000003</v>
      </c>
      <c r="D7589" s="294">
        <v>130.15</v>
      </c>
      <c r="E7589" s="295">
        <v>5752.5829999999996</v>
      </c>
      <c r="F7589" s="294">
        <v>2583.5160000000001</v>
      </c>
      <c r="G7589" s="294">
        <v>4089.0920000000001</v>
      </c>
    </row>
    <row r="7590" spans="1:7">
      <c r="A7590" s="34" t="s">
        <v>1774</v>
      </c>
      <c r="B7590" s="293">
        <v>2001</v>
      </c>
      <c r="C7590" s="294">
        <v>5979.6040000000003</v>
      </c>
      <c r="D7590" s="294">
        <v>340.79199999999997</v>
      </c>
      <c r="E7590" s="295">
        <v>5337.6610000000001</v>
      </c>
      <c r="F7590" s="294">
        <v>2528.915</v>
      </c>
      <c r="G7590" s="294">
        <v>3932.4949999999999</v>
      </c>
    </row>
    <row r="7591" spans="1:7">
      <c r="A7591" s="34" t="s">
        <v>1774</v>
      </c>
      <c r="B7591" s="293">
        <v>2000</v>
      </c>
      <c r="C7591" s="294">
        <v>5385.6180000000004</v>
      </c>
      <c r="D7591" s="294">
        <v>368.23200000000003</v>
      </c>
      <c r="E7591" s="295">
        <v>4646.299</v>
      </c>
      <c r="F7591" s="294">
        <v>2309.4580000000001</v>
      </c>
      <c r="G7591" s="294">
        <v>3346.518</v>
      </c>
    </row>
    <row r="7592" spans="1:7">
      <c r="A7592" s="34" t="s">
        <v>1774</v>
      </c>
      <c r="B7592" s="293">
        <v>1999</v>
      </c>
      <c r="C7592" s="294">
        <v>4958.7997999999998</v>
      </c>
      <c r="D7592" s="294">
        <v>310.50099999999998</v>
      </c>
      <c r="E7592" s="295">
        <v>3705.8879000000002</v>
      </c>
      <c r="F7592" s="294">
        <v>1853.8620000000001</v>
      </c>
      <c r="G7592" s="294">
        <v>2639.2280000000001</v>
      </c>
    </row>
    <row r="7593" spans="1:7">
      <c r="A7593" s="34" t="s">
        <v>1774</v>
      </c>
      <c r="B7593" s="293">
        <v>1998</v>
      </c>
      <c r="C7593" s="294">
        <v>4633.0228999999999</v>
      </c>
      <c r="D7593" s="294">
        <v>319.55099999999999</v>
      </c>
      <c r="E7593" s="295">
        <v>3524.8209999999999</v>
      </c>
      <c r="F7593" s="294">
        <v>1683.45</v>
      </c>
      <c r="G7593" s="294">
        <v>2461.8780000000002</v>
      </c>
    </row>
    <row r="7594" spans="1:7">
      <c r="A7594" s="34" t="s">
        <v>1774</v>
      </c>
      <c r="B7594" s="293">
        <v>1997</v>
      </c>
      <c r="C7594" s="294">
        <v>4091.0810999999999</v>
      </c>
      <c r="D7594" s="294">
        <v>274.03899999999999</v>
      </c>
      <c r="E7594" s="295">
        <v>2998.9459999999999</v>
      </c>
      <c r="F7594" s="294">
        <v>1547.3009999999999</v>
      </c>
      <c r="G7594" s="294">
        <v>2049.924</v>
      </c>
    </row>
    <row r="7595" spans="1:7">
      <c r="A7595" s="34" t="s">
        <v>1774</v>
      </c>
      <c r="B7595" s="293">
        <v>1996</v>
      </c>
      <c r="C7595" s="294">
        <v>3586.4479999999999</v>
      </c>
      <c r="D7595" s="294">
        <v>239.667</v>
      </c>
      <c r="E7595" s="295">
        <v>2887.1239999999998</v>
      </c>
      <c r="F7595" s="294">
        <v>1383.9580000000001</v>
      </c>
      <c r="G7595" s="294">
        <v>1997.5440000000001</v>
      </c>
    </row>
    <row r="7596" spans="1:7">
      <c r="A7596" s="34" t="s">
        <v>1774</v>
      </c>
      <c r="B7596" s="293">
        <v>1995</v>
      </c>
      <c r="C7596" s="294">
        <v>3214.3701000000001</v>
      </c>
      <c r="D7596" s="294">
        <v>218.238</v>
      </c>
      <c r="E7596" s="295">
        <v>2302.2089999999998</v>
      </c>
      <c r="F7596" s="294">
        <v>1191.5139999999999</v>
      </c>
      <c r="G7596" s="294">
        <v>1526.0429999999999</v>
      </c>
    </row>
    <row r="7597" spans="1:7">
      <c r="A7597" s="34" t="s">
        <v>1774</v>
      </c>
      <c r="B7597" s="293">
        <v>1994</v>
      </c>
      <c r="C7597" s="294">
        <v>2576.3368999999998</v>
      </c>
      <c r="D7597" s="294">
        <v>47.652000000000001</v>
      </c>
      <c r="E7597" s="295">
        <v>1925.7439999999999</v>
      </c>
      <c r="F7597" s="294">
        <v>966.351</v>
      </c>
      <c r="G7597" s="294">
        <v>1250.5830000000001</v>
      </c>
    </row>
    <row r="7598" spans="1:7">
      <c r="A7598" s="34" t="s">
        <v>1774</v>
      </c>
      <c r="B7598" s="293">
        <v>1993</v>
      </c>
      <c r="C7598" s="294">
        <v>2489.3229999999999</v>
      </c>
      <c r="D7598" s="294">
        <v>65.055999999999997</v>
      </c>
      <c r="E7598" s="295">
        <v>1963.59</v>
      </c>
      <c r="F7598" s="294">
        <v>932.9</v>
      </c>
      <c r="G7598" s="294">
        <v>1398.0170000000001</v>
      </c>
    </row>
    <row r="7599" spans="1:7">
      <c r="A7599" s="34" t="s">
        <v>1774</v>
      </c>
      <c r="B7599" s="293">
        <v>1992</v>
      </c>
      <c r="C7599" s="294">
        <v>2375.8081000000002</v>
      </c>
      <c r="D7599" s="294">
        <v>11.218</v>
      </c>
      <c r="E7599" s="295">
        <v>1920.9069999999999</v>
      </c>
      <c r="F7599" s="294">
        <v>934.01900000000001</v>
      </c>
      <c r="G7599" s="294">
        <v>1414.412</v>
      </c>
    </row>
    <row r="7600" spans="1:7">
      <c r="A7600" s="34" t="s">
        <v>1774</v>
      </c>
      <c r="B7600" s="293">
        <v>1991</v>
      </c>
      <c r="C7600" s="294">
        <v>2440.8148999999999</v>
      </c>
      <c r="D7600" s="294">
        <v>59.167999999999999</v>
      </c>
      <c r="E7600" s="295">
        <v>1890.4059999999999</v>
      </c>
      <c r="F7600" s="294">
        <v>943.47500000000002</v>
      </c>
      <c r="G7600" s="294">
        <v>1461.1130000000001</v>
      </c>
    </row>
    <row r="7601" spans="1:7">
      <c r="A7601" s="34" t="s">
        <v>1774</v>
      </c>
      <c r="B7601" s="293">
        <v>1990</v>
      </c>
      <c r="C7601" s="294">
        <v>2452.5681</v>
      </c>
      <c r="D7601" s="294">
        <v>111.479</v>
      </c>
      <c r="E7601" s="295">
        <v>1996.1569999999999</v>
      </c>
      <c r="F7601" s="294">
        <v>938.404</v>
      </c>
      <c r="G7601" s="294">
        <v>1544.0740000000001</v>
      </c>
    </row>
    <row r="7602" spans="1:7">
      <c r="A7602" s="34" t="s">
        <v>1774</v>
      </c>
      <c r="B7602" s="293">
        <v>1989</v>
      </c>
      <c r="C7602" s="294">
        <v>2520.2040999999999</v>
      </c>
      <c r="D7602" s="294">
        <v>124.47499999999999</v>
      </c>
      <c r="E7602" s="295">
        <v>1922.537</v>
      </c>
      <c r="F7602" s="294">
        <v>840.52200000000005</v>
      </c>
      <c r="G7602" s="294">
        <v>1455.701</v>
      </c>
    </row>
    <row r="7603" spans="1:7">
      <c r="A7603" s="34" t="s">
        <v>1775</v>
      </c>
      <c r="B7603" s="293">
        <v>2019</v>
      </c>
      <c r="C7603" s="294">
        <v>10212.957</v>
      </c>
      <c r="D7603" s="294">
        <v>1006.329</v>
      </c>
      <c r="E7603" s="295">
        <v>10715.597</v>
      </c>
      <c r="F7603" s="294">
        <v>5458.18</v>
      </c>
      <c r="G7603" s="294">
        <v>8641.2010000000009</v>
      </c>
    </row>
    <row r="7604" spans="1:7">
      <c r="A7604" s="34" t="s">
        <v>1775</v>
      </c>
      <c r="B7604" s="293">
        <v>2018</v>
      </c>
      <c r="C7604" s="294">
        <v>10188.331</v>
      </c>
      <c r="D7604" s="294">
        <v>1010.831</v>
      </c>
      <c r="E7604" s="295">
        <v>10172.976000000001</v>
      </c>
      <c r="F7604" s="294">
        <v>4817.7820000000002</v>
      </c>
      <c r="G7604" s="294">
        <v>8194.26</v>
      </c>
    </row>
    <row r="7605" spans="1:7">
      <c r="A7605" s="34" t="s">
        <v>1775</v>
      </c>
      <c r="B7605" s="293">
        <v>2017</v>
      </c>
      <c r="C7605" s="294">
        <v>8577.6859999999997</v>
      </c>
      <c r="D7605" s="294">
        <v>442.649</v>
      </c>
      <c r="E7605" s="295">
        <v>9686.6489999999994</v>
      </c>
      <c r="F7605" s="294">
        <v>4154.0259999999998</v>
      </c>
      <c r="G7605" s="294">
        <v>7598.7970000000005</v>
      </c>
    </row>
    <row r="7606" spans="1:7">
      <c r="A7606" s="34" t="s">
        <v>1775</v>
      </c>
      <c r="B7606" s="293">
        <v>2016</v>
      </c>
      <c r="C7606" s="294">
        <v>7676.53</v>
      </c>
      <c r="D7606" s="294">
        <v>597.98099999999999</v>
      </c>
      <c r="E7606" s="295">
        <v>10178.200000000001</v>
      </c>
      <c r="F7606" s="294">
        <v>4659.3630000000003</v>
      </c>
      <c r="G7606" s="294">
        <v>8120.2820000000002</v>
      </c>
    </row>
    <row r="7607" spans="1:7">
      <c r="A7607" s="34" t="s">
        <v>1775</v>
      </c>
      <c r="B7607" s="293">
        <v>2015</v>
      </c>
      <c r="C7607" s="294">
        <v>5981.9639999999999</v>
      </c>
      <c r="D7607" s="294">
        <v>490.887</v>
      </c>
      <c r="E7607" s="295">
        <v>9189.4060000000009</v>
      </c>
      <c r="F7607" s="294">
        <v>4759.3249999999998</v>
      </c>
      <c r="G7607" s="294">
        <v>7101.7070000000003</v>
      </c>
    </row>
    <row r="7608" spans="1:7">
      <c r="A7608" s="34" t="s">
        <v>1775</v>
      </c>
      <c r="B7608" s="293">
        <v>2014</v>
      </c>
      <c r="C7608" s="294">
        <v>5822.3630000000003</v>
      </c>
      <c r="D7608" s="294">
        <v>471.08699999999999</v>
      </c>
      <c r="E7608" s="295">
        <v>8569.41</v>
      </c>
      <c r="F7608" s="294">
        <v>4804.9539999999997</v>
      </c>
      <c r="G7608" s="294">
        <v>6763.7559999999994</v>
      </c>
    </row>
    <row r="7609" spans="1:7">
      <c r="A7609" s="34" t="s">
        <v>1775</v>
      </c>
      <c r="B7609" s="293">
        <v>2013</v>
      </c>
      <c r="C7609" s="294">
        <v>5679.5950000000003</v>
      </c>
      <c r="D7609" s="294">
        <v>2600.5079999999998</v>
      </c>
      <c r="E7609" s="295">
        <v>8734.143</v>
      </c>
      <c r="F7609" s="294">
        <v>4648.9520000000002</v>
      </c>
      <c r="G7609" s="294">
        <v>6707.1200000000008</v>
      </c>
    </row>
    <row r="7610" spans="1:7">
      <c r="A7610" s="34" t="s">
        <v>1775</v>
      </c>
      <c r="B7610" s="293">
        <v>2012</v>
      </c>
      <c r="C7610" s="294">
        <v>4819.9979999999996</v>
      </c>
      <c r="D7610" s="294">
        <v>206.14500000000001</v>
      </c>
      <c r="E7610" s="295">
        <v>6734.4089999999997</v>
      </c>
      <c r="F7610" s="294">
        <v>2189.616</v>
      </c>
      <c r="G7610" s="294">
        <v>4699.2289999999994</v>
      </c>
    </row>
    <row r="7611" spans="1:7">
      <c r="A7611" s="34" t="s">
        <v>1775</v>
      </c>
      <c r="B7611" s="293">
        <v>2011</v>
      </c>
      <c r="C7611" s="294">
        <v>4136.6899999999996</v>
      </c>
      <c r="D7611" s="294">
        <v>-210.38800000000001</v>
      </c>
      <c r="E7611" s="295">
        <v>6885.62</v>
      </c>
      <c r="F7611" s="294">
        <v>1938.615</v>
      </c>
      <c r="G7611" s="294">
        <v>5026.9589999999998</v>
      </c>
    </row>
    <row r="7612" spans="1:7">
      <c r="A7612" s="34" t="s">
        <v>1775</v>
      </c>
      <c r="B7612" s="293">
        <v>2010</v>
      </c>
      <c r="C7612" s="294">
        <v>4569.29</v>
      </c>
      <c r="D7612" s="294">
        <v>-1096.729</v>
      </c>
      <c r="E7612" s="295">
        <v>7699.3760000000002</v>
      </c>
      <c r="F7612" s="294">
        <v>2135.1669999999999</v>
      </c>
      <c r="G7612" s="294">
        <v>5526.835</v>
      </c>
    </row>
    <row r="7613" spans="1:7">
      <c r="A7613" s="34" t="s">
        <v>1775</v>
      </c>
      <c r="B7613" s="293">
        <v>2009</v>
      </c>
      <c r="C7613" s="294">
        <v>4084.3890000000001</v>
      </c>
      <c r="D7613" s="294">
        <v>-1182.567</v>
      </c>
      <c r="E7613" s="295">
        <v>10051.222</v>
      </c>
      <c r="F7613" s="294">
        <v>3194.44</v>
      </c>
      <c r="G7613" s="294">
        <v>7494.366</v>
      </c>
    </row>
    <row r="7614" spans="1:7">
      <c r="A7614" s="34" t="s">
        <v>1775</v>
      </c>
      <c r="B7614" s="293">
        <v>2008</v>
      </c>
      <c r="C7614" s="294">
        <v>6263.0540000000001</v>
      </c>
      <c r="D7614" s="294">
        <v>-1473.1130000000001</v>
      </c>
      <c r="E7614" s="295">
        <v>7708.4579999999996</v>
      </c>
      <c r="F7614" s="294">
        <v>2835.6979999999999</v>
      </c>
      <c r="G7614" s="294">
        <v>6239.5630000000001</v>
      </c>
    </row>
    <row r="7615" spans="1:7">
      <c r="A7615" s="34" t="s">
        <v>1775</v>
      </c>
      <c r="B7615" s="293">
        <v>2007</v>
      </c>
      <c r="C7615" s="294">
        <v>9256.4989999999998</v>
      </c>
      <c r="D7615" s="294">
        <v>-2255.7550000000001</v>
      </c>
      <c r="E7615" s="295">
        <v>10225.703</v>
      </c>
      <c r="F7615" s="294">
        <v>4320.1930000000002</v>
      </c>
      <c r="G7615" s="294">
        <v>8239.0339999999997</v>
      </c>
    </row>
    <row r="7616" spans="1:7">
      <c r="A7616" s="34" t="s">
        <v>1775</v>
      </c>
      <c r="B7616" s="293">
        <v>2006</v>
      </c>
      <c r="C7616" s="294">
        <v>14269.843999999999</v>
      </c>
      <c r="D7616" s="294">
        <v>687.471</v>
      </c>
      <c r="E7616" s="295">
        <v>13176.874</v>
      </c>
      <c r="F7616" s="294">
        <v>6577.3609999999999</v>
      </c>
      <c r="G7616" s="294">
        <v>10930.014999999999</v>
      </c>
    </row>
    <row r="7617" spans="1:7">
      <c r="A7617" s="34" t="s">
        <v>1775</v>
      </c>
      <c r="B7617" s="293">
        <v>2005</v>
      </c>
      <c r="C7617" s="294">
        <v>14694.535</v>
      </c>
      <c r="D7617" s="294">
        <v>1491.913</v>
      </c>
      <c r="E7617" s="295">
        <v>13048.174000000001</v>
      </c>
      <c r="F7617" s="294">
        <v>5957.3419999999996</v>
      </c>
      <c r="G7617" s="294">
        <v>10236.869999999999</v>
      </c>
    </row>
    <row r="7618" spans="1:7">
      <c r="A7618" s="34" t="s">
        <v>1775</v>
      </c>
      <c r="B7618" s="293">
        <v>2004</v>
      </c>
      <c r="C7618" s="294">
        <v>11711.216</v>
      </c>
      <c r="D7618" s="294">
        <v>986.54100000000005</v>
      </c>
      <c r="E7618" s="295">
        <v>10406.897000000001</v>
      </c>
      <c r="F7618" s="294">
        <v>4522.2740000000003</v>
      </c>
      <c r="G7618" s="294">
        <v>8001.2390000000005</v>
      </c>
    </row>
    <row r="7619" spans="1:7">
      <c r="A7619" s="34" t="s">
        <v>1775</v>
      </c>
      <c r="B7619" s="293">
        <v>2003</v>
      </c>
      <c r="C7619" s="294">
        <v>9048.9259999999995</v>
      </c>
      <c r="D7619" s="294">
        <v>624.63400000000001</v>
      </c>
      <c r="E7619" s="295">
        <v>8063.3519999999999</v>
      </c>
      <c r="F7619" s="294">
        <v>3448.123</v>
      </c>
      <c r="G7619" s="294">
        <v>6078.3819999999996</v>
      </c>
    </row>
    <row r="7620" spans="1:7">
      <c r="A7620" s="34" t="s">
        <v>1775</v>
      </c>
      <c r="B7620" s="293">
        <v>2002</v>
      </c>
      <c r="C7620" s="294">
        <v>7471.8190000000004</v>
      </c>
      <c r="D7620" s="294">
        <v>453.64499999999998</v>
      </c>
      <c r="E7620" s="295">
        <v>6872.0870000000004</v>
      </c>
      <c r="F7620" s="294">
        <v>2760.4259999999999</v>
      </c>
      <c r="G7620" s="294">
        <v>5233.3150000000005</v>
      </c>
    </row>
    <row r="7621" spans="1:7">
      <c r="A7621" s="34" t="s">
        <v>1775</v>
      </c>
      <c r="B7621" s="293">
        <v>2001</v>
      </c>
      <c r="C7621" s="294">
        <v>5381.92</v>
      </c>
      <c r="D7621" s="294">
        <v>301.39299999999997</v>
      </c>
      <c r="E7621" s="295">
        <v>5714.2759999999998</v>
      </c>
      <c r="F7621" s="294">
        <v>2276.665</v>
      </c>
      <c r="G7621" s="294">
        <v>4538.2089999999998</v>
      </c>
    </row>
    <row r="7622" spans="1:7">
      <c r="A7622" s="34" t="s">
        <v>1775</v>
      </c>
      <c r="B7622" s="293">
        <v>2000</v>
      </c>
      <c r="C7622" s="294">
        <v>4246.9771000000001</v>
      </c>
      <c r="D7622" s="294">
        <v>188.51300000000001</v>
      </c>
      <c r="E7622" s="295">
        <v>2886.4829</v>
      </c>
      <c r="F7622" s="294">
        <v>1247.931</v>
      </c>
      <c r="G7622" s="294">
        <v>2279.3469999999998</v>
      </c>
    </row>
    <row r="7623" spans="1:7">
      <c r="A7623" s="34" t="s">
        <v>1775</v>
      </c>
      <c r="B7623" s="293">
        <v>1999</v>
      </c>
      <c r="C7623" s="294">
        <v>3730.3368999999998</v>
      </c>
      <c r="D7623" s="294">
        <v>178.16499999999999</v>
      </c>
      <c r="E7623" s="295">
        <v>2596.7970999999998</v>
      </c>
      <c r="F7623" s="294">
        <v>1093.319</v>
      </c>
      <c r="G7623" s="294">
        <v>1946.578</v>
      </c>
    </row>
    <row r="7624" spans="1:7">
      <c r="A7624" s="34" t="s">
        <v>1775</v>
      </c>
      <c r="B7624" s="293">
        <v>1998</v>
      </c>
      <c r="C7624" s="294">
        <v>2866.5210000000002</v>
      </c>
      <c r="D7624" s="294">
        <v>102.18300000000001</v>
      </c>
      <c r="E7624" s="295">
        <v>2349.8391000000001</v>
      </c>
      <c r="F7624" s="294">
        <v>921.44200000000001</v>
      </c>
      <c r="G7624" s="294">
        <v>1821.3040000000001</v>
      </c>
    </row>
    <row r="7625" spans="1:7">
      <c r="A7625" s="34" t="s">
        <v>1775</v>
      </c>
      <c r="B7625" s="293">
        <v>1997</v>
      </c>
      <c r="C7625" s="294">
        <v>2523.991</v>
      </c>
      <c r="D7625" s="294">
        <v>52.761000000000003</v>
      </c>
      <c r="E7625" s="295">
        <v>2129.4189000000001</v>
      </c>
      <c r="F7625" s="294">
        <v>812.83699999999999</v>
      </c>
      <c r="G7625" s="294">
        <v>1644.48</v>
      </c>
    </row>
    <row r="7626" spans="1:7">
      <c r="A7626" s="34" t="s">
        <v>1775</v>
      </c>
      <c r="B7626" s="293">
        <v>1996</v>
      </c>
      <c r="C7626" s="294">
        <v>2384.2829999999999</v>
      </c>
      <c r="D7626" s="294">
        <v>179.643</v>
      </c>
      <c r="E7626" s="295">
        <v>1985.1410000000001</v>
      </c>
      <c r="F7626" s="294">
        <v>829.27300000000002</v>
      </c>
      <c r="G7626" s="294">
        <v>1505.7150000000001</v>
      </c>
    </row>
    <row r="7627" spans="1:7">
      <c r="A7627" s="34" t="s">
        <v>1775</v>
      </c>
      <c r="B7627" s="293">
        <v>1995</v>
      </c>
      <c r="C7627" s="294">
        <v>2009.808</v>
      </c>
      <c r="D7627" s="294">
        <v>58.345999999999997</v>
      </c>
      <c r="E7627" s="295">
        <v>2047.5150000000001</v>
      </c>
      <c r="F7627" s="294">
        <v>761.00300000000004</v>
      </c>
      <c r="G7627" s="294">
        <v>1490.81</v>
      </c>
    </row>
    <row r="7628" spans="1:7">
      <c r="A7628" s="34" t="s">
        <v>1775</v>
      </c>
      <c r="B7628" s="293">
        <v>1994</v>
      </c>
      <c r="C7628" s="294">
        <v>1747.0989999999999</v>
      </c>
      <c r="D7628" s="294">
        <v>162.768</v>
      </c>
      <c r="E7628" s="295">
        <v>1941.355</v>
      </c>
      <c r="F7628" s="294">
        <v>710.58900000000006</v>
      </c>
      <c r="G7628" s="294">
        <v>1349.912</v>
      </c>
    </row>
    <row r="7629" spans="1:7">
      <c r="A7629" s="34" t="s">
        <v>1775</v>
      </c>
      <c r="B7629" s="293">
        <v>1993</v>
      </c>
      <c r="C7629" s="294">
        <v>1487.829</v>
      </c>
      <c r="D7629" s="294">
        <v>79.367999999999995</v>
      </c>
      <c r="E7629" s="295">
        <v>3810.8899000000001</v>
      </c>
      <c r="F7629" s="294">
        <v>556.31399999999996</v>
      </c>
      <c r="G7629" s="294">
        <v>1373.9559999999999</v>
      </c>
    </row>
    <row r="7630" spans="1:7">
      <c r="A7630" s="34" t="s">
        <v>1775</v>
      </c>
      <c r="B7630" s="293">
        <v>1992</v>
      </c>
      <c r="C7630" s="294">
        <v>1366.4350999999999</v>
      </c>
      <c r="D7630" s="294">
        <v>70.103999999999999</v>
      </c>
      <c r="E7630" s="295">
        <v>3705.5439000000001</v>
      </c>
      <c r="F7630" s="294">
        <v>481.39499999999998</v>
      </c>
      <c r="G7630" s="294">
        <v>3404.931</v>
      </c>
    </row>
    <row r="7631" spans="1:7">
      <c r="A7631" s="34" t="s">
        <v>1775</v>
      </c>
      <c r="B7631" s="293">
        <v>1991</v>
      </c>
      <c r="C7631" s="294">
        <v>1205.951</v>
      </c>
      <c r="D7631" s="294">
        <v>40.658000000000001</v>
      </c>
      <c r="E7631" s="295">
        <v>3634.8420000000001</v>
      </c>
      <c r="F7631" s="294">
        <v>356.84899999999999</v>
      </c>
      <c r="G7631" s="294">
        <v>3395.3770000000004</v>
      </c>
    </row>
    <row r="7632" spans="1:7">
      <c r="A7632" s="34" t="s">
        <v>1775</v>
      </c>
      <c r="B7632" s="293">
        <v>1990</v>
      </c>
      <c r="C7632" s="294">
        <v>1141.308</v>
      </c>
      <c r="D7632" s="294">
        <v>29.696000000000002</v>
      </c>
      <c r="E7632" s="295">
        <v>3992.9009000000001</v>
      </c>
      <c r="F7632" s="294">
        <v>316.08199999999999</v>
      </c>
      <c r="G7632" s="294">
        <v>3751.8309999999997</v>
      </c>
    </row>
    <row r="7633" spans="1:7">
      <c r="A7633" s="34" t="s">
        <v>1775</v>
      </c>
      <c r="B7633" s="293">
        <v>1989</v>
      </c>
      <c r="C7633" s="294">
        <v>1129.8869999999999</v>
      </c>
      <c r="D7633" s="294">
        <v>53.776000000000003</v>
      </c>
      <c r="E7633" s="295">
        <v>4325.3652000000002</v>
      </c>
      <c r="F7633" s="294">
        <v>305.56299999999999</v>
      </c>
      <c r="G7633" s="294">
        <v>4059.8581000000004</v>
      </c>
    </row>
    <row r="7634" spans="1:7">
      <c r="A7634" s="34" t="s">
        <v>1776</v>
      </c>
      <c r="B7634" s="293">
        <v>2019</v>
      </c>
      <c r="C7634" s="294">
        <v>6964.3</v>
      </c>
      <c r="D7634" s="294">
        <v>691.2</v>
      </c>
      <c r="E7634" s="295">
        <v>7235.8</v>
      </c>
      <c r="F7634" s="294">
        <v>3071</v>
      </c>
      <c r="G7634" s="294">
        <v>5805.5</v>
      </c>
    </row>
    <row r="7635" spans="1:7">
      <c r="A7635" s="34" t="s">
        <v>1776</v>
      </c>
      <c r="B7635" s="293">
        <v>2018</v>
      </c>
      <c r="C7635" s="294">
        <v>7014.6</v>
      </c>
      <c r="D7635" s="294">
        <v>732.3</v>
      </c>
      <c r="E7635" s="295">
        <v>6569.7</v>
      </c>
      <c r="F7635" s="294">
        <v>2672.4</v>
      </c>
      <c r="G7635" s="294">
        <v>5175.1000000000004</v>
      </c>
    </row>
    <row r="7636" spans="1:7">
      <c r="A7636" s="34" t="s">
        <v>1776</v>
      </c>
      <c r="B7636" s="293">
        <v>2017</v>
      </c>
      <c r="C7636" s="294">
        <v>6444.9</v>
      </c>
      <c r="D7636" s="294">
        <v>663</v>
      </c>
      <c r="E7636" s="295">
        <v>6197.5</v>
      </c>
      <c r="F7636" s="294">
        <v>2182.6</v>
      </c>
      <c r="G7636" s="294">
        <v>4833.3</v>
      </c>
    </row>
    <row r="7637" spans="1:7">
      <c r="A7637" s="34" t="s">
        <v>1776</v>
      </c>
      <c r="B7637" s="293">
        <v>2016</v>
      </c>
      <c r="C7637" s="294">
        <v>5779</v>
      </c>
      <c r="D7637" s="294">
        <v>445.2</v>
      </c>
      <c r="E7637" s="295">
        <v>5777</v>
      </c>
      <c r="F7637" s="294">
        <v>1759.8</v>
      </c>
      <c r="G7637" s="294">
        <v>4427.2</v>
      </c>
    </row>
    <row r="7638" spans="1:7">
      <c r="A7638" s="34" t="s">
        <v>1776</v>
      </c>
      <c r="B7638" s="293">
        <v>2015</v>
      </c>
      <c r="C7638" s="294">
        <v>5741.7</v>
      </c>
      <c r="D7638" s="294">
        <v>431.6</v>
      </c>
      <c r="E7638" s="295">
        <v>5272.3</v>
      </c>
      <c r="F7638" s="294">
        <v>1633.3</v>
      </c>
      <c r="G7638" s="294">
        <v>3953</v>
      </c>
    </row>
    <row r="7639" spans="1:7">
      <c r="A7639" s="34" t="s">
        <v>1776</v>
      </c>
      <c r="B7639" s="293">
        <v>2014</v>
      </c>
      <c r="C7639" s="294">
        <v>5852.6</v>
      </c>
      <c r="D7639" s="294">
        <v>386.9</v>
      </c>
      <c r="E7639" s="295">
        <v>5348.5</v>
      </c>
      <c r="F7639" s="294">
        <v>1521.4</v>
      </c>
      <c r="G7639" s="294">
        <v>3900.7</v>
      </c>
    </row>
    <row r="7640" spans="1:7">
      <c r="A7640" s="34" t="s">
        <v>1776</v>
      </c>
      <c r="B7640" s="293">
        <v>2013</v>
      </c>
      <c r="C7640" s="294">
        <v>3665.3</v>
      </c>
      <c r="D7640" s="294">
        <v>441.3</v>
      </c>
      <c r="E7640" s="295">
        <v>5243.8</v>
      </c>
      <c r="F7640" s="294">
        <v>1356.8</v>
      </c>
      <c r="G7640" s="294">
        <v>3929.5</v>
      </c>
    </row>
    <row r="7641" spans="1:7">
      <c r="A7641" s="34" t="s">
        <v>1776</v>
      </c>
      <c r="B7641" s="293">
        <v>2012</v>
      </c>
      <c r="C7641" s="294">
        <v>2843.877</v>
      </c>
      <c r="D7641" s="294">
        <v>163.82</v>
      </c>
      <c r="E7641" s="295">
        <v>2453.768</v>
      </c>
      <c r="F7641" s="294">
        <v>969.46100000000001</v>
      </c>
      <c r="G7641" s="294">
        <v>1788.9590000000001</v>
      </c>
    </row>
    <row r="7642" spans="1:7">
      <c r="A7642" s="34" t="s">
        <v>1776</v>
      </c>
      <c r="B7642" s="293">
        <v>2011</v>
      </c>
      <c r="C7642" s="294">
        <v>2620.1109999999999</v>
      </c>
      <c r="D7642" s="294">
        <v>158.02699999999999</v>
      </c>
      <c r="E7642" s="295">
        <v>2412.4989999999998</v>
      </c>
      <c r="F7642" s="294">
        <v>928.91</v>
      </c>
      <c r="G7642" s="294">
        <v>1759.19</v>
      </c>
    </row>
    <row r="7643" spans="1:7">
      <c r="A7643" s="34" t="s">
        <v>1776</v>
      </c>
      <c r="B7643" s="293">
        <v>2010</v>
      </c>
      <c r="C7643" s="294">
        <v>2435.6060000000002</v>
      </c>
      <c r="D7643" s="294">
        <v>205.435</v>
      </c>
      <c r="E7643" s="295">
        <v>2224.2739999999999</v>
      </c>
      <c r="F7643" s="294">
        <v>1009.001</v>
      </c>
      <c r="G7643" s="294">
        <v>1689.6019999999999</v>
      </c>
    </row>
    <row r="7644" spans="1:7">
      <c r="A7644" s="34" t="s">
        <v>1776</v>
      </c>
      <c r="B7644" s="293">
        <v>2009</v>
      </c>
      <c r="C7644" s="294">
        <v>2147.5889999999999</v>
      </c>
      <c r="D7644" s="294">
        <v>265.89499999999998</v>
      </c>
      <c r="E7644" s="295">
        <v>2152.84</v>
      </c>
      <c r="F7644" s="294">
        <v>898.84500000000003</v>
      </c>
      <c r="G7644" s="294">
        <v>1579.723</v>
      </c>
    </row>
    <row r="7645" spans="1:7">
      <c r="A7645" s="34" t="s">
        <v>1776</v>
      </c>
      <c r="B7645" s="293">
        <v>2008</v>
      </c>
      <c r="C7645" s="294">
        <v>2360.4929999999999</v>
      </c>
      <c r="D7645" s="294">
        <v>135.60900000000001</v>
      </c>
      <c r="E7645" s="295">
        <v>1939.741</v>
      </c>
      <c r="F7645" s="294">
        <v>683.94899999999996</v>
      </c>
      <c r="G7645" s="294">
        <v>1365.0839999999998</v>
      </c>
    </row>
    <row r="7646" spans="1:7">
      <c r="A7646" s="34" t="s">
        <v>1776</v>
      </c>
      <c r="B7646" s="293">
        <v>2007</v>
      </c>
      <c r="C7646" s="294">
        <v>2316.0059999999999</v>
      </c>
      <c r="D7646" s="294">
        <v>170.066</v>
      </c>
      <c r="E7646" s="295">
        <v>2035.857</v>
      </c>
      <c r="F7646" s="294">
        <v>760.86099999999999</v>
      </c>
      <c r="G7646" s="294">
        <v>1438.1089999999999</v>
      </c>
    </row>
    <row r="7647" spans="1:7">
      <c r="A7647" s="34" t="s">
        <v>1776</v>
      </c>
      <c r="B7647" s="293">
        <v>2006</v>
      </c>
      <c r="C7647" s="294">
        <v>2187.0459999999998</v>
      </c>
      <c r="D7647" s="294">
        <v>125.032</v>
      </c>
      <c r="E7647" s="295">
        <v>1986.9760000000001</v>
      </c>
      <c r="F7647" s="294">
        <v>691.77099999999996</v>
      </c>
      <c r="G7647" s="294">
        <v>1378.6880000000001</v>
      </c>
    </row>
    <row r="7648" spans="1:7">
      <c r="A7648" s="34" t="s">
        <v>1776</v>
      </c>
      <c r="B7648" s="293">
        <v>2005</v>
      </c>
      <c r="C7648" s="294">
        <v>1993.6579999999999</v>
      </c>
      <c r="D7648" s="294">
        <v>52.603999999999999</v>
      </c>
      <c r="E7648" s="295">
        <v>1973.298</v>
      </c>
      <c r="F7648" s="294">
        <v>681.42</v>
      </c>
      <c r="G7648" s="294">
        <v>1376.623</v>
      </c>
    </row>
    <row r="7649" spans="1:7">
      <c r="A7649" s="34" t="s">
        <v>1776</v>
      </c>
      <c r="B7649" s="293">
        <v>2004</v>
      </c>
      <c r="C7649" s="294">
        <v>1890.085</v>
      </c>
      <c r="D7649" s="294">
        <v>68.73</v>
      </c>
      <c r="E7649" s="295">
        <v>2082.7739999999999</v>
      </c>
      <c r="F7649" s="294">
        <v>817.57</v>
      </c>
      <c r="G7649" s="294">
        <v>1512.462</v>
      </c>
    </row>
    <row r="7650" spans="1:7">
      <c r="A7650" s="34" t="s">
        <v>1776</v>
      </c>
      <c r="B7650" s="293">
        <v>2003</v>
      </c>
      <c r="C7650" s="294">
        <v>1735.5340000000001</v>
      </c>
      <c r="D7650" s="294">
        <v>-14.358000000000001</v>
      </c>
      <c r="E7650" s="295">
        <v>1985.126</v>
      </c>
      <c r="F7650" s="294">
        <v>797.48</v>
      </c>
      <c r="G7650" s="294">
        <v>1495.441</v>
      </c>
    </row>
    <row r="7651" spans="1:7">
      <c r="A7651" s="34" t="s">
        <v>1776</v>
      </c>
      <c r="B7651" s="293">
        <v>2002</v>
      </c>
      <c r="C7651" s="294">
        <v>1735.8579999999999</v>
      </c>
      <c r="D7651" s="294">
        <v>48.179000000000002</v>
      </c>
      <c r="E7651" s="295">
        <v>1982.5509999999999</v>
      </c>
      <c r="F7651" s="294">
        <v>795.875</v>
      </c>
      <c r="G7651" s="294">
        <v>1538.088</v>
      </c>
    </row>
    <row r="7652" spans="1:7">
      <c r="A7652" s="34" t="s">
        <v>1776</v>
      </c>
      <c r="B7652" s="293">
        <v>2001</v>
      </c>
      <c r="C7652" s="294">
        <v>1789.9561000000001</v>
      </c>
      <c r="D7652" s="294">
        <v>106.41800000000001</v>
      </c>
      <c r="E7652" s="295">
        <v>1971.78</v>
      </c>
      <c r="F7652" s="294">
        <v>769.83399999999995</v>
      </c>
      <c r="G7652" s="294">
        <v>1565.0509999999999</v>
      </c>
    </row>
    <row r="7653" spans="1:7">
      <c r="A7653" s="34" t="s">
        <v>1776</v>
      </c>
      <c r="B7653" s="293">
        <v>2000</v>
      </c>
      <c r="C7653" s="294">
        <v>1921.8679999999999</v>
      </c>
      <c r="D7653" s="294">
        <v>143.26400000000001</v>
      </c>
      <c r="E7653" s="295">
        <v>1942.1121000000001</v>
      </c>
      <c r="F7653" s="294">
        <v>687.42399999999998</v>
      </c>
      <c r="G7653" s="294">
        <v>1556.838</v>
      </c>
    </row>
    <row r="7654" spans="1:7">
      <c r="A7654" s="34" t="s">
        <v>1776</v>
      </c>
      <c r="B7654" s="293">
        <v>1999</v>
      </c>
      <c r="C7654" s="294">
        <v>1695.5</v>
      </c>
      <c r="D7654" s="294">
        <v>20.103999999999999</v>
      </c>
      <c r="E7654" s="295">
        <v>2153.2080000000001</v>
      </c>
      <c r="F7654" s="294">
        <v>519.221</v>
      </c>
      <c r="G7654" s="294">
        <v>1849.252</v>
      </c>
    </row>
    <row r="7655" spans="1:7">
      <c r="A7655" s="34" t="s">
        <v>1776</v>
      </c>
      <c r="B7655" s="293">
        <v>1998</v>
      </c>
      <c r="C7655" s="294">
        <v>1571.019</v>
      </c>
      <c r="D7655" s="294">
        <v>71.438999999999993</v>
      </c>
      <c r="E7655" s="295">
        <v>1367.403</v>
      </c>
      <c r="F7655" s="294">
        <v>908.39200000000005</v>
      </c>
      <c r="G7655" s="294">
        <v>925.94400000000007</v>
      </c>
    </row>
    <row r="7656" spans="1:7">
      <c r="A7656" s="34" t="s">
        <v>1776</v>
      </c>
      <c r="B7656" s="293">
        <v>1997</v>
      </c>
      <c r="C7656" s="294">
        <v>1411.405</v>
      </c>
      <c r="D7656" s="294">
        <v>27.39</v>
      </c>
      <c r="E7656" s="295">
        <v>1317.2628999999999</v>
      </c>
      <c r="F7656" s="294">
        <v>854.06</v>
      </c>
      <c r="G7656" s="294">
        <v>881.92399999999998</v>
      </c>
    </row>
    <row r="7657" spans="1:7">
      <c r="A7657" s="34" t="s">
        <v>1776</v>
      </c>
      <c r="B7657" s="293">
        <v>1996</v>
      </c>
      <c r="C7657" s="294">
        <v>1582.222</v>
      </c>
      <c r="D7657" s="294">
        <v>90.366</v>
      </c>
      <c r="E7657" s="295">
        <v>1261.0509999999999</v>
      </c>
      <c r="F7657" s="294">
        <v>784.42200000000003</v>
      </c>
      <c r="G7657" s="294">
        <v>804.73800000000006</v>
      </c>
    </row>
    <row r="7658" spans="1:7">
      <c r="A7658" s="34" t="s">
        <v>1777</v>
      </c>
      <c r="B7658" s="293">
        <v>2019</v>
      </c>
      <c r="C7658" s="294">
        <v>2883.6729999999998</v>
      </c>
      <c r="D7658" s="294">
        <v>227.55799999999999</v>
      </c>
      <c r="E7658" s="295">
        <v>6538.5640000000003</v>
      </c>
      <c r="F7658" s="294">
        <v>2813.8240000000001</v>
      </c>
      <c r="G7658" s="294">
        <v>5070.8109999999997</v>
      </c>
    </row>
    <row r="7659" spans="1:7">
      <c r="A7659" s="34" t="s">
        <v>1777</v>
      </c>
      <c r="B7659" s="293">
        <v>2018</v>
      </c>
      <c r="C7659" s="294">
        <v>2777.9960000000001</v>
      </c>
      <c r="D7659" s="294">
        <v>237.92699999999999</v>
      </c>
      <c r="E7659" s="295">
        <v>5975.5219999999999</v>
      </c>
      <c r="F7659" s="294">
        <v>2584.9549999999999</v>
      </c>
      <c r="G7659" s="294">
        <v>4476.4349999999995</v>
      </c>
    </row>
    <row r="7660" spans="1:7">
      <c r="A7660" s="34" t="s">
        <v>1777</v>
      </c>
      <c r="B7660" s="293">
        <v>2017</v>
      </c>
      <c r="C7660" s="294">
        <v>2115.5169999999998</v>
      </c>
      <c r="D7660" s="294">
        <v>234.29900000000001</v>
      </c>
      <c r="E7660" s="295">
        <v>4276.683</v>
      </c>
      <c r="F7660" s="294">
        <v>2153.5700000000002</v>
      </c>
      <c r="G7660" s="294">
        <v>3199.9960000000001</v>
      </c>
    </row>
    <row r="7661" spans="1:7">
      <c r="A7661" s="34" t="s">
        <v>1777</v>
      </c>
      <c r="B7661" s="293">
        <v>2017</v>
      </c>
      <c r="C7661" s="294">
        <v>2256.982</v>
      </c>
      <c r="D7661" s="294">
        <v>292.63299999999998</v>
      </c>
      <c r="E7661" s="295">
        <v>6091.4629999999997</v>
      </c>
      <c r="F7661" s="294">
        <v>2503.1880000000001</v>
      </c>
      <c r="G7661" s="294">
        <v>4509.2970000000005</v>
      </c>
    </row>
    <row r="7662" spans="1:7">
      <c r="A7662" s="34" t="s">
        <v>1777</v>
      </c>
      <c r="B7662" s="293">
        <v>2016</v>
      </c>
      <c r="C7662" s="294">
        <v>2104.8229999999999</v>
      </c>
      <c r="D7662" s="294">
        <v>212.42500000000001</v>
      </c>
      <c r="E7662" s="295">
        <v>4166.2950000000001</v>
      </c>
      <c r="F7662" s="294">
        <v>2110.4409999999998</v>
      </c>
      <c r="G7662" s="294">
        <v>3123.326</v>
      </c>
    </row>
    <row r="7663" spans="1:7">
      <c r="A7663" s="34" t="s">
        <v>1777</v>
      </c>
      <c r="B7663" s="293">
        <v>2014</v>
      </c>
      <c r="C7663" s="294">
        <v>2069.88</v>
      </c>
      <c r="D7663" s="294">
        <v>157.77799999999999</v>
      </c>
      <c r="E7663" s="295">
        <v>4127.576</v>
      </c>
      <c r="F7663" s="294">
        <v>2042.1020000000001</v>
      </c>
      <c r="G7663" s="294">
        <v>3088.57</v>
      </c>
    </row>
    <row r="7664" spans="1:7">
      <c r="A7664" s="34" t="s">
        <v>1777</v>
      </c>
      <c r="B7664" s="293">
        <v>2013</v>
      </c>
      <c r="C7664" s="294">
        <v>2157.5859999999998</v>
      </c>
      <c r="D7664" s="294">
        <v>167.21199999999999</v>
      </c>
      <c r="E7664" s="295">
        <v>3946.712</v>
      </c>
      <c r="F7664" s="294">
        <v>1994.4870000000001</v>
      </c>
      <c r="G7664" s="294">
        <v>2929.2150000000001</v>
      </c>
    </row>
    <row r="7665" spans="1:7">
      <c r="A7665" s="34" t="s">
        <v>1777</v>
      </c>
      <c r="B7665" s="293">
        <v>2012</v>
      </c>
      <c r="C7665" s="294">
        <v>1918.508</v>
      </c>
      <c r="D7665" s="294">
        <v>7.6550000000000002</v>
      </c>
      <c r="E7665" s="295">
        <v>3855.6410000000001</v>
      </c>
      <c r="F7665" s="294">
        <v>1842.2159999999999</v>
      </c>
      <c r="G7665" s="294">
        <v>2787.1239999999998</v>
      </c>
    </row>
    <row r="7666" spans="1:7">
      <c r="A7666" s="34" t="s">
        <v>1777</v>
      </c>
      <c r="B7666" s="293">
        <v>2012</v>
      </c>
      <c r="C7666" s="294">
        <v>2105.1880000000001</v>
      </c>
      <c r="D7666" s="294">
        <v>69.94</v>
      </c>
      <c r="E7666" s="295">
        <v>3901.7620000000002</v>
      </c>
      <c r="F7666" s="294">
        <v>1939.8119999999999</v>
      </c>
      <c r="G7666" s="294">
        <v>2880.4079999999999</v>
      </c>
    </row>
    <row r="7667" spans="1:7">
      <c r="A7667" s="34" t="s">
        <v>1777</v>
      </c>
      <c r="B7667" s="293">
        <v>2011</v>
      </c>
      <c r="C7667" s="294">
        <v>1701.7670000000001</v>
      </c>
      <c r="D7667" s="294">
        <v>390.983</v>
      </c>
      <c r="E7667" s="295">
        <v>3208.9459999999999</v>
      </c>
      <c r="F7667" s="294">
        <v>1925.3910000000001</v>
      </c>
      <c r="G7667" s="294">
        <v>2351.6460000000002</v>
      </c>
    </row>
    <row r="7668" spans="1:7">
      <c r="A7668" s="34" t="s">
        <v>1777</v>
      </c>
      <c r="B7668" s="293">
        <v>2010</v>
      </c>
      <c r="C7668" s="294">
        <v>1550.7660000000001</v>
      </c>
      <c r="D7668" s="294">
        <v>85.599000000000004</v>
      </c>
      <c r="E7668" s="295">
        <v>3059.04</v>
      </c>
      <c r="F7668" s="294">
        <v>1628.9570000000001</v>
      </c>
      <c r="G7668" s="294">
        <v>2187.3000000000002</v>
      </c>
    </row>
    <row r="7669" spans="1:7">
      <c r="A7669" s="34" t="s">
        <v>1777</v>
      </c>
      <c r="B7669" s="293">
        <v>2008</v>
      </c>
      <c r="C7669" s="294">
        <v>1959.991</v>
      </c>
      <c r="D7669" s="294">
        <v>126.40900000000001</v>
      </c>
      <c r="E7669" s="295">
        <v>2931.7669999999998</v>
      </c>
      <c r="F7669" s="294">
        <v>1567.943</v>
      </c>
      <c r="G7669" s="294">
        <v>2077.0230000000001</v>
      </c>
    </row>
    <row r="7670" spans="1:7">
      <c r="A7670" s="34" t="s">
        <v>1777</v>
      </c>
      <c r="B7670" s="293">
        <v>2007</v>
      </c>
      <c r="C7670" s="294">
        <v>1702.374</v>
      </c>
      <c r="D7670" s="294">
        <v>131.68600000000001</v>
      </c>
      <c r="E7670" s="295">
        <v>2949.337</v>
      </c>
      <c r="F7670" s="294">
        <v>1575.277</v>
      </c>
      <c r="G7670" s="294">
        <v>2091.9169999999999</v>
      </c>
    </row>
    <row r="7671" spans="1:7">
      <c r="A7671" s="34" t="s">
        <v>1777</v>
      </c>
      <c r="B7671" s="293">
        <v>2006</v>
      </c>
      <c r="C7671" s="294">
        <v>1473.8309999999999</v>
      </c>
      <c r="D7671" s="294">
        <v>268.108</v>
      </c>
      <c r="E7671" s="295">
        <v>2693.4609999999998</v>
      </c>
      <c r="F7671" s="294">
        <v>1650.5129999999999</v>
      </c>
      <c r="G7671" s="294">
        <v>1894.9259999999999</v>
      </c>
    </row>
    <row r="7672" spans="1:7">
      <c r="A7672" s="34" t="s">
        <v>1777</v>
      </c>
      <c r="B7672" s="293">
        <v>2006</v>
      </c>
      <c r="C7672" s="294">
        <v>1546.3579999999999</v>
      </c>
      <c r="D7672" s="294">
        <v>119.583</v>
      </c>
      <c r="E7672" s="295">
        <v>2510.3220000000001</v>
      </c>
      <c r="F7672" s="294">
        <v>1577.73</v>
      </c>
      <c r="G7672" s="294">
        <v>1730.664</v>
      </c>
    </row>
    <row r="7673" spans="1:7">
      <c r="A7673" s="34" t="s">
        <v>1777</v>
      </c>
      <c r="B7673" s="293">
        <v>2005</v>
      </c>
      <c r="C7673" s="294">
        <v>1429.0889999999999</v>
      </c>
      <c r="D7673" s="294">
        <v>96.043000000000006</v>
      </c>
      <c r="E7673" s="295">
        <v>2575.5070000000001</v>
      </c>
      <c r="F7673" s="294">
        <v>1460.085</v>
      </c>
      <c r="G7673" s="294">
        <v>1834.673</v>
      </c>
    </row>
    <row r="7674" spans="1:7">
      <c r="A7674" s="34" t="s">
        <v>1777</v>
      </c>
      <c r="B7674" s="293">
        <v>2003</v>
      </c>
      <c r="C7674" s="294">
        <v>1532.05</v>
      </c>
      <c r="D7674" s="294">
        <v>52.959000000000003</v>
      </c>
      <c r="E7674" s="295">
        <v>2607.7190000000001</v>
      </c>
      <c r="F7674" s="294">
        <v>1349.05</v>
      </c>
      <c r="G7674" s="294">
        <v>1898.5239999999999</v>
      </c>
    </row>
    <row r="7675" spans="1:7">
      <c r="A7675" s="34" t="s">
        <v>1777</v>
      </c>
      <c r="B7675" s="293">
        <v>2002</v>
      </c>
      <c r="C7675" s="294">
        <v>1504.981</v>
      </c>
      <c r="D7675" s="294">
        <v>-151.93799999999999</v>
      </c>
      <c r="E7675" s="295">
        <v>2825.482</v>
      </c>
      <c r="F7675" s="294">
        <v>1252.3440000000001</v>
      </c>
      <c r="G7675" s="294">
        <v>2057.8879999999999</v>
      </c>
    </row>
    <row r="7676" spans="1:7">
      <c r="A7676" s="34" t="s">
        <v>1777</v>
      </c>
      <c r="B7676" s="293">
        <v>2001</v>
      </c>
      <c r="C7676" s="294">
        <v>1525.3389999999999</v>
      </c>
      <c r="D7676" s="294">
        <v>34.505000000000003</v>
      </c>
      <c r="E7676" s="295">
        <v>2969.9380000000001</v>
      </c>
      <c r="F7676" s="294">
        <v>1363.557</v>
      </c>
      <c r="G7676" s="294">
        <v>2087.6660000000002</v>
      </c>
    </row>
    <row r="7677" spans="1:7">
      <c r="A7677" s="34" t="s">
        <v>1777</v>
      </c>
      <c r="B7677" s="293">
        <v>2000</v>
      </c>
      <c r="C7677" s="294">
        <v>1363.1289999999999</v>
      </c>
      <c r="D7677" s="294">
        <v>154.316</v>
      </c>
      <c r="E7677" s="295">
        <v>1714.64</v>
      </c>
      <c r="F7677" s="294">
        <v>550.77599999999995</v>
      </c>
      <c r="G7677" s="294">
        <v>1047.7929999999999</v>
      </c>
    </row>
    <row r="7678" spans="1:7">
      <c r="A7678" s="34" t="s">
        <v>1777</v>
      </c>
      <c r="B7678" s="293">
        <v>2000</v>
      </c>
      <c r="C7678" s="294">
        <v>1335.5319999999999</v>
      </c>
      <c r="D7678" s="294">
        <v>90.52</v>
      </c>
      <c r="E7678" s="295">
        <v>2188.3330000000001</v>
      </c>
      <c r="F7678" s="294">
        <v>728.38900000000001</v>
      </c>
      <c r="G7678" s="294">
        <v>1494.836</v>
      </c>
    </row>
    <row r="7679" spans="1:7">
      <c r="A7679" s="34" t="s">
        <v>1777</v>
      </c>
      <c r="B7679" s="293">
        <v>1999</v>
      </c>
      <c r="C7679" s="294">
        <v>854.38199999999995</v>
      </c>
      <c r="D7679" s="294">
        <v>102.002</v>
      </c>
      <c r="E7679" s="295">
        <v>1138.778</v>
      </c>
      <c r="F7679" s="294">
        <v>399.66699999999997</v>
      </c>
      <c r="G7679" s="294">
        <v>687.39</v>
      </c>
    </row>
    <row r="7680" spans="1:7">
      <c r="A7680" s="34" t="s">
        <v>1777</v>
      </c>
      <c r="B7680" s="293">
        <v>1997</v>
      </c>
      <c r="C7680" s="294">
        <v>1460.8051</v>
      </c>
      <c r="D7680" s="294">
        <v>33.692</v>
      </c>
      <c r="E7680" s="295">
        <v>832.10299999999995</v>
      </c>
      <c r="F7680" s="294">
        <v>328.38799999999998</v>
      </c>
      <c r="G7680" s="294">
        <v>489.41800000000001</v>
      </c>
    </row>
    <row r="7681" spans="1:7">
      <c r="A7681" s="34" t="s">
        <v>1777</v>
      </c>
      <c r="B7681" s="293">
        <v>1996</v>
      </c>
      <c r="C7681" s="294">
        <v>1427.252</v>
      </c>
      <c r="D7681" s="294">
        <v>60.155999999999999</v>
      </c>
      <c r="E7681" s="295">
        <v>822.9</v>
      </c>
      <c r="F7681" s="294">
        <v>365.10599999999999</v>
      </c>
      <c r="G7681" s="294">
        <v>501.709</v>
      </c>
    </row>
    <row r="7682" spans="1:7">
      <c r="A7682" s="34" t="s">
        <v>1777</v>
      </c>
      <c r="B7682" s="293">
        <v>1995</v>
      </c>
      <c r="C7682" s="294">
        <v>1419.578</v>
      </c>
      <c r="D7682" s="294">
        <v>68.040000000000006</v>
      </c>
      <c r="E7682" s="295">
        <v>803.91499999999996</v>
      </c>
      <c r="F7682" s="294">
        <v>366.94600000000003</v>
      </c>
      <c r="G7682" s="294">
        <v>487.44300000000004</v>
      </c>
    </row>
    <row r="7683" spans="1:7">
      <c r="A7683" s="34" t="s">
        <v>1777</v>
      </c>
      <c r="B7683" s="293">
        <v>1994</v>
      </c>
      <c r="C7683" s="294">
        <v>1332.556</v>
      </c>
      <c r="D7683" s="294">
        <v>-5.6550000000000002</v>
      </c>
      <c r="E7683" s="295">
        <v>793.12900000000002</v>
      </c>
      <c r="F7683" s="294">
        <v>445.36599999999999</v>
      </c>
      <c r="G7683" s="294">
        <v>506.154</v>
      </c>
    </row>
    <row r="7684" spans="1:7">
      <c r="A7684" s="34" t="s">
        <v>1777</v>
      </c>
      <c r="B7684" s="293">
        <v>1993</v>
      </c>
      <c r="C7684" s="294">
        <v>2788.8220000000001</v>
      </c>
      <c r="D7684" s="294">
        <v>87.778999999999996</v>
      </c>
      <c r="E7684" s="295">
        <v>749.74</v>
      </c>
      <c r="F7684" s="294">
        <v>473.63600000000002</v>
      </c>
      <c r="G7684" s="294">
        <v>515.90300000000002</v>
      </c>
    </row>
    <row r="7685" spans="1:7">
      <c r="A7685" s="34" t="s">
        <v>1777</v>
      </c>
      <c r="B7685" s="293">
        <v>1993</v>
      </c>
      <c r="C7685" s="294">
        <v>1319.4159999999999</v>
      </c>
      <c r="D7685" s="294">
        <v>59.070999999999998</v>
      </c>
      <c r="E7685" s="295">
        <v>764.88699999999994</v>
      </c>
      <c r="F7685" s="294">
        <v>477.53399999999999</v>
      </c>
      <c r="G7685" s="294">
        <v>522.62300000000005</v>
      </c>
    </row>
    <row r="7686" spans="1:7">
      <c r="A7686" s="34" t="s">
        <v>1777</v>
      </c>
      <c r="B7686" s="293">
        <v>1991</v>
      </c>
      <c r="C7686" s="294">
        <v>2688.5419999999999</v>
      </c>
      <c r="D7686" s="294">
        <v>81.242000000000004</v>
      </c>
      <c r="E7686" s="295">
        <v>697.89700000000005</v>
      </c>
      <c r="F7686" s="294">
        <v>420.71100000000001</v>
      </c>
      <c r="G7686" s="294">
        <v>480.34800000000001</v>
      </c>
    </row>
    <row r="7687" spans="1:7">
      <c r="A7687" s="34" t="s">
        <v>1777</v>
      </c>
      <c r="B7687" s="293">
        <v>1990</v>
      </c>
      <c r="C7687" s="294">
        <v>2474.2881000000002</v>
      </c>
      <c r="D7687" s="294">
        <v>73.965999999999994</v>
      </c>
      <c r="E7687" s="295">
        <v>675.22400000000005</v>
      </c>
      <c r="F7687" s="294">
        <v>369.63099999999997</v>
      </c>
      <c r="G7687" s="294">
        <v>465.18199999999996</v>
      </c>
    </row>
    <row r="7688" spans="1:7">
      <c r="A7688" s="34" t="s">
        <v>1777</v>
      </c>
      <c r="B7688" s="293">
        <v>1989</v>
      </c>
      <c r="C7688" s="294">
        <v>1406.28</v>
      </c>
      <c r="D7688" s="294">
        <v>68.656999999999996</v>
      </c>
      <c r="E7688" s="295">
        <v>539.26300000000003</v>
      </c>
      <c r="F7688" s="294">
        <v>332.34699999999998</v>
      </c>
      <c r="G7688" s="294">
        <v>381.37199999999996</v>
      </c>
    </row>
    <row r="7689" spans="1:7">
      <c r="A7689" s="34" t="s">
        <v>1777</v>
      </c>
      <c r="B7689" s="293">
        <v>1989</v>
      </c>
      <c r="C7689" s="294">
        <v>1650.1579999999999</v>
      </c>
      <c r="D7689" s="294">
        <v>69.849999999999994</v>
      </c>
      <c r="E7689" s="295">
        <v>643.40300000000002</v>
      </c>
      <c r="F7689" s="294">
        <v>348.98700000000002</v>
      </c>
      <c r="G7689" s="294">
        <v>462.37700000000001</v>
      </c>
    </row>
    <row r="7690" spans="1:7">
      <c r="A7690" s="34" t="s">
        <v>1778</v>
      </c>
      <c r="B7690" s="293">
        <v>2019</v>
      </c>
      <c r="C7690" s="294">
        <v>29805</v>
      </c>
      <c r="D7690" s="294">
        <v>7168</v>
      </c>
      <c r="E7690" s="295">
        <v>42875</v>
      </c>
      <c r="F7690" s="294">
        <v>-9599</v>
      </c>
      <c r="G7690" s="294">
        <v>22209</v>
      </c>
    </row>
    <row r="7691" spans="1:7">
      <c r="A7691" s="34" t="s">
        <v>1778</v>
      </c>
      <c r="B7691" s="293">
        <v>2018</v>
      </c>
      <c r="C7691" s="294">
        <v>29625</v>
      </c>
      <c r="D7691" s="294">
        <v>7895</v>
      </c>
      <c r="E7691" s="295">
        <v>39801</v>
      </c>
      <c r="F7691" s="294">
        <v>-10739</v>
      </c>
      <c r="G7691" s="294">
        <v>21020</v>
      </c>
    </row>
    <row r="7692" spans="1:7">
      <c r="A7692" s="34" t="s">
        <v>1778</v>
      </c>
      <c r="B7692" s="293">
        <v>2017</v>
      </c>
      <c r="C7692" s="294">
        <v>28748</v>
      </c>
      <c r="D7692" s="294">
        <v>6021</v>
      </c>
      <c r="E7692" s="295">
        <v>42968</v>
      </c>
      <c r="F7692" s="294">
        <v>-10230</v>
      </c>
      <c r="G7692" s="294">
        <v>24109</v>
      </c>
    </row>
    <row r="7693" spans="1:7">
      <c r="A7693" s="34" t="s">
        <v>1778</v>
      </c>
      <c r="B7693" s="293">
        <v>2016</v>
      </c>
      <c r="C7693" s="294">
        <v>26685</v>
      </c>
      <c r="D7693" s="294">
        <v>6948</v>
      </c>
      <c r="E7693" s="295">
        <v>36851</v>
      </c>
      <c r="F7693" s="294">
        <v>-10900</v>
      </c>
      <c r="G7693" s="294">
        <v>18167</v>
      </c>
    </row>
    <row r="7694" spans="1:7">
      <c r="A7694" s="34" t="s">
        <v>1778</v>
      </c>
      <c r="B7694" s="293">
        <v>2015</v>
      </c>
      <c r="C7694" s="294">
        <v>26794</v>
      </c>
      <c r="D7694" s="294">
        <v>6849</v>
      </c>
      <c r="E7694" s="295">
        <v>33956</v>
      </c>
      <c r="F7694" s="294">
        <v>-11476</v>
      </c>
      <c r="G7694" s="294">
        <v>17004</v>
      </c>
    </row>
    <row r="7695" spans="1:7">
      <c r="A7695" s="34" t="s">
        <v>1778</v>
      </c>
      <c r="B7695" s="293">
        <v>2014</v>
      </c>
      <c r="C7695" s="294">
        <v>29767</v>
      </c>
      <c r="D7695" s="294">
        <v>7459</v>
      </c>
      <c r="E7695" s="295">
        <v>35187</v>
      </c>
      <c r="F7695" s="294">
        <v>-11203</v>
      </c>
      <c r="G7695" s="294">
        <v>18252</v>
      </c>
    </row>
    <row r="7696" spans="1:7">
      <c r="A7696" s="34" t="s">
        <v>1778</v>
      </c>
      <c r="B7696" s="293">
        <v>2013</v>
      </c>
      <c r="C7696" s="294">
        <v>31217</v>
      </c>
      <c r="D7696" s="294">
        <v>8531</v>
      </c>
      <c r="E7696" s="295">
        <v>38168</v>
      </c>
      <c r="F7696" s="294">
        <v>-6274</v>
      </c>
      <c r="G7696" s="294">
        <v>21404</v>
      </c>
    </row>
    <row r="7697" spans="1:7">
      <c r="A7697" s="34" t="s">
        <v>1778</v>
      </c>
      <c r="B7697" s="293">
        <v>2012</v>
      </c>
      <c r="C7697" s="294">
        <v>31377</v>
      </c>
      <c r="D7697" s="294">
        <v>8752</v>
      </c>
      <c r="E7697" s="295">
        <v>37670</v>
      </c>
      <c r="F7697" s="294">
        <v>-1853</v>
      </c>
      <c r="G7697" s="294">
        <v>20986</v>
      </c>
    </row>
    <row r="7698" spans="1:7">
      <c r="A7698" s="34" t="s">
        <v>1778</v>
      </c>
      <c r="B7698" s="293">
        <v>2011</v>
      </c>
      <c r="C7698" s="294">
        <v>31097</v>
      </c>
      <c r="D7698" s="294">
        <v>8542</v>
      </c>
      <c r="E7698" s="295">
        <v>35488</v>
      </c>
      <c r="F7698" s="294">
        <v>1763</v>
      </c>
      <c r="G7698" s="294">
        <v>20308</v>
      </c>
    </row>
    <row r="7699" spans="1:7">
      <c r="A7699" s="34" t="s">
        <v>1778</v>
      </c>
      <c r="B7699" s="293">
        <v>2010</v>
      </c>
      <c r="C7699" s="294">
        <v>27208</v>
      </c>
      <c r="D7699" s="294">
        <v>7226</v>
      </c>
      <c r="E7699" s="295">
        <v>35050</v>
      </c>
      <c r="F7699" s="294">
        <v>5121</v>
      </c>
      <c r="G7699" s="294">
        <v>21623</v>
      </c>
    </row>
    <row r="7700" spans="1:7">
      <c r="A7700" s="34" t="s">
        <v>1778</v>
      </c>
      <c r="B7700" s="293">
        <v>2009</v>
      </c>
      <c r="C7700" s="294">
        <v>25035</v>
      </c>
      <c r="D7700" s="294">
        <v>6342</v>
      </c>
      <c r="E7700" s="295">
        <v>34552</v>
      </c>
      <c r="F7700" s="294">
        <v>6145</v>
      </c>
      <c r="G7700" s="294">
        <v>21561</v>
      </c>
    </row>
    <row r="7701" spans="1:7">
      <c r="A7701" s="34" t="s">
        <v>1778</v>
      </c>
      <c r="B7701" s="293">
        <v>2008</v>
      </c>
      <c r="C7701" s="294">
        <v>25705</v>
      </c>
      <c r="D7701" s="294">
        <v>6890</v>
      </c>
      <c r="E7701" s="295">
        <v>32972</v>
      </c>
      <c r="F7701" s="294">
        <v>7904</v>
      </c>
      <c r="G7701" s="294">
        <v>19865</v>
      </c>
    </row>
    <row r="7702" spans="1:7">
      <c r="A7702" s="34" t="s">
        <v>1778</v>
      </c>
      <c r="B7702" s="293">
        <v>2007</v>
      </c>
      <c r="C7702" s="294">
        <v>22810</v>
      </c>
      <c r="D7702" s="294">
        <v>6038</v>
      </c>
      <c r="E7702" s="295">
        <v>31777</v>
      </c>
      <c r="F7702" s="294">
        <v>15595</v>
      </c>
      <c r="G7702" s="294">
        <v>21664</v>
      </c>
    </row>
    <row r="7703" spans="1:7">
      <c r="A7703" s="34" t="s">
        <v>1778</v>
      </c>
      <c r="B7703" s="293">
        <v>2006</v>
      </c>
      <c r="C7703" s="294">
        <v>20794</v>
      </c>
      <c r="D7703" s="294">
        <v>6146</v>
      </c>
      <c r="E7703" s="295">
        <v>26120</v>
      </c>
      <c r="F7703" s="294">
        <v>14267</v>
      </c>
      <c r="G7703" s="294">
        <v>17053</v>
      </c>
    </row>
    <row r="7704" spans="1:7">
      <c r="A7704" s="34" t="s">
        <v>1779</v>
      </c>
      <c r="B7704" s="293">
        <v>2019</v>
      </c>
      <c r="C7704" s="294">
        <v>2957.2</v>
      </c>
      <c r="D7704" s="294">
        <v>355.7</v>
      </c>
      <c r="E7704" s="295">
        <v>4139.5</v>
      </c>
      <c r="F7704" s="294">
        <v>1953.9</v>
      </c>
      <c r="G7704" s="294">
        <v>3063.1000000000004</v>
      </c>
    </row>
    <row r="7705" spans="1:7">
      <c r="A7705" s="34" t="s">
        <v>1779</v>
      </c>
      <c r="B7705" s="293">
        <v>2018</v>
      </c>
      <c r="C7705" s="294">
        <v>2965.1</v>
      </c>
      <c r="D7705" s="294">
        <v>347.4</v>
      </c>
      <c r="E7705" s="295">
        <v>3806.5</v>
      </c>
      <c r="F7705" s="294">
        <v>1836.1</v>
      </c>
      <c r="G7705" s="294">
        <v>2623.7</v>
      </c>
    </row>
    <row r="7706" spans="1:7">
      <c r="A7706" s="34" t="s">
        <v>1779</v>
      </c>
      <c r="B7706" s="293">
        <v>2017</v>
      </c>
      <c r="C7706" s="294">
        <v>2845.7</v>
      </c>
      <c r="D7706" s="294">
        <v>666.5</v>
      </c>
      <c r="E7706" s="295">
        <v>8633.7000000000007</v>
      </c>
      <c r="F7706" s="294">
        <v>5037.8</v>
      </c>
      <c r="G7706" s="294">
        <v>6478.5</v>
      </c>
    </row>
    <row r="7707" spans="1:7">
      <c r="A7707" s="34" t="s">
        <v>1779</v>
      </c>
      <c r="B7707" s="293">
        <v>2016</v>
      </c>
      <c r="C7707" s="294">
        <v>4890</v>
      </c>
      <c r="D7707" s="294">
        <v>522.20000000000005</v>
      </c>
      <c r="E7707" s="295">
        <v>11534.8</v>
      </c>
      <c r="F7707" s="294">
        <v>4254.3999999999996</v>
      </c>
      <c r="G7707" s="294">
        <v>8533.5999999999985</v>
      </c>
    </row>
    <row r="7708" spans="1:7">
      <c r="A7708" s="34" t="s">
        <v>1779</v>
      </c>
      <c r="B7708" s="293">
        <v>2015</v>
      </c>
      <c r="C7708" s="294">
        <v>4616.3999999999996</v>
      </c>
      <c r="D7708" s="294">
        <v>-76.400000000000006</v>
      </c>
      <c r="E7708" s="295">
        <v>11833.5</v>
      </c>
      <c r="F7708" s="294">
        <v>4008.8</v>
      </c>
      <c r="G7708" s="294">
        <v>8694.6</v>
      </c>
    </row>
    <row r="7709" spans="1:7">
      <c r="A7709" s="34" t="s">
        <v>1779</v>
      </c>
      <c r="B7709" s="293">
        <v>2014</v>
      </c>
      <c r="C7709" s="294">
        <v>4666.8</v>
      </c>
      <c r="D7709" s="294">
        <v>214.9</v>
      </c>
      <c r="E7709" s="295">
        <v>10655.2</v>
      </c>
      <c r="F7709" s="294">
        <v>4663.8</v>
      </c>
      <c r="G7709" s="294">
        <v>7667.9</v>
      </c>
    </row>
    <row r="7710" spans="1:7">
      <c r="A7710" s="34" t="s">
        <v>1779</v>
      </c>
      <c r="B7710" s="293">
        <v>2013</v>
      </c>
      <c r="C7710" s="294">
        <v>6999.7</v>
      </c>
      <c r="D7710" s="294">
        <v>536.79999999999995</v>
      </c>
      <c r="E7710" s="295">
        <v>11743.3</v>
      </c>
      <c r="F7710" s="294">
        <v>6217.7</v>
      </c>
      <c r="G7710" s="294">
        <v>8768.1</v>
      </c>
    </row>
    <row r="7711" spans="1:7">
      <c r="A7711" s="34" t="s">
        <v>1779</v>
      </c>
      <c r="B7711" s="293">
        <v>2012</v>
      </c>
      <c r="C7711" s="294">
        <v>4306.8</v>
      </c>
      <c r="D7711" s="294">
        <v>-107.2</v>
      </c>
      <c r="E7711" s="295">
        <v>11882.7</v>
      </c>
      <c r="F7711" s="294">
        <v>6487.5</v>
      </c>
      <c r="G7711" s="294">
        <v>8944.9</v>
      </c>
    </row>
    <row r="7712" spans="1:7">
      <c r="A7712" s="34" t="s">
        <v>1779</v>
      </c>
      <c r="B7712" s="293">
        <v>2011</v>
      </c>
      <c r="C7712" s="294">
        <v>3456.6860000000001</v>
      </c>
      <c r="D7712" s="294">
        <v>-7.45</v>
      </c>
      <c r="E7712" s="295">
        <v>4586.3130000000001</v>
      </c>
      <c r="F7712" s="294">
        <v>2047.3920000000001</v>
      </c>
      <c r="G7712" s="294">
        <v>3356.4790000000003</v>
      </c>
    </row>
    <row r="7713" spans="1:7">
      <c r="A7713" s="34" t="s">
        <v>1779</v>
      </c>
      <c r="B7713" s="293">
        <v>2010</v>
      </c>
      <c r="C7713" s="294">
        <v>3030.7730000000001</v>
      </c>
      <c r="D7713" s="294">
        <v>197.828</v>
      </c>
      <c r="E7713" s="295">
        <v>3973.5329999999999</v>
      </c>
      <c r="F7713" s="294">
        <v>2205.0320000000002</v>
      </c>
      <c r="G7713" s="294">
        <v>2912.5039999999999</v>
      </c>
    </row>
    <row r="7714" spans="1:7">
      <c r="A7714" s="34" t="s">
        <v>1779</v>
      </c>
      <c r="B7714" s="293">
        <v>2009</v>
      </c>
      <c r="C7714" s="294">
        <v>2692.4679999999998</v>
      </c>
      <c r="D7714" s="294">
        <v>115.49299999999999</v>
      </c>
      <c r="E7714" s="295">
        <v>3911.3339999999998</v>
      </c>
      <c r="F7714" s="294">
        <v>2126.34</v>
      </c>
      <c r="G7714" s="294">
        <v>2931.9769999999999</v>
      </c>
    </row>
    <row r="7715" spans="1:7">
      <c r="A7715" s="34" t="s">
        <v>1779</v>
      </c>
      <c r="B7715" s="293">
        <v>2008</v>
      </c>
      <c r="C7715" s="294">
        <v>3351.9760000000001</v>
      </c>
      <c r="D7715" s="294">
        <v>228.73400000000001</v>
      </c>
      <c r="E7715" s="295">
        <v>4053.2130000000002</v>
      </c>
      <c r="F7715" s="294">
        <v>2020.069</v>
      </c>
      <c r="G7715" s="294">
        <v>2974.1610000000001</v>
      </c>
    </row>
    <row r="7716" spans="1:7">
      <c r="A7716" s="34" t="s">
        <v>1779</v>
      </c>
      <c r="B7716" s="293">
        <v>2007</v>
      </c>
      <c r="C7716" s="294">
        <v>3398.6979999999999</v>
      </c>
      <c r="D7716" s="294">
        <v>210.92699999999999</v>
      </c>
      <c r="E7716" s="295">
        <v>4000.614</v>
      </c>
      <c r="F7716" s="294">
        <v>1910.8710000000001</v>
      </c>
      <c r="G7716" s="294">
        <v>2971.8620000000001</v>
      </c>
    </row>
    <row r="7717" spans="1:7">
      <c r="A7717" s="34" t="s">
        <v>1779</v>
      </c>
      <c r="B7717" s="293">
        <v>2006</v>
      </c>
      <c r="C7717" s="294">
        <v>3154.4690000000001</v>
      </c>
      <c r="D7717" s="294">
        <v>183.73099999999999</v>
      </c>
      <c r="E7717" s="295">
        <v>3364.9789999999998</v>
      </c>
      <c r="F7717" s="294">
        <v>1669.999</v>
      </c>
      <c r="G7717" s="294">
        <v>2414.06</v>
      </c>
    </row>
    <row r="7718" spans="1:7">
      <c r="A7718" s="34" t="s">
        <v>1779</v>
      </c>
      <c r="B7718" s="293">
        <v>2005</v>
      </c>
      <c r="C7718" s="294">
        <v>2946.5790000000002</v>
      </c>
      <c r="D7718" s="294">
        <v>185.04900000000001</v>
      </c>
      <c r="E7718" s="295">
        <v>3253.7550000000001</v>
      </c>
      <c r="F7718" s="294">
        <v>1555.61</v>
      </c>
      <c r="G7718" s="294">
        <v>2308.2240000000002</v>
      </c>
    </row>
    <row r="7719" spans="1:7">
      <c r="A7719" s="34" t="s">
        <v>1779</v>
      </c>
      <c r="B7719" s="293">
        <v>2004</v>
      </c>
      <c r="C7719" s="294">
        <v>2278.1289999999999</v>
      </c>
      <c r="D7719" s="294">
        <v>171.22499999999999</v>
      </c>
      <c r="E7719" s="295">
        <v>3120.5749999999998</v>
      </c>
      <c r="F7719" s="294">
        <v>1447.7940000000001</v>
      </c>
      <c r="G7719" s="294">
        <v>2183.8990000000003</v>
      </c>
    </row>
    <row r="7720" spans="1:7">
      <c r="A7720" s="34" t="s">
        <v>1779</v>
      </c>
      <c r="B7720" s="293">
        <v>2003</v>
      </c>
      <c r="C7720" s="294">
        <v>2724.3649999999998</v>
      </c>
      <c r="D7720" s="294">
        <v>141.352</v>
      </c>
      <c r="E7720" s="295">
        <v>2780.6770000000001</v>
      </c>
      <c r="F7720" s="294">
        <v>1261.4780000000001</v>
      </c>
      <c r="G7720" s="294">
        <v>2067.971</v>
      </c>
    </row>
    <row r="7721" spans="1:7">
      <c r="A7721" s="34" t="s">
        <v>1779</v>
      </c>
      <c r="B7721" s="293">
        <v>2002</v>
      </c>
      <c r="C7721" s="294">
        <v>2580.7829999999999</v>
      </c>
      <c r="D7721" s="294">
        <v>129.90199999999999</v>
      </c>
      <c r="E7721" s="295">
        <v>2514.4499999999998</v>
      </c>
      <c r="F7721" s="294">
        <v>1105.7239999999999</v>
      </c>
      <c r="G7721" s="294">
        <v>1840.8089999999997</v>
      </c>
    </row>
    <row r="7722" spans="1:7">
      <c r="A7722" s="34" t="s">
        <v>1779</v>
      </c>
      <c r="B7722" s="293">
        <v>2001</v>
      </c>
      <c r="C7722" s="294">
        <v>2574.08</v>
      </c>
      <c r="D7722" s="294">
        <v>32.869</v>
      </c>
      <c r="E7722" s="295">
        <v>2372.1979999999999</v>
      </c>
      <c r="F7722" s="294">
        <v>1015.002</v>
      </c>
      <c r="G7722" s="294">
        <v>1738.7080000000001</v>
      </c>
    </row>
    <row r="7723" spans="1:7">
      <c r="A7723" s="34" t="s">
        <v>1779</v>
      </c>
      <c r="B7723" s="293">
        <v>2000</v>
      </c>
      <c r="C7723" s="294">
        <v>2748.0129999999999</v>
      </c>
      <c r="D7723" s="294">
        <v>55.887</v>
      </c>
      <c r="E7723" s="295">
        <v>2644.0250000000001</v>
      </c>
      <c r="F7723" s="294">
        <v>1010.591</v>
      </c>
      <c r="G7723" s="294">
        <v>1924.5650000000001</v>
      </c>
    </row>
    <row r="7724" spans="1:7">
      <c r="A7724" s="34" t="s">
        <v>1779</v>
      </c>
      <c r="B7724" s="293">
        <v>1999</v>
      </c>
      <c r="C7724" s="294">
        <v>2367.7530000000002</v>
      </c>
      <c r="D7724" s="294">
        <v>103.309</v>
      </c>
      <c r="E7724" s="295">
        <v>2802.9659999999999</v>
      </c>
      <c r="F7724" s="294">
        <v>993.20500000000004</v>
      </c>
      <c r="G7724" s="294">
        <v>2028.2890000000002</v>
      </c>
    </row>
    <row r="7725" spans="1:7">
      <c r="A7725" s="34" t="s">
        <v>1779</v>
      </c>
      <c r="B7725" s="293">
        <v>1998</v>
      </c>
      <c r="C7725" s="294">
        <v>1937.578</v>
      </c>
      <c r="D7725" s="294">
        <v>102.57299999999999</v>
      </c>
      <c r="E7725" s="295">
        <v>1554.6659999999999</v>
      </c>
      <c r="F7725" s="294">
        <v>709.36500000000001</v>
      </c>
      <c r="G7725" s="294">
        <v>1050.2650000000001</v>
      </c>
    </row>
    <row r="7726" spans="1:7">
      <c r="A7726" s="34" t="s">
        <v>1779</v>
      </c>
      <c r="B7726" s="293">
        <v>1997</v>
      </c>
      <c r="C7726" s="294">
        <v>1839.056</v>
      </c>
      <c r="D7726" s="294">
        <v>86.733000000000004</v>
      </c>
      <c r="E7726" s="295">
        <v>1472.8621000000001</v>
      </c>
      <c r="F7726" s="294">
        <v>630.56200000000001</v>
      </c>
      <c r="G7726" s="294">
        <v>959.81399999999996</v>
      </c>
    </row>
    <row r="7727" spans="1:7">
      <c r="A7727" s="34" t="s">
        <v>1779</v>
      </c>
      <c r="B7727" s="293">
        <v>1996</v>
      </c>
      <c r="C7727" s="294">
        <v>1567.0649000000001</v>
      </c>
      <c r="D7727" s="294">
        <v>69.581000000000003</v>
      </c>
      <c r="E7727" s="295">
        <v>1289.0139999999999</v>
      </c>
      <c r="F7727" s="294">
        <v>563.851</v>
      </c>
      <c r="G7727" s="294">
        <v>876.66800000000001</v>
      </c>
    </row>
    <row r="7728" spans="1:7">
      <c r="A7728" s="34" t="s">
        <v>1779</v>
      </c>
      <c r="B7728" s="293">
        <v>1995</v>
      </c>
      <c r="C7728" s="294">
        <v>1402.8710000000001</v>
      </c>
      <c r="D7728" s="294">
        <v>71.997</v>
      </c>
      <c r="E7728" s="295">
        <v>1252.4929999999999</v>
      </c>
      <c r="F7728" s="294">
        <v>502.85500000000002</v>
      </c>
      <c r="G7728" s="294">
        <v>862.43299999999999</v>
      </c>
    </row>
    <row r="7729" spans="1:7">
      <c r="A7729" s="34" t="s">
        <v>1779</v>
      </c>
      <c r="B7729" s="293">
        <v>1994</v>
      </c>
      <c r="C7729" s="294">
        <v>1261.7049999999999</v>
      </c>
      <c r="D7729" s="294">
        <v>48.183999999999997</v>
      </c>
      <c r="E7729" s="295">
        <v>1161.1420000000001</v>
      </c>
      <c r="F7729" s="294">
        <v>431.97399999999999</v>
      </c>
      <c r="G7729" s="294">
        <v>844.04299999999989</v>
      </c>
    </row>
    <row r="7730" spans="1:7">
      <c r="A7730" s="34" t="s">
        <v>1779</v>
      </c>
      <c r="B7730" s="293">
        <v>1993</v>
      </c>
      <c r="C7730" s="294">
        <v>1328.1801</v>
      </c>
      <c r="D7730" s="294">
        <v>40.485999999999997</v>
      </c>
      <c r="E7730" s="295">
        <v>958.80100000000004</v>
      </c>
      <c r="F7730" s="294">
        <v>370.84899999999999</v>
      </c>
      <c r="G7730" s="294">
        <v>610.50800000000004</v>
      </c>
    </row>
    <row r="7731" spans="1:7">
      <c r="A7731" s="34" t="s">
        <v>1779</v>
      </c>
      <c r="B7731" s="293">
        <v>1992</v>
      </c>
      <c r="C7731" s="294">
        <v>1238.7239999999999</v>
      </c>
      <c r="D7731" s="294">
        <v>-7.37</v>
      </c>
      <c r="E7731" s="295">
        <v>869.44200000000001</v>
      </c>
      <c r="F7731" s="294">
        <v>337.39400000000001</v>
      </c>
      <c r="G7731" s="294">
        <v>558.87099999999998</v>
      </c>
    </row>
    <row r="7732" spans="1:7">
      <c r="A7732" s="34" t="s">
        <v>1779</v>
      </c>
      <c r="B7732" s="293">
        <v>1991</v>
      </c>
      <c r="C7732" s="294">
        <v>1169.0820000000001</v>
      </c>
      <c r="D7732" s="294">
        <v>34.741999999999997</v>
      </c>
      <c r="E7732" s="295">
        <v>790.572</v>
      </c>
      <c r="F7732" s="294">
        <v>349.77699999999999</v>
      </c>
      <c r="G7732" s="294">
        <v>555.14599999999996</v>
      </c>
    </row>
    <row r="7733" spans="1:7">
      <c r="A7733" s="34" t="s">
        <v>1779</v>
      </c>
      <c r="B7733" s="293">
        <v>1990</v>
      </c>
      <c r="C7733" s="294">
        <v>1175.934</v>
      </c>
      <c r="D7733" s="294">
        <v>27.097999999999999</v>
      </c>
      <c r="E7733" s="295">
        <v>768.86800000000005</v>
      </c>
      <c r="F7733" s="294">
        <v>316.19799999999998</v>
      </c>
      <c r="G7733" s="294">
        <v>552.63400000000001</v>
      </c>
    </row>
    <row r="7734" spans="1:7">
      <c r="A7734" s="34" t="s">
        <v>1779</v>
      </c>
      <c r="B7734" s="293">
        <v>1989</v>
      </c>
      <c r="C7734" s="294">
        <v>1163.627</v>
      </c>
      <c r="D7734" s="294">
        <v>32.173000000000002</v>
      </c>
      <c r="E7734" s="295">
        <v>781.36400000000003</v>
      </c>
      <c r="F7734" s="294">
        <v>306.89699999999999</v>
      </c>
      <c r="G7734" s="294">
        <v>567.83600000000001</v>
      </c>
    </row>
    <row r="7735" spans="1:7">
      <c r="A7735" s="34" t="s">
        <v>1780</v>
      </c>
      <c r="B7735" s="293">
        <v>2019</v>
      </c>
      <c r="C7735" s="294">
        <v>3471.2089999999998</v>
      </c>
      <c r="D7735" s="294">
        <v>538.32000000000005</v>
      </c>
      <c r="E7735" s="295">
        <v>18479.246999999999</v>
      </c>
      <c r="F7735" s="294">
        <v>5553.1880000000001</v>
      </c>
      <c r="G7735" s="294">
        <v>11365.006000000001</v>
      </c>
    </row>
    <row r="7736" spans="1:7">
      <c r="A7736" s="34" t="s">
        <v>1780</v>
      </c>
      <c r="B7736" s="293">
        <v>2018</v>
      </c>
      <c r="C7736" s="294">
        <v>3691.2469999999998</v>
      </c>
      <c r="D7736" s="294">
        <v>511.04700000000003</v>
      </c>
      <c r="E7736" s="295">
        <v>17664.202000000001</v>
      </c>
      <c r="F7736" s="294">
        <v>5348.7049999999999</v>
      </c>
      <c r="G7736" s="294">
        <v>10563.337</v>
      </c>
    </row>
    <row r="7737" spans="1:7">
      <c r="A7737" s="34" t="s">
        <v>1780</v>
      </c>
      <c r="B7737" s="293">
        <v>2017</v>
      </c>
      <c r="C7737" s="294">
        <v>3565.2959999999998</v>
      </c>
      <c r="D7737" s="294">
        <v>488.45600000000002</v>
      </c>
      <c r="E7737" s="295">
        <v>17019.081999999999</v>
      </c>
      <c r="F7737" s="294">
        <v>5135.7299999999996</v>
      </c>
      <c r="G7737" s="294">
        <v>10102.842999999999</v>
      </c>
    </row>
    <row r="7738" spans="1:7">
      <c r="A7738" s="34" t="s">
        <v>1780</v>
      </c>
      <c r="B7738" s="293">
        <v>2016</v>
      </c>
      <c r="C7738" s="294">
        <v>3498.6819999999998</v>
      </c>
      <c r="D7738" s="294">
        <v>442.03399999999999</v>
      </c>
      <c r="E7738" s="295">
        <v>16004.253000000001</v>
      </c>
      <c r="F7738" s="294">
        <v>4935.9120000000003</v>
      </c>
      <c r="G7738" s="294">
        <v>9259.8970000000008</v>
      </c>
    </row>
    <row r="7739" spans="1:7">
      <c r="A7739" s="34" t="s">
        <v>1780</v>
      </c>
      <c r="B7739" s="293">
        <v>2015</v>
      </c>
      <c r="C7739" s="294">
        <v>3495.4430000000002</v>
      </c>
      <c r="D7739" s="294">
        <v>437.25700000000001</v>
      </c>
      <c r="E7739" s="295">
        <v>15028.258</v>
      </c>
      <c r="F7739" s="294">
        <v>4719.4570000000003</v>
      </c>
      <c r="G7739" s="294">
        <v>8539.4279999999999</v>
      </c>
    </row>
    <row r="7740" spans="1:7">
      <c r="A7740" s="34" t="s">
        <v>1780</v>
      </c>
      <c r="B7740" s="293">
        <v>2014</v>
      </c>
      <c r="C7740" s="294">
        <v>3491.6320000000001</v>
      </c>
      <c r="D7740" s="294">
        <v>397.59500000000003</v>
      </c>
      <c r="E7740" s="295">
        <v>14288.89</v>
      </c>
      <c r="F7740" s="294">
        <v>4519.1019999999999</v>
      </c>
      <c r="G7740" s="294">
        <v>8056.6449999999995</v>
      </c>
    </row>
    <row r="7741" spans="1:7">
      <c r="A7741" s="34" t="s">
        <v>1780</v>
      </c>
      <c r="B7741" s="293">
        <v>2013</v>
      </c>
      <c r="C7741" s="294">
        <v>3454.6280000000002</v>
      </c>
      <c r="D7741" s="294">
        <v>406.07400000000001</v>
      </c>
      <c r="E7741" s="295">
        <v>13508.686</v>
      </c>
      <c r="F7741" s="294">
        <v>4340.46</v>
      </c>
      <c r="G7741" s="294">
        <v>7830.4740000000002</v>
      </c>
    </row>
    <row r="7742" spans="1:7">
      <c r="A7742" s="34" t="s">
        <v>1780</v>
      </c>
      <c r="B7742" s="293">
        <v>2012</v>
      </c>
      <c r="C7742" s="294">
        <v>3301.8040000000001</v>
      </c>
      <c r="D7742" s="294">
        <v>381.54199999999997</v>
      </c>
      <c r="E7742" s="295">
        <v>13379.615</v>
      </c>
      <c r="F7742" s="294">
        <v>4102.2889999999998</v>
      </c>
      <c r="G7742" s="294">
        <v>7516.38</v>
      </c>
    </row>
    <row r="7743" spans="1:7">
      <c r="A7743" s="34" t="s">
        <v>1780</v>
      </c>
      <c r="B7743" s="293">
        <v>2011</v>
      </c>
      <c r="C7743" s="294">
        <v>3241.3789999999999</v>
      </c>
      <c r="D7743" s="294">
        <v>339.47300000000001</v>
      </c>
      <c r="E7743" s="295">
        <v>13111.018</v>
      </c>
      <c r="F7743" s="294">
        <v>3930.5859999999998</v>
      </c>
      <c r="G7743" s="294">
        <v>7427.0749999999998</v>
      </c>
    </row>
    <row r="7744" spans="1:7">
      <c r="A7744" s="34" t="s">
        <v>1780</v>
      </c>
      <c r="B7744" s="293">
        <v>2010</v>
      </c>
      <c r="C7744" s="294">
        <v>3189.1990000000001</v>
      </c>
      <c r="D7744" s="294">
        <v>350.053</v>
      </c>
      <c r="E7744" s="295">
        <v>12392.998</v>
      </c>
      <c r="F7744" s="294">
        <v>3775.2260000000001</v>
      </c>
      <c r="G7744" s="294">
        <v>7469.4989999999998</v>
      </c>
    </row>
    <row r="7745" spans="1:7">
      <c r="A7745" s="34" t="s">
        <v>1780</v>
      </c>
      <c r="B7745" s="293">
        <v>2009</v>
      </c>
      <c r="C7745" s="294">
        <v>3153.6559999999999</v>
      </c>
      <c r="D7745" s="294">
        <v>68.33</v>
      </c>
      <c r="E7745" s="295">
        <v>11986.324000000001</v>
      </c>
      <c r="F7745" s="294">
        <v>3428.0039999999999</v>
      </c>
      <c r="G7745" s="294">
        <v>7381.7189999999991</v>
      </c>
    </row>
    <row r="7746" spans="1:7">
      <c r="A7746" s="34" t="s">
        <v>1780</v>
      </c>
      <c r="B7746" s="293">
        <v>2008</v>
      </c>
      <c r="C7746" s="294">
        <v>3310.558</v>
      </c>
      <c r="D7746" s="294">
        <v>242.125</v>
      </c>
      <c r="E7746" s="295">
        <v>11620.093000000001</v>
      </c>
      <c r="F7746" s="294">
        <v>3445.9789999999998</v>
      </c>
      <c r="G7746" s="294">
        <v>7325.6970000000001</v>
      </c>
    </row>
    <row r="7747" spans="1:7">
      <c r="A7747" s="34" t="s">
        <v>1780</v>
      </c>
      <c r="B7747" s="293">
        <v>2007</v>
      </c>
      <c r="C7747" s="294">
        <v>3317.0140000000001</v>
      </c>
      <c r="D7747" s="294">
        <v>307.14299999999997</v>
      </c>
      <c r="E7747" s="295">
        <v>11162.209000000001</v>
      </c>
      <c r="F7747" s="294">
        <v>3531.6109999999999</v>
      </c>
      <c r="G7747" s="294">
        <v>7163.17</v>
      </c>
    </row>
    <row r="7748" spans="1:7">
      <c r="A7748" s="34" t="s">
        <v>1780</v>
      </c>
      <c r="B7748" s="293">
        <v>2006</v>
      </c>
      <c r="C7748" s="294">
        <v>3401.748</v>
      </c>
      <c r="D7748" s="294">
        <v>327.255</v>
      </c>
      <c r="E7748" s="295">
        <v>11455.942999999999</v>
      </c>
      <c r="F7748" s="294">
        <v>3446.116</v>
      </c>
      <c r="G7748" s="294">
        <v>6716.0949999999993</v>
      </c>
    </row>
    <row r="7749" spans="1:7">
      <c r="A7749" s="34" t="s">
        <v>1780</v>
      </c>
      <c r="B7749" s="293">
        <v>2005</v>
      </c>
      <c r="C7749" s="294">
        <v>2987.9549999999999</v>
      </c>
      <c r="D7749" s="294">
        <v>176.267</v>
      </c>
      <c r="E7749" s="295">
        <v>11322.645</v>
      </c>
      <c r="F7749" s="294">
        <v>3424.9639999999999</v>
      </c>
      <c r="G7749" s="294">
        <v>6434.0389999999998</v>
      </c>
    </row>
    <row r="7750" spans="1:7">
      <c r="A7750" s="34" t="s">
        <v>1780</v>
      </c>
      <c r="B7750" s="293">
        <v>2004</v>
      </c>
      <c r="C7750" s="294">
        <v>2829.0059999999999</v>
      </c>
      <c r="D7750" s="294">
        <v>243.19499999999999</v>
      </c>
      <c r="E7750" s="295">
        <v>9896.7469999999994</v>
      </c>
      <c r="F7750" s="294">
        <v>2950.1959999999999</v>
      </c>
      <c r="G7750" s="294">
        <v>6223.3760000000002</v>
      </c>
    </row>
    <row r="7751" spans="1:7">
      <c r="A7751" s="34" t="s">
        <v>1780</v>
      </c>
      <c r="B7751" s="293">
        <v>2003</v>
      </c>
      <c r="C7751" s="294">
        <v>2759.4940000000001</v>
      </c>
      <c r="D7751" s="294">
        <v>240.57900000000001</v>
      </c>
      <c r="E7751" s="295">
        <v>9519.0419999999995</v>
      </c>
      <c r="F7751" s="294">
        <v>2829.779</v>
      </c>
      <c r="G7751" s="294">
        <v>6237.3590000000004</v>
      </c>
    </row>
    <row r="7752" spans="1:7">
      <c r="A7752" s="34" t="s">
        <v>1780</v>
      </c>
      <c r="B7752" s="293">
        <v>2002</v>
      </c>
      <c r="C7752" s="294">
        <v>2440.288</v>
      </c>
      <c r="D7752" s="294">
        <v>149.40799999999999</v>
      </c>
      <c r="E7752" s="295">
        <v>9139.1569999999992</v>
      </c>
      <c r="F7752" s="294">
        <v>2686.1529999999998</v>
      </c>
      <c r="G7752" s="294">
        <v>5938.4650000000001</v>
      </c>
    </row>
    <row r="7753" spans="1:7">
      <c r="A7753" s="34" t="s">
        <v>1780</v>
      </c>
      <c r="B7753" s="293">
        <v>2001</v>
      </c>
      <c r="C7753" s="294">
        <v>2634.768</v>
      </c>
      <c r="D7753" s="294">
        <v>312.166</v>
      </c>
      <c r="E7753" s="295">
        <v>7939.3990000000003</v>
      </c>
      <c r="F7753" s="294">
        <v>2499.3229999999999</v>
      </c>
      <c r="G7753" s="294">
        <v>5704.3029999999999</v>
      </c>
    </row>
    <row r="7754" spans="1:7">
      <c r="A7754" s="34" t="s">
        <v>1780</v>
      </c>
      <c r="B7754" s="293">
        <v>2000</v>
      </c>
      <c r="C7754" s="294">
        <v>3690.1750000000002</v>
      </c>
      <c r="D7754" s="294">
        <v>302.33199999999999</v>
      </c>
      <c r="E7754" s="295">
        <v>7162.9849999999997</v>
      </c>
      <c r="F7754" s="294">
        <v>2382.7139999999999</v>
      </c>
      <c r="G7754" s="294">
        <v>4884.0410000000002</v>
      </c>
    </row>
    <row r="7755" spans="1:7">
      <c r="A7755" s="34" t="s">
        <v>1780</v>
      </c>
      <c r="B7755" s="293">
        <v>1999</v>
      </c>
      <c r="C7755" s="294">
        <v>2423.3530000000001</v>
      </c>
      <c r="D7755" s="294">
        <v>167.887</v>
      </c>
      <c r="E7755" s="295">
        <v>6608.5060000000003</v>
      </c>
      <c r="F7755" s="294">
        <v>2205.7330000000002</v>
      </c>
      <c r="G7755" s="294">
        <v>4564.8829999999998</v>
      </c>
    </row>
    <row r="7756" spans="1:7">
      <c r="A7756" s="34" t="s">
        <v>1780</v>
      </c>
      <c r="B7756" s="293">
        <v>1998</v>
      </c>
      <c r="C7756" s="294">
        <v>2130.5859</v>
      </c>
      <c r="D7756" s="294">
        <v>242.892</v>
      </c>
      <c r="E7756" s="295">
        <v>6824.5438999999997</v>
      </c>
      <c r="F7756" s="294">
        <v>2258.5868999999998</v>
      </c>
      <c r="G7756" s="294">
        <v>4654.4228000000003</v>
      </c>
    </row>
    <row r="7757" spans="1:7">
      <c r="A7757" s="34" t="s">
        <v>1780</v>
      </c>
      <c r="B7757" s="293">
        <v>1997</v>
      </c>
      <c r="C7757" s="294">
        <v>1995.0260000000001</v>
      </c>
      <c r="D7757" s="294">
        <v>235.85599999999999</v>
      </c>
      <c r="E7757" s="295">
        <v>6850.4170000000004</v>
      </c>
      <c r="F7757" s="294">
        <v>2198.5970000000002</v>
      </c>
      <c r="G7757" s="294">
        <v>4682.2900000000009</v>
      </c>
    </row>
    <row r="7758" spans="1:7">
      <c r="A7758" s="34" t="s">
        <v>1780</v>
      </c>
      <c r="B7758" s="293">
        <v>1996</v>
      </c>
      <c r="C7758" s="294">
        <v>1817.76</v>
      </c>
      <c r="D7758" s="294">
        <v>181.18</v>
      </c>
      <c r="E7758" s="295">
        <v>6989.2891</v>
      </c>
      <c r="F7758" s="294">
        <v>2188.9960000000001</v>
      </c>
      <c r="G7758" s="294">
        <v>4734.2860000000001</v>
      </c>
    </row>
    <row r="7759" spans="1:7">
      <c r="A7759" s="34" t="s">
        <v>1780</v>
      </c>
      <c r="B7759" s="293">
        <v>1995</v>
      </c>
      <c r="C7759" s="294">
        <v>1669.798</v>
      </c>
      <c r="D7759" s="294">
        <v>188.03700000000001</v>
      </c>
      <c r="E7759" s="295">
        <v>6997.0518000000002</v>
      </c>
      <c r="F7759" s="294">
        <v>2149.6480000000001</v>
      </c>
      <c r="G7759" s="294">
        <v>4846.9369999999999</v>
      </c>
    </row>
    <row r="7760" spans="1:7">
      <c r="A7760" s="34" t="s">
        <v>1780</v>
      </c>
      <c r="B7760" s="293">
        <v>1994</v>
      </c>
      <c r="C7760" s="294">
        <v>1685.421</v>
      </c>
      <c r="D7760" s="294">
        <v>200.619</v>
      </c>
      <c r="E7760" s="295">
        <v>6909.7520000000004</v>
      </c>
      <c r="F7760" s="294">
        <v>2044.9780000000001</v>
      </c>
      <c r="G7760" s="294">
        <v>4843.5149000000001</v>
      </c>
    </row>
    <row r="7761" spans="1:7">
      <c r="A7761" s="34" t="s">
        <v>1780</v>
      </c>
      <c r="B7761" s="293">
        <v>1993</v>
      </c>
      <c r="C7761" s="294">
        <v>1718.538</v>
      </c>
      <c r="D7761" s="294">
        <v>189.23</v>
      </c>
      <c r="E7761" s="295">
        <v>6956.7987999999996</v>
      </c>
      <c r="F7761" s="294">
        <v>2040.6709000000001</v>
      </c>
      <c r="G7761" s="294">
        <v>4901.1319999999996</v>
      </c>
    </row>
    <row r="7762" spans="1:7">
      <c r="A7762" s="34" t="s">
        <v>1780</v>
      </c>
      <c r="B7762" s="293">
        <v>1992</v>
      </c>
      <c r="C7762" s="294">
        <v>1689.6378999999999</v>
      </c>
      <c r="D7762" s="294">
        <v>156.44</v>
      </c>
      <c r="E7762" s="295">
        <v>6456.3179</v>
      </c>
      <c r="F7762" s="294">
        <v>1875.921</v>
      </c>
      <c r="G7762" s="294">
        <v>4939.4429</v>
      </c>
    </row>
    <row r="7763" spans="1:7">
      <c r="A7763" s="34" t="s">
        <v>1780</v>
      </c>
      <c r="B7763" s="293">
        <v>1991</v>
      </c>
      <c r="C7763" s="294">
        <v>1474.55</v>
      </c>
      <c r="D7763" s="294">
        <v>-186.86199999999999</v>
      </c>
      <c r="E7763" s="295">
        <v>6482.7012000000004</v>
      </c>
      <c r="F7763" s="294">
        <v>1721.241</v>
      </c>
      <c r="G7763" s="294">
        <v>5017.7008999999998</v>
      </c>
    </row>
    <row r="7764" spans="1:7">
      <c r="A7764" s="34" t="s">
        <v>1780</v>
      </c>
      <c r="B7764" s="293">
        <v>1990</v>
      </c>
      <c r="C7764" s="294">
        <v>1596.6389999999999</v>
      </c>
      <c r="D7764" s="294">
        <v>97.332999999999998</v>
      </c>
      <c r="E7764" s="295">
        <v>7010.6459999999997</v>
      </c>
      <c r="F7764" s="294">
        <v>1872.9590000000001</v>
      </c>
      <c r="G7764" s="294">
        <v>5423.4930000000004</v>
      </c>
    </row>
    <row r="7765" spans="1:7">
      <c r="A7765" s="34" t="s">
        <v>1781</v>
      </c>
      <c r="B7765" s="293">
        <v>2019</v>
      </c>
      <c r="C7765" s="294">
        <v>15146</v>
      </c>
      <c r="D7765" s="294">
        <v>1243</v>
      </c>
      <c r="E7765" s="295">
        <v>17708</v>
      </c>
      <c r="F7765" s="294">
        <v>5403</v>
      </c>
      <c r="G7765" s="294">
        <v>11247</v>
      </c>
    </row>
    <row r="7766" spans="1:7">
      <c r="A7766" s="34" t="s">
        <v>1781</v>
      </c>
      <c r="B7766" s="293">
        <v>2018</v>
      </c>
      <c r="C7766" s="294">
        <v>15374</v>
      </c>
      <c r="D7766" s="294">
        <v>1341</v>
      </c>
      <c r="E7766" s="295">
        <v>16015</v>
      </c>
      <c r="F7766" s="294">
        <v>4732</v>
      </c>
      <c r="G7766" s="294">
        <v>9748</v>
      </c>
    </row>
    <row r="7767" spans="1:7">
      <c r="A7767" s="34" t="s">
        <v>1781</v>
      </c>
      <c r="B7767" s="293">
        <v>2017</v>
      </c>
      <c r="C7767" s="294">
        <v>14748</v>
      </c>
      <c r="D7767" s="294">
        <v>1594</v>
      </c>
      <c r="E7767" s="295">
        <v>16538</v>
      </c>
      <c r="F7767" s="294">
        <v>7730</v>
      </c>
      <c r="G7767" s="294">
        <v>11876</v>
      </c>
    </row>
    <row r="7768" spans="1:7">
      <c r="A7768" s="34" t="s">
        <v>1781</v>
      </c>
      <c r="B7768" s="293">
        <v>2016</v>
      </c>
      <c r="C7768" s="294">
        <v>14270</v>
      </c>
      <c r="D7768" s="294">
        <v>873</v>
      </c>
      <c r="E7768" s="295">
        <v>15771</v>
      </c>
      <c r="F7768" s="294">
        <v>4915</v>
      </c>
      <c r="G7768" s="294">
        <v>9331</v>
      </c>
    </row>
    <row r="7769" spans="1:7">
      <c r="A7769" s="34" t="s">
        <v>1781</v>
      </c>
      <c r="B7769" s="293">
        <v>2015</v>
      </c>
      <c r="C7769" s="294">
        <v>14241</v>
      </c>
      <c r="D7769" s="294">
        <v>1406</v>
      </c>
      <c r="E7769" s="295">
        <v>17076</v>
      </c>
      <c r="F7769" s="294">
        <v>5069</v>
      </c>
      <c r="G7769" s="294">
        <v>9376</v>
      </c>
    </row>
    <row r="7770" spans="1:7">
      <c r="A7770" s="34" t="s">
        <v>1781</v>
      </c>
      <c r="B7770" s="293">
        <v>2014</v>
      </c>
      <c r="C7770" s="294">
        <v>14791</v>
      </c>
      <c r="D7770" s="294">
        <v>2102</v>
      </c>
      <c r="E7770" s="295">
        <v>17535</v>
      </c>
      <c r="F7770" s="294">
        <v>5265</v>
      </c>
      <c r="G7770" s="294">
        <v>9279</v>
      </c>
    </row>
    <row r="7771" spans="1:7">
      <c r="A7771" s="34" t="s">
        <v>1781</v>
      </c>
      <c r="B7771" s="293">
        <v>2013</v>
      </c>
      <c r="C7771" s="294">
        <v>14265</v>
      </c>
      <c r="D7771" s="294">
        <v>3231</v>
      </c>
      <c r="E7771" s="295">
        <v>15863</v>
      </c>
      <c r="F7771" s="294">
        <v>5198</v>
      </c>
      <c r="G7771" s="294">
        <v>8604</v>
      </c>
    </row>
    <row r="7772" spans="1:7">
      <c r="A7772" s="34" t="s">
        <v>1781</v>
      </c>
      <c r="B7772" s="293">
        <v>2012</v>
      </c>
      <c r="C7772" s="294">
        <v>13512</v>
      </c>
      <c r="D7772" s="294">
        <v>941</v>
      </c>
      <c r="E7772" s="295">
        <v>15878</v>
      </c>
      <c r="F7772" s="294">
        <v>4322</v>
      </c>
      <c r="G7772" s="294">
        <v>8332</v>
      </c>
    </row>
    <row r="7773" spans="1:7">
      <c r="A7773" s="34" t="s">
        <v>1781</v>
      </c>
      <c r="B7773" s="293">
        <v>2011</v>
      </c>
      <c r="C7773" s="294">
        <v>14885</v>
      </c>
      <c r="D7773" s="294">
        <v>1095</v>
      </c>
      <c r="E7773" s="295">
        <v>14382</v>
      </c>
      <c r="F7773" s="294">
        <v>3446</v>
      </c>
      <c r="G7773" s="294">
        <v>7128</v>
      </c>
    </row>
    <row r="7774" spans="1:7">
      <c r="A7774" s="34" t="s">
        <v>1781</v>
      </c>
      <c r="B7774" s="293">
        <v>2010</v>
      </c>
      <c r="C7774" s="294">
        <v>13423</v>
      </c>
      <c r="D7774" s="294">
        <v>769</v>
      </c>
      <c r="E7774" s="295">
        <v>14975</v>
      </c>
      <c r="F7774" s="294">
        <v>3833</v>
      </c>
      <c r="G7774" s="294">
        <v>7904</v>
      </c>
    </row>
    <row r="7775" spans="1:7">
      <c r="A7775" s="34" t="s">
        <v>1781</v>
      </c>
      <c r="B7775" s="293">
        <v>2009</v>
      </c>
      <c r="C7775" s="294">
        <v>12239</v>
      </c>
      <c r="D7775" s="294">
        <v>336</v>
      </c>
      <c r="E7775" s="295">
        <v>14240</v>
      </c>
      <c r="F7775" s="294">
        <v>3922</v>
      </c>
      <c r="G7775" s="294">
        <v>7268</v>
      </c>
    </row>
    <row r="7776" spans="1:7">
      <c r="A7776" s="34" t="s">
        <v>1781</v>
      </c>
      <c r="B7776" s="293">
        <v>2008</v>
      </c>
      <c r="C7776" s="294">
        <v>15849</v>
      </c>
      <c r="D7776" s="294">
        <v>538</v>
      </c>
      <c r="E7776" s="295">
        <v>14698</v>
      </c>
      <c r="F7776" s="294">
        <v>3489</v>
      </c>
      <c r="G7776" s="294">
        <v>7401</v>
      </c>
    </row>
    <row r="7777" spans="1:7">
      <c r="A7777" s="34" t="s">
        <v>1781</v>
      </c>
      <c r="B7777" s="293">
        <v>2007</v>
      </c>
      <c r="C7777" s="294">
        <v>12220</v>
      </c>
      <c r="D7777" s="294">
        <v>834</v>
      </c>
      <c r="E7777" s="295">
        <v>12629</v>
      </c>
      <c r="F7777" s="294">
        <v>4312</v>
      </c>
      <c r="G7777" s="294">
        <v>7332</v>
      </c>
    </row>
    <row r="7778" spans="1:7">
      <c r="A7778" s="34" t="s">
        <v>1781</v>
      </c>
      <c r="B7778" s="293">
        <v>2006</v>
      </c>
      <c r="C7778" s="294">
        <v>9861</v>
      </c>
      <c r="D7778" s="294">
        <v>711</v>
      </c>
      <c r="E7778" s="295">
        <v>10067</v>
      </c>
      <c r="F7778" s="294">
        <v>3401</v>
      </c>
      <c r="G7778" s="294">
        <v>4696</v>
      </c>
    </row>
    <row r="7779" spans="1:7">
      <c r="A7779" s="34" t="s">
        <v>1781</v>
      </c>
      <c r="B7779" s="293">
        <v>2005</v>
      </c>
      <c r="C7779" s="294">
        <v>10201</v>
      </c>
      <c r="D7779" s="294">
        <v>596</v>
      </c>
      <c r="E7779" s="295">
        <v>8681</v>
      </c>
      <c r="F7779" s="294">
        <v>3161</v>
      </c>
      <c r="G7779" s="294">
        <v>4431</v>
      </c>
    </row>
    <row r="7780" spans="1:7">
      <c r="A7780" s="34" t="s">
        <v>1781</v>
      </c>
      <c r="B7780" s="293">
        <v>2004</v>
      </c>
      <c r="C7780" s="294">
        <v>9513</v>
      </c>
      <c r="D7780" s="294">
        <v>683</v>
      </c>
      <c r="E7780" s="295">
        <v>8932</v>
      </c>
      <c r="F7780" s="294">
        <v>3668</v>
      </c>
      <c r="G7780" s="294">
        <v>5018</v>
      </c>
    </row>
    <row r="7781" spans="1:7">
      <c r="A7781" s="34" t="s">
        <v>1781</v>
      </c>
      <c r="B7781" s="293">
        <v>2003</v>
      </c>
      <c r="C7781" s="294">
        <v>8756</v>
      </c>
      <c r="D7781" s="294">
        <v>494</v>
      </c>
      <c r="E7781" s="295">
        <v>8424</v>
      </c>
      <c r="F7781" s="294">
        <v>3048</v>
      </c>
      <c r="G7781" s="294">
        <v>4714</v>
      </c>
    </row>
    <row r="7782" spans="1:7">
      <c r="A7782" s="34" t="s">
        <v>1781</v>
      </c>
      <c r="B7782" s="293">
        <v>2002</v>
      </c>
      <c r="C7782" s="294">
        <v>8067</v>
      </c>
      <c r="D7782" s="294">
        <v>-69</v>
      </c>
      <c r="E7782" s="295">
        <v>7863</v>
      </c>
      <c r="F7782" s="294">
        <v>2281</v>
      </c>
      <c r="G7782" s="294">
        <v>4332</v>
      </c>
    </row>
    <row r="7783" spans="1:7">
      <c r="A7783" s="34" t="s">
        <v>1781</v>
      </c>
      <c r="B7783" s="293">
        <v>2001</v>
      </c>
      <c r="C7783" s="294">
        <v>8169</v>
      </c>
      <c r="D7783" s="294">
        <v>387</v>
      </c>
      <c r="E7783" s="295">
        <v>8452</v>
      </c>
      <c r="F7783" s="294">
        <v>3202</v>
      </c>
      <c r="G7783" s="294">
        <v>5597</v>
      </c>
    </row>
    <row r="7784" spans="1:7">
      <c r="A7784" s="34" t="s">
        <v>1781</v>
      </c>
      <c r="B7784" s="293">
        <v>2000</v>
      </c>
      <c r="C7784" s="294">
        <v>8629</v>
      </c>
      <c r="D7784" s="294">
        <v>620</v>
      </c>
      <c r="E7784" s="295">
        <v>9125</v>
      </c>
      <c r="F7784" s="294">
        <v>3225</v>
      </c>
      <c r="G7784" s="294">
        <v>6196</v>
      </c>
    </row>
    <row r="7785" spans="1:7">
      <c r="A7785" s="34" t="s">
        <v>1781</v>
      </c>
      <c r="B7785" s="293">
        <v>1999</v>
      </c>
      <c r="C7785" s="294">
        <v>7757</v>
      </c>
      <c r="D7785" s="294">
        <v>568</v>
      </c>
      <c r="E7785" s="295">
        <v>8914</v>
      </c>
      <c r="F7785" s="294">
        <v>3204</v>
      </c>
      <c r="G7785" s="294">
        <v>5994</v>
      </c>
    </row>
    <row r="7786" spans="1:7">
      <c r="A7786" s="34" t="s">
        <v>1781</v>
      </c>
      <c r="B7786" s="293">
        <v>1998</v>
      </c>
      <c r="C7786" s="294">
        <v>7510</v>
      </c>
      <c r="D7786" s="294">
        <v>801</v>
      </c>
      <c r="E7786" s="295">
        <v>7387</v>
      </c>
      <c r="F7786" s="294">
        <v>2967</v>
      </c>
      <c r="G7786" s="294">
        <v>4685</v>
      </c>
    </row>
    <row r="7787" spans="1:7">
      <c r="A7787" s="34" t="s">
        <v>1781</v>
      </c>
      <c r="B7787" s="293">
        <v>1997</v>
      </c>
      <c r="C7787" s="294">
        <v>7379</v>
      </c>
      <c r="D7787" s="294">
        <v>714</v>
      </c>
      <c r="E7787" s="295">
        <v>6868</v>
      </c>
      <c r="F7787" s="294">
        <v>2591</v>
      </c>
      <c r="G7787" s="294">
        <v>4292</v>
      </c>
    </row>
    <row r="7788" spans="1:7">
      <c r="A7788" s="34" t="s">
        <v>1781</v>
      </c>
      <c r="B7788" s="293">
        <v>1996</v>
      </c>
      <c r="C7788" s="294">
        <v>7218.1000999999997</v>
      </c>
      <c r="D7788" s="294">
        <v>744</v>
      </c>
      <c r="E7788" s="295">
        <v>6441.3999000000003</v>
      </c>
      <c r="F7788" s="294">
        <v>2558.8000000000002</v>
      </c>
      <c r="G7788" s="294">
        <v>4041</v>
      </c>
    </row>
    <row r="7789" spans="1:7">
      <c r="A7789" s="34" t="s">
        <v>1781</v>
      </c>
      <c r="B7789" s="293">
        <v>1995</v>
      </c>
      <c r="C7789" s="294">
        <v>7057.7002000000002</v>
      </c>
      <c r="D7789" s="294">
        <v>767.6</v>
      </c>
      <c r="E7789" s="295">
        <v>6194.2997999999998</v>
      </c>
      <c r="F7789" s="294">
        <v>2637.3998999999999</v>
      </c>
      <c r="G7789" s="294">
        <v>3858.1998999999996</v>
      </c>
    </row>
    <row r="7790" spans="1:7">
      <c r="A7790" s="34" t="s">
        <v>1781</v>
      </c>
      <c r="B7790" s="293">
        <v>1994</v>
      </c>
      <c r="C7790" s="294">
        <v>6331.2002000000002</v>
      </c>
      <c r="D7790" s="294">
        <v>514.6</v>
      </c>
      <c r="E7790" s="295">
        <v>5893.8999000000003</v>
      </c>
      <c r="F7790" s="294">
        <v>2627.2999</v>
      </c>
      <c r="G7790" s="294">
        <v>3771.3998999999999</v>
      </c>
    </row>
    <row r="7791" spans="1:7">
      <c r="A7791" s="34" t="s">
        <v>1781</v>
      </c>
      <c r="B7791" s="293">
        <v>1993</v>
      </c>
      <c r="C7791" s="294">
        <v>5753.9</v>
      </c>
      <c r="D7791" s="294">
        <v>22.2</v>
      </c>
      <c r="E7791" s="295">
        <v>5651.5</v>
      </c>
      <c r="F7791" s="294">
        <v>2530</v>
      </c>
      <c r="G7791" s="294">
        <v>3659.1</v>
      </c>
    </row>
    <row r="7792" spans="1:7">
      <c r="A7792" s="34" t="s">
        <v>1781</v>
      </c>
      <c r="B7792" s="293">
        <v>1992</v>
      </c>
      <c r="C7792" s="294">
        <v>5813.9</v>
      </c>
      <c r="D7792" s="294">
        <v>319.39999999999998</v>
      </c>
      <c r="E7792" s="295">
        <v>5661.7002000000002</v>
      </c>
      <c r="F7792" s="294">
        <v>2759.2</v>
      </c>
      <c r="G7792" s="294">
        <v>4065.8999999999996</v>
      </c>
    </row>
    <row r="7793" spans="1:7">
      <c r="A7793" s="34" t="s">
        <v>1781</v>
      </c>
      <c r="B7793" s="293">
        <v>1991</v>
      </c>
      <c r="C7793" s="294">
        <v>5672.6</v>
      </c>
      <c r="D7793" s="294">
        <v>276.2</v>
      </c>
      <c r="E7793" s="295">
        <v>6056.2002000000002</v>
      </c>
      <c r="F7793" s="294">
        <v>2729.9998999999998</v>
      </c>
      <c r="G7793" s="294">
        <v>4303.5998999999993</v>
      </c>
    </row>
    <row r="7794" spans="1:7">
      <c r="A7794" s="34" t="s">
        <v>1781</v>
      </c>
      <c r="B7794" s="293">
        <v>1990</v>
      </c>
      <c r="C7794" s="294">
        <v>6021.4</v>
      </c>
      <c r="D7794" s="294">
        <v>474.8</v>
      </c>
      <c r="E7794" s="295">
        <v>6108.2002000000002</v>
      </c>
      <c r="F7794" s="294">
        <v>2615.9000999999998</v>
      </c>
      <c r="G7794" s="294">
        <v>4233.9000999999998</v>
      </c>
    </row>
    <row r="7795" spans="1:7">
      <c r="A7795" s="34" t="s">
        <v>1781</v>
      </c>
      <c r="B7795" s="293">
        <v>1989</v>
      </c>
      <c r="C7795" s="294">
        <v>5734.1000999999997</v>
      </c>
      <c r="D7795" s="294">
        <v>465.2</v>
      </c>
      <c r="E7795" s="295">
        <v>5645.3999000000003</v>
      </c>
      <c r="F7795" s="294">
        <v>2346.3000000000002</v>
      </c>
      <c r="G7795" s="294">
        <v>3964.9</v>
      </c>
    </row>
    <row r="7796" spans="1:7">
      <c r="A7796" s="34" t="s">
        <v>1782</v>
      </c>
      <c r="B7796" s="293">
        <v>2019</v>
      </c>
      <c r="C7796" s="294">
        <v>7769</v>
      </c>
      <c r="D7796" s="294">
        <v>1745</v>
      </c>
      <c r="E7796" s="295">
        <v>45680</v>
      </c>
      <c r="F7796" s="294">
        <v>12991</v>
      </c>
      <c r="G7796" s="294">
        <v>36139</v>
      </c>
    </row>
    <row r="7797" spans="1:7">
      <c r="A7797" s="34" t="s">
        <v>1782</v>
      </c>
      <c r="B7797" s="293">
        <v>2018</v>
      </c>
      <c r="C7797" s="294">
        <v>7785</v>
      </c>
      <c r="D7797" s="294">
        <v>1825</v>
      </c>
      <c r="E7797" s="295">
        <v>43396</v>
      </c>
      <c r="F7797" s="294">
        <v>11657</v>
      </c>
      <c r="G7797" s="294">
        <v>33686</v>
      </c>
    </row>
    <row r="7798" spans="1:7">
      <c r="A7798" s="34" t="s">
        <v>1782</v>
      </c>
      <c r="B7798" s="293">
        <v>2017</v>
      </c>
      <c r="C7798" s="294">
        <v>7447</v>
      </c>
      <c r="D7798" s="294">
        <v>1126</v>
      </c>
      <c r="E7798" s="295">
        <v>41479</v>
      </c>
      <c r="F7798" s="294">
        <v>10761</v>
      </c>
      <c r="G7798" s="294">
        <v>32036</v>
      </c>
    </row>
    <row r="7799" spans="1:7">
      <c r="A7799" s="34" t="s">
        <v>1782</v>
      </c>
      <c r="B7799" s="293">
        <v>2016</v>
      </c>
      <c r="C7799" s="294">
        <v>7517</v>
      </c>
      <c r="D7799" s="294">
        <v>1896</v>
      </c>
      <c r="E7799" s="295">
        <v>38315</v>
      </c>
      <c r="F7799" s="294">
        <v>9899</v>
      </c>
      <c r="G7799" s="294">
        <v>29148</v>
      </c>
    </row>
    <row r="7800" spans="1:7">
      <c r="A7800" s="34" t="s">
        <v>1782</v>
      </c>
      <c r="B7800" s="293">
        <v>2015</v>
      </c>
      <c r="C7800" s="294">
        <v>7669</v>
      </c>
      <c r="D7800" s="294">
        <v>680</v>
      </c>
      <c r="E7800" s="295">
        <v>39301</v>
      </c>
      <c r="F7800" s="294">
        <v>9919</v>
      </c>
      <c r="G7800" s="294">
        <v>29883</v>
      </c>
    </row>
    <row r="7801" spans="1:7">
      <c r="A7801" s="34" t="s">
        <v>1782</v>
      </c>
      <c r="B7801" s="293">
        <v>2014</v>
      </c>
      <c r="C7801" s="294">
        <v>7852</v>
      </c>
      <c r="D7801" s="294">
        <v>1728</v>
      </c>
      <c r="E7801" s="295">
        <v>48606</v>
      </c>
      <c r="F7801" s="294">
        <v>13628</v>
      </c>
      <c r="G7801" s="294">
        <v>32518</v>
      </c>
    </row>
    <row r="7802" spans="1:7">
      <c r="A7802" s="34" t="s">
        <v>1782</v>
      </c>
      <c r="B7802" s="293">
        <v>2013</v>
      </c>
      <c r="C7802" s="294">
        <v>7263</v>
      </c>
      <c r="D7802" s="294">
        <v>1124</v>
      </c>
      <c r="E7802" s="295">
        <v>46259</v>
      </c>
      <c r="F7802" s="294">
        <v>12466</v>
      </c>
      <c r="G7802" s="294">
        <v>34074</v>
      </c>
    </row>
    <row r="7803" spans="1:7">
      <c r="A7803" s="34" t="s">
        <v>1782</v>
      </c>
      <c r="B7803" s="293">
        <v>2012</v>
      </c>
      <c r="C7803" s="294">
        <v>12597</v>
      </c>
      <c r="D7803" s="294">
        <v>1526</v>
      </c>
      <c r="E7803" s="295">
        <v>43634</v>
      </c>
      <c r="F7803" s="294">
        <v>10498</v>
      </c>
      <c r="G7803" s="294">
        <v>30626</v>
      </c>
    </row>
    <row r="7804" spans="1:7">
      <c r="A7804" s="34" t="s">
        <v>1782</v>
      </c>
      <c r="B7804" s="293">
        <v>2011</v>
      </c>
      <c r="C7804" s="294">
        <v>11330</v>
      </c>
      <c r="D7804" s="294">
        <v>1495</v>
      </c>
      <c r="E7804" s="295">
        <v>42648</v>
      </c>
      <c r="F7804" s="294">
        <v>11096</v>
      </c>
      <c r="G7804" s="294">
        <v>29667</v>
      </c>
    </row>
    <row r="7805" spans="1:7">
      <c r="A7805" s="34" t="s">
        <v>1782</v>
      </c>
      <c r="B7805" s="293">
        <v>2010</v>
      </c>
      <c r="C7805" s="294">
        <v>9326</v>
      </c>
      <c r="D7805" s="294">
        <v>938</v>
      </c>
      <c r="E7805" s="295">
        <v>32837</v>
      </c>
      <c r="F7805" s="294">
        <v>8478</v>
      </c>
      <c r="G7805" s="294">
        <v>21835</v>
      </c>
    </row>
    <row r="7806" spans="1:7">
      <c r="A7806" s="34" t="s">
        <v>1782</v>
      </c>
      <c r="B7806" s="293">
        <v>2009</v>
      </c>
      <c r="C7806" s="294">
        <v>7678</v>
      </c>
      <c r="D7806" s="294">
        <v>405</v>
      </c>
      <c r="E7806" s="295">
        <v>22165</v>
      </c>
      <c r="F7806" s="294">
        <v>5815</v>
      </c>
      <c r="G7806" s="294">
        <v>13597</v>
      </c>
    </row>
    <row r="7807" spans="1:7">
      <c r="A7807" s="34" t="s">
        <v>1782</v>
      </c>
      <c r="B7807" s="293">
        <v>2008</v>
      </c>
      <c r="C7807" s="294">
        <v>8007</v>
      </c>
      <c r="D7807" s="294">
        <v>925</v>
      </c>
      <c r="E7807" s="295">
        <v>21405</v>
      </c>
      <c r="F7807" s="294">
        <v>5396</v>
      </c>
      <c r="G7807" s="294">
        <v>13913</v>
      </c>
    </row>
    <row r="7808" spans="1:7">
      <c r="A7808" s="34" t="s">
        <v>1782</v>
      </c>
      <c r="B7808" s="293">
        <v>2007</v>
      </c>
      <c r="C7808" s="294">
        <v>6498</v>
      </c>
      <c r="D7808" s="294">
        <v>1288</v>
      </c>
      <c r="E7808" s="295">
        <v>19972</v>
      </c>
      <c r="F7808" s="294">
        <v>5876</v>
      </c>
      <c r="G7808" s="294">
        <v>13536</v>
      </c>
    </row>
    <row r="7809" spans="1:7">
      <c r="A7809" s="34" t="s">
        <v>1782</v>
      </c>
      <c r="B7809" s="293">
        <v>2006</v>
      </c>
      <c r="C7809" s="294">
        <v>6131</v>
      </c>
      <c r="D7809" s="294">
        <v>865</v>
      </c>
      <c r="E7809" s="295">
        <v>19747</v>
      </c>
      <c r="F7809" s="294">
        <v>5483</v>
      </c>
      <c r="G7809" s="294">
        <v>13360</v>
      </c>
    </row>
    <row r="7810" spans="1:7">
      <c r="A7810" s="34" t="s">
        <v>1782</v>
      </c>
      <c r="B7810" s="293">
        <v>2005</v>
      </c>
      <c r="C7810" s="294">
        <v>6179</v>
      </c>
      <c r="D7810" s="294">
        <v>678</v>
      </c>
      <c r="E7810" s="295">
        <v>19437</v>
      </c>
      <c r="F7810" s="294">
        <v>4555</v>
      </c>
      <c r="G7810" s="294">
        <v>11939</v>
      </c>
    </row>
    <row r="7811" spans="1:7">
      <c r="A7811" s="34" t="s">
        <v>1782</v>
      </c>
      <c r="B7811" s="293">
        <v>2004</v>
      </c>
      <c r="C7811" s="294">
        <v>5794</v>
      </c>
      <c r="D7811" s="294">
        <v>698</v>
      </c>
      <c r="E7811" s="295">
        <v>17733</v>
      </c>
      <c r="F7811" s="294">
        <v>4346</v>
      </c>
      <c r="G7811" s="294">
        <v>12135</v>
      </c>
    </row>
    <row r="7812" spans="1:7">
      <c r="A7812" s="34" t="s">
        <v>1782</v>
      </c>
      <c r="B7812" s="293">
        <v>2003</v>
      </c>
      <c r="C7812" s="294">
        <v>5587</v>
      </c>
      <c r="D7812" s="294">
        <v>734</v>
      </c>
      <c r="E7812" s="295">
        <v>17123</v>
      </c>
      <c r="F7812" s="294">
        <v>3364</v>
      </c>
      <c r="G7812" s="294">
        <v>11960</v>
      </c>
    </row>
    <row r="7813" spans="1:7">
      <c r="A7813" s="34" t="s">
        <v>1782</v>
      </c>
      <c r="B7813" s="293">
        <v>2002</v>
      </c>
      <c r="C7813" s="294">
        <v>5481</v>
      </c>
      <c r="D7813" s="294">
        <v>208</v>
      </c>
      <c r="E7813" s="295">
        <v>15552</v>
      </c>
      <c r="F7813" s="294">
        <v>2311</v>
      </c>
      <c r="G7813" s="294">
        <v>10213</v>
      </c>
    </row>
    <row r="7814" spans="1:7">
      <c r="A7814" s="34" t="s">
        <v>1782</v>
      </c>
      <c r="B7814" s="293">
        <v>2001</v>
      </c>
      <c r="C7814" s="294">
        <v>5077</v>
      </c>
      <c r="D7814" s="294">
        <v>179</v>
      </c>
      <c r="E7814" s="295">
        <v>12562</v>
      </c>
      <c r="F7814" s="294">
        <v>1946</v>
      </c>
      <c r="G7814" s="294">
        <v>8499</v>
      </c>
    </row>
    <row r="7815" spans="1:7">
      <c r="A7815" s="34" t="s">
        <v>1782</v>
      </c>
      <c r="B7815" s="293">
        <v>2000</v>
      </c>
      <c r="C7815" s="294">
        <v>4545</v>
      </c>
      <c r="D7815" s="294">
        <v>498</v>
      </c>
      <c r="E7815" s="295">
        <v>12360</v>
      </c>
      <c r="F7815" s="294">
        <v>2413</v>
      </c>
      <c r="G7815" s="294">
        <v>8234</v>
      </c>
    </row>
    <row r="7816" spans="1:7">
      <c r="A7816" s="34" t="s">
        <v>1782</v>
      </c>
      <c r="B7816" s="293">
        <v>1999</v>
      </c>
      <c r="C7816" s="294">
        <v>4590</v>
      </c>
      <c r="D7816" s="294">
        <v>432</v>
      </c>
      <c r="E7816" s="295">
        <v>11174</v>
      </c>
      <c r="F7816" s="294">
        <v>2024</v>
      </c>
      <c r="G7816" s="294">
        <v>7163</v>
      </c>
    </row>
    <row r="7817" spans="1:7">
      <c r="A7817" s="34" t="s">
        <v>1782</v>
      </c>
      <c r="B7817" s="293">
        <v>1998</v>
      </c>
      <c r="C7817" s="294">
        <v>3786</v>
      </c>
      <c r="D7817" s="294">
        <v>-569</v>
      </c>
      <c r="E7817" s="295">
        <v>9607</v>
      </c>
      <c r="F7817" s="294">
        <v>2137</v>
      </c>
      <c r="G7817" s="294">
        <v>5921</v>
      </c>
    </row>
    <row r="7818" spans="1:7">
      <c r="A7818" s="34" t="s">
        <v>1782</v>
      </c>
      <c r="B7818" s="293">
        <v>1997</v>
      </c>
      <c r="C7818" s="294">
        <v>3049</v>
      </c>
      <c r="D7818" s="294">
        <v>296</v>
      </c>
      <c r="E7818" s="295">
        <v>9485</v>
      </c>
      <c r="F7818" s="294">
        <v>3156</v>
      </c>
      <c r="G7818" s="294">
        <v>6197</v>
      </c>
    </row>
    <row r="7819" spans="1:7">
      <c r="A7819" s="34" t="s">
        <v>1782</v>
      </c>
      <c r="B7819" s="293">
        <v>1996</v>
      </c>
      <c r="C7819" s="294">
        <v>2910</v>
      </c>
      <c r="D7819" s="294">
        <v>329</v>
      </c>
      <c r="E7819" s="295">
        <v>9636</v>
      </c>
      <c r="F7819" s="294">
        <v>3211</v>
      </c>
      <c r="G7819" s="294">
        <v>6434</v>
      </c>
    </row>
    <row r="7820" spans="1:7">
      <c r="A7820" s="34" t="s">
        <v>1782</v>
      </c>
      <c r="B7820" s="293">
        <v>1995</v>
      </c>
      <c r="C7820" s="294">
        <v>2751.7981</v>
      </c>
      <c r="D7820" s="294">
        <v>322.65300000000002</v>
      </c>
      <c r="E7820" s="295">
        <v>9491.6854999999996</v>
      </c>
      <c r="F7820" s="294">
        <v>3063.4839999999999</v>
      </c>
      <c r="G7820" s="294">
        <v>6230.9980999999998</v>
      </c>
    </row>
    <row r="7821" spans="1:7">
      <c r="A7821" s="34" t="s">
        <v>1782</v>
      </c>
      <c r="B7821" s="293">
        <v>1994</v>
      </c>
      <c r="C7821" s="294">
        <v>2725.0990999999999</v>
      </c>
      <c r="D7821" s="294">
        <v>215.935</v>
      </c>
      <c r="E7821" s="295">
        <v>9371.6807000000008</v>
      </c>
      <c r="F7821" s="294">
        <v>2920.8429999999998</v>
      </c>
      <c r="G7821" s="294">
        <v>6160.5650000000005</v>
      </c>
    </row>
    <row r="7822" spans="1:7">
      <c r="A7822" s="34" t="s">
        <v>1782</v>
      </c>
      <c r="B7822" s="293">
        <v>1993</v>
      </c>
      <c r="C7822" s="294">
        <v>2727.002</v>
      </c>
      <c r="D7822" s="294">
        <v>314.24099999999999</v>
      </c>
      <c r="E7822" s="295">
        <v>9454.1133000000009</v>
      </c>
      <c r="F7822" s="294">
        <v>2932.21</v>
      </c>
      <c r="G7822" s="294">
        <v>6046.0649000000003</v>
      </c>
    </row>
    <row r="7823" spans="1:7">
      <c r="A7823" s="34" t="s">
        <v>1782</v>
      </c>
      <c r="B7823" s="293">
        <v>1992</v>
      </c>
      <c r="C7823" s="294">
        <v>2744.1221</v>
      </c>
      <c r="D7823" s="294">
        <v>306.22899999999998</v>
      </c>
      <c r="E7823" s="295">
        <v>8191.7681000000002</v>
      </c>
      <c r="F7823" s="294">
        <v>2916.1509000000001</v>
      </c>
      <c r="G7823" s="294">
        <v>5953.7157999999999</v>
      </c>
    </row>
    <row r="7824" spans="1:7">
      <c r="A7824" s="34" t="s">
        <v>1782</v>
      </c>
      <c r="B7824" s="293">
        <v>1991</v>
      </c>
      <c r="C7824" s="294">
        <v>2739.9270000000001</v>
      </c>
      <c r="D7824" s="294">
        <v>303.72699999999998</v>
      </c>
      <c r="E7824" s="295">
        <v>7934.5951999999997</v>
      </c>
      <c r="F7824" s="294">
        <v>2893.9749999999999</v>
      </c>
      <c r="G7824" s="294">
        <v>5895.3539999999994</v>
      </c>
    </row>
    <row r="7825" spans="1:7">
      <c r="A7825" s="34" t="s">
        <v>1782</v>
      </c>
      <c r="B7825" s="293">
        <v>1990</v>
      </c>
      <c r="C7825" s="294">
        <v>2637.2629000000002</v>
      </c>
      <c r="D7825" s="294">
        <v>297.78100000000001</v>
      </c>
      <c r="E7825" s="295">
        <v>7735.4418999999998</v>
      </c>
      <c r="F7825" s="294">
        <v>2836.8240000000001</v>
      </c>
      <c r="G7825" s="294">
        <v>5876.1139999999996</v>
      </c>
    </row>
    <row r="7826" spans="1:7">
      <c r="A7826" s="34" t="s">
        <v>1783</v>
      </c>
      <c r="B7826" s="293">
        <v>2019</v>
      </c>
      <c r="C7826" s="294">
        <v>4837.3999999999996</v>
      </c>
      <c r="D7826" s="294">
        <v>146.1</v>
      </c>
      <c r="E7826" s="295">
        <v>11301.4</v>
      </c>
      <c r="F7826" s="294">
        <v>5804.1</v>
      </c>
      <c r="G7826" s="294">
        <v>9307</v>
      </c>
    </row>
    <row r="7827" spans="1:7">
      <c r="A7827" s="34" t="s">
        <v>1783</v>
      </c>
      <c r="B7827" s="293">
        <v>2018</v>
      </c>
      <c r="C7827" s="294">
        <v>4731.7</v>
      </c>
      <c r="D7827" s="294">
        <v>131</v>
      </c>
      <c r="E7827" s="295">
        <v>10983.4</v>
      </c>
      <c r="F7827" s="294">
        <v>5668.1</v>
      </c>
      <c r="G7827" s="294">
        <v>8910.5</v>
      </c>
    </row>
    <row r="7828" spans="1:7">
      <c r="A7828" s="34" t="s">
        <v>1783</v>
      </c>
      <c r="B7828" s="293">
        <v>2017</v>
      </c>
      <c r="C7828" s="294">
        <v>4946.2</v>
      </c>
      <c r="D7828" s="294">
        <v>119.6</v>
      </c>
      <c r="E7828" s="295">
        <v>11628.8</v>
      </c>
      <c r="F7828" s="294">
        <v>6170.6</v>
      </c>
      <c r="G7828" s="294">
        <v>9511.8000000000011</v>
      </c>
    </row>
    <row r="7829" spans="1:7">
      <c r="A7829" s="34" t="s">
        <v>1783</v>
      </c>
      <c r="B7829" s="293">
        <v>2016</v>
      </c>
      <c r="C7829" s="294">
        <v>5280.6</v>
      </c>
      <c r="D7829" s="294">
        <v>-4012.8</v>
      </c>
      <c r="E7829" s="295">
        <v>13870.1</v>
      </c>
      <c r="F7829" s="294">
        <v>5957.6</v>
      </c>
      <c r="G7829" s="294">
        <v>11754.900000000001</v>
      </c>
    </row>
    <row r="7830" spans="1:7">
      <c r="A7830" s="34" t="s">
        <v>1783</v>
      </c>
      <c r="B7830" s="293">
        <v>2015</v>
      </c>
      <c r="C7830" s="294">
        <v>4442.8999999999996</v>
      </c>
      <c r="D7830" s="294">
        <v>-4.2</v>
      </c>
      <c r="E7830" s="295">
        <v>19349.599999999999</v>
      </c>
      <c r="F7830" s="294">
        <v>10106.799999999999</v>
      </c>
      <c r="G7830" s="294">
        <v>16138.9</v>
      </c>
    </row>
    <row r="7831" spans="1:7">
      <c r="A7831" s="34" t="s">
        <v>1783</v>
      </c>
      <c r="B7831" s="293">
        <v>2014</v>
      </c>
      <c r="C7831" s="294">
        <v>4171.6000000000004</v>
      </c>
      <c r="D7831" s="294">
        <v>346.3</v>
      </c>
      <c r="E7831" s="295">
        <v>13852.8</v>
      </c>
      <c r="F7831" s="294">
        <v>8693.7000000000007</v>
      </c>
      <c r="G7831" s="294">
        <v>11900.5</v>
      </c>
    </row>
    <row r="7832" spans="1:7">
      <c r="A7832" s="34" t="s">
        <v>1783</v>
      </c>
      <c r="B7832" s="293">
        <v>2013</v>
      </c>
      <c r="C7832" s="294">
        <v>3539.8</v>
      </c>
      <c r="D7832" s="294">
        <v>441.9</v>
      </c>
      <c r="E7832" s="295">
        <v>5350.8</v>
      </c>
      <c r="F7832" s="294">
        <v>2332.6</v>
      </c>
      <c r="G7832" s="294">
        <v>4306.6000000000004</v>
      </c>
    </row>
    <row r="7833" spans="1:7">
      <c r="A7833" s="34" t="s">
        <v>1783</v>
      </c>
      <c r="B7833" s="293">
        <v>2012</v>
      </c>
      <c r="C7833" s="294">
        <v>3173.2</v>
      </c>
      <c r="D7833" s="294">
        <v>401.6</v>
      </c>
      <c r="E7833" s="295">
        <v>4024</v>
      </c>
      <c r="F7833" s="294">
        <v>1852.6</v>
      </c>
      <c r="G7833" s="294">
        <v>3221.8999999999996</v>
      </c>
    </row>
    <row r="7834" spans="1:7">
      <c r="A7834" s="34" t="s">
        <v>1783</v>
      </c>
      <c r="B7834" s="293">
        <v>2011</v>
      </c>
      <c r="C7834" s="294">
        <v>2755.029</v>
      </c>
      <c r="D7834" s="294">
        <v>339.197</v>
      </c>
      <c r="E7834" s="295">
        <v>3189.221</v>
      </c>
      <c r="F7834" s="294">
        <v>1530.9870000000001</v>
      </c>
      <c r="G7834" s="294">
        <v>2423.7570000000001</v>
      </c>
    </row>
    <row r="7835" spans="1:7">
      <c r="A7835" s="34" t="s">
        <v>1783</v>
      </c>
      <c r="B7835" s="293">
        <v>2010</v>
      </c>
      <c r="C7835" s="294">
        <v>2268.15</v>
      </c>
      <c r="D7835" s="294">
        <v>223.79900000000001</v>
      </c>
      <c r="E7835" s="295">
        <v>3109.0030000000002</v>
      </c>
      <c r="F7835" s="294">
        <v>1093.94</v>
      </c>
      <c r="G7835" s="294">
        <v>2437.94</v>
      </c>
    </row>
    <row r="7836" spans="1:7">
      <c r="A7836" s="34" t="s">
        <v>1783</v>
      </c>
      <c r="B7836" s="293">
        <v>2009</v>
      </c>
      <c r="C7836" s="294">
        <v>2005.59</v>
      </c>
      <c r="D7836" s="294">
        <v>145.53299999999999</v>
      </c>
      <c r="E7836" s="295">
        <v>2443.2370000000001</v>
      </c>
      <c r="F7836" s="294">
        <v>922.46900000000005</v>
      </c>
      <c r="G7836" s="294">
        <v>1814.65</v>
      </c>
    </row>
    <row r="7837" spans="1:7">
      <c r="A7837" s="34" t="s">
        <v>1783</v>
      </c>
      <c r="B7837" s="293">
        <v>2008</v>
      </c>
      <c r="C7837" s="294">
        <v>1729.921</v>
      </c>
      <c r="D7837" s="294">
        <v>135.773</v>
      </c>
      <c r="E7837" s="295">
        <v>2578.4090000000001</v>
      </c>
      <c r="F7837" s="294">
        <v>933.71500000000003</v>
      </c>
      <c r="G7837" s="294">
        <v>1848.9050000000002</v>
      </c>
    </row>
    <row r="7838" spans="1:7">
      <c r="A7838" s="34" t="s">
        <v>1783</v>
      </c>
      <c r="B7838" s="293">
        <v>2007</v>
      </c>
      <c r="C7838" s="294">
        <v>1447.4280000000001</v>
      </c>
      <c r="D7838" s="294">
        <v>73.796999999999997</v>
      </c>
      <c r="E7838" s="295">
        <v>1925.154</v>
      </c>
      <c r="F7838" s="294">
        <v>754.46900000000005</v>
      </c>
      <c r="G7838" s="294">
        <v>1432.3879999999999</v>
      </c>
    </row>
    <row r="7839" spans="1:7">
      <c r="A7839" s="34" t="s">
        <v>1783</v>
      </c>
      <c r="B7839" s="293">
        <v>2006</v>
      </c>
      <c r="C7839" s="294">
        <v>1366.8209999999999</v>
      </c>
      <c r="D7839" s="294">
        <v>71.400000000000006</v>
      </c>
      <c r="E7839" s="295">
        <v>1750.624</v>
      </c>
      <c r="F7839" s="294">
        <v>640.74400000000003</v>
      </c>
      <c r="G7839" s="294">
        <v>1282.5419999999999</v>
      </c>
    </row>
    <row r="7840" spans="1:7">
      <c r="A7840" s="34" t="s">
        <v>1783</v>
      </c>
      <c r="B7840" s="293">
        <v>2005</v>
      </c>
      <c r="C7840" s="294">
        <v>1024.098</v>
      </c>
      <c r="D7840" s="294">
        <v>-352.983</v>
      </c>
      <c r="E7840" s="295">
        <v>1704.9760000000001</v>
      </c>
      <c r="F7840" s="294">
        <v>590.83699999999999</v>
      </c>
      <c r="G7840" s="294">
        <v>1272.31</v>
      </c>
    </row>
    <row r="7841" spans="1:7">
      <c r="A7841" s="34" t="s">
        <v>1783</v>
      </c>
      <c r="B7841" s="293">
        <v>2004</v>
      </c>
      <c r="C7841" s="294">
        <v>898.20399999999995</v>
      </c>
      <c r="D7841" s="294">
        <v>80.566999999999993</v>
      </c>
      <c r="E7841" s="295">
        <v>759.09400000000005</v>
      </c>
      <c r="F7841" s="294">
        <v>536.23199999999997</v>
      </c>
      <c r="G7841" s="294">
        <v>545.76</v>
      </c>
    </row>
    <row r="7842" spans="1:7">
      <c r="A7842" s="34" t="s">
        <v>1783</v>
      </c>
      <c r="B7842" s="293">
        <v>2003</v>
      </c>
      <c r="C7842" s="294">
        <v>834.1</v>
      </c>
      <c r="D7842" s="294">
        <v>54.048000000000002</v>
      </c>
      <c r="E7842" s="295">
        <v>643.97</v>
      </c>
      <c r="F7842" s="294">
        <v>448.42399999999998</v>
      </c>
      <c r="G7842" s="294">
        <v>457.404</v>
      </c>
    </row>
    <row r="7843" spans="1:7">
      <c r="A7843" s="34" t="s">
        <v>1783</v>
      </c>
      <c r="B7843" s="293">
        <v>2002</v>
      </c>
      <c r="C7843" s="294">
        <v>826.322</v>
      </c>
      <c r="D7843" s="294">
        <v>44.79</v>
      </c>
      <c r="E7843" s="295">
        <v>601.375</v>
      </c>
      <c r="F7843" s="294">
        <v>418.16199999999998</v>
      </c>
      <c r="G7843" s="294">
        <v>426.5</v>
      </c>
    </row>
    <row r="7844" spans="1:7">
      <c r="A7844" s="34" t="s">
        <v>1783</v>
      </c>
      <c r="B7844" s="293">
        <v>2001</v>
      </c>
      <c r="C7844" s="294">
        <v>753.48800000000006</v>
      </c>
      <c r="D7844" s="294">
        <v>27.655999999999999</v>
      </c>
      <c r="E7844" s="295">
        <v>575.91200000000003</v>
      </c>
      <c r="F7844" s="294">
        <v>385.875</v>
      </c>
      <c r="G7844" s="294">
        <v>398.63400000000001</v>
      </c>
    </row>
    <row r="7845" spans="1:7">
      <c r="A7845" s="34" t="s">
        <v>1783</v>
      </c>
      <c r="B7845" s="293">
        <v>2000</v>
      </c>
      <c r="C7845" s="294">
        <v>744.28399999999999</v>
      </c>
      <c r="D7845" s="294">
        <v>19.297999999999998</v>
      </c>
      <c r="E7845" s="295">
        <v>486.06400000000002</v>
      </c>
      <c r="F7845" s="294">
        <v>352.68200000000002</v>
      </c>
      <c r="G7845" s="294">
        <v>361.56600000000003</v>
      </c>
    </row>
    <row r="7846" spans="1:7">
      <c r="A7846" s="34" t="s">
        <v>1783</v>
      </c>
      <c r="B7846" s="293">
        <v>1999</v>
      </c>
      <c r="C7846" s="294">
        <v>877.58699999999999</v>
      </c>
      <c r="D7846" s="294">
        <v>1.546</v>
      </c>
      <c r="E7846" s="295">
        <v>615.85799999999995</v>
      </c>
      <c r="F7846" s="294">
        <v>332.988</v>
      </c>
      <c r="G7846" s="294">
        <v>474.70799999999997</v>
      </c>
    </row>
    <row r="7847" spans="1:7">
      <c r="A7847" s="34" t="s">
        <v>1783</v>
      </c>
      <c r="B7847" s="293">
        <v>1998</v>
      </c>
      <c r="C7847" s="294">
        <v>902.63699999999994</v>
      </c>
      <c r="D7847" s="294">
        <v>-51.636000000000003</v>
      </c>
      <c r="E7847" s="295">
        <v>595.86099999999999</v>
      </c>
      <c r="F7847" s="294">
        <v>345.45800000000003</v>
      </c>
      <c r="G7847" s="294">
        <v>432.45600000000002</v>
      </c>
    </row>
    <row r="7848" spans="1:7">
      <c r="A7848" s="34" t="s">
        <v>1783</v>
      </c>
      <c r="B7848" s="293">
        <v>1997</v>
      </c>
      <c r="C7848" s="294">
        <v>844.59100000000001</v>
      </c>
      <c r="D7848" s="294">
        <v>44.991999999999997</v>
      </c>
      <c r="E7848" s="295">
        <v>568.37699999999995</v>
      </c>
      <c r="F7848" s="294">
        <v>425.875</v>
      </c>
      <c r="G7848" s="294">
        <v>427.71499999999997</v>
      </c>
    </row>
    <row r="7849" spans="1:7">
      <c r="A7849" s="34" t="s">
        <v>1783</v>
      </c>
      <c r="B7849" s="293">
        <v>1996</v>
      </c>
      <c r="C7849" s="294">
        <v>778.12099999999998</v>
      </c>
      <c r="D7849" s="294">
        <v>39.841999999999999</v>
      </c>
      <c r="E7849" s="295">
        <v>549.39499999999998</v>
      </c>
      <c r="F7849" s="294">
        <v>381.16</v>
      </c>
      <c r="G7849" s="294">
        <v>430.3</v>
      </c>
    </row>
    <row r="7850" spans="1:7">
      <c r="A7850" s="34" t="s">
        <v>1783</v>
      </c>
      <c r="B7850" s="293">
        <v>1995</v>
      </c>
      <c r="C7850" s="294">
        <v>717.077</v>
      </c>
      <c r="D7850" s="294">
        <v>44.433999999999997</v>
      </c>
      <c r="E7850" s="295">
        <v>555.73299999999995</v>
      </c>
      <c r="F7850" s="294">
        <v>340.61700000000002</v>
      </c>
      <c r="G7850" s="294">
        <v>440.05700000000002</v>
      </c>
    </row>
    <row r="7851" spans="1:7">
      <c r="A7851" s="34" t="s">
        <v>1783</v>
      </c>
      <c r="B7851" s="293">
        <v>1994</v>
      </c>
      <c r="C7851" s="294">
        <v>669.33199999999999</v>
      </c>
      <c r="D7851" s="294">
        <v>54.759</v>
      </c>
      <c r="E7851" s="295">
        <v>474.98899999999998</v>
      </c>
      <c r="F7851" s="294">
        <v>295.50799999999998</v>
      </c>
      <c r="G7851" s="294">
        <v>368.738</v>
      </c>
    </row>
    <row r="7852" spans="1:7">
      <c r="A7852" s="34" t="s">
        <v>1783</v>
      </c>
      <c r="B7852" s="293">
        <v>1993</v>
      </c>
      <c r="C7852" s="294">
        <v>570.76800000000003</v>
      </c>
      <c r="D7852" s="294">
        <v>44.616</v>
      </c>
      <c r="E7852" s="295">
        <v>413.71600000000001</v>
      </c>
      <c r="F7852" s="294">
        <v>234.99100000000001</v>
      </c>
      <c r="G7852" s="294">
        <v>310.99400000000003</v>
      </c>
    </row>
    <row r="7853" spans="1:7">
      <c r="A7853" s="34" t="s">
        <v>1783</v>
      </c>
      <c r="B7853" s="293">
        <v>1992</v>
      </c>
      <c r="C7853" s="294">
        <v>409.78500000000003</v>
      </c>
      <c r="D7853" s="294">
        <v>28.550999999999998</v>
      </c>
      <c r="E7853" s="295">
        <v>316.94600000000003</v>
      </c>
      <c r="F7853" s="294">
        <v>183.738</v>
      </c>
      <c r="G7853" s="294">
        <v>230.608</v>
      </c>
    </row>
    <row r="7854" spans="1:7">
      <c r="A7854" s="34" t="s">
        <v>1783</v>
      </c>
      <c r="B7854" s="293">
        <v>1991</v>
      </c>
      <c r="C7854" s="294">
        <v>281.26499999999999</v>
      </c>
      <c r="D7854" s="294">
        <v>12.204000000000001</v>
      </c>
      <c r="E7854" s="295">
        <v>182.72300000000001</v>
      </c>
      <c r="F7854" s="294">
        <v>32.902000000000001</v>
      </c>
      <c r="G7854" s="294">
        <v>126.559</v>
      </c>
    </row>
    <row r="7855" spans="1:7">
      <c r="A7855" s="34" t="s">
        <v>1784</v>
      </c>
      <c r="B7855" s="293">
        <v>2019</v>
      </c>
      <c r="C7855" s="294">
        <v>107293</v>
      </c>
      <c r="D7855" s="294">
        <v>3076</v>
      </c>
      <c r="E7855" s="295">
        <v>58720</v>
      </c>
      <c r="F7855" s="294">
        <v>27169</v>
      </c>
      <c r="G7855" s="294">
        <v>40193</v>
      </c>
    </row>
    <row r="7856" spans="1:7">
      <c r="A7856" s="34" t="s">
        <v>1784</v>
      </c>
      <c r="B7856" s="293">
        <v>2018</v>
      </c>
      <c r="C7856" s="294">
        <v>111461</v>
      </c>
      <c r="D7856" s="294">
        <v>5595</v>
      </c>
      <c r="E7856" s="295">
        <v>54302</v>
      </c>
      <c r="F7856" s="294">
        <v>27153</v>
      </c>
      <c r="G7856" s="294">
        <v>38313</v>
      </c>
    </row>
    <row r="7857" spans="1:7">
      <c r="A7857" s="34" t="s">
        <v>1784</v>
      </c>
      <c r="B7857" s="293">
        <v>2017</v>
      </c>
      <c r="C7857" s="294">
        <v>102354</v>
      </c>
      <c r="D7857" s="294">
        <v>5106</v>
      </c>
      <c r="E7857" s="295">
        <v>54371</v>
      </c>
      <c r="F7857" s="294">
        <v>27428</v>
      </c>
      <c r="G7857" s="294">
        <v>37538</v>
      </c>
    </row>
    <row r="7858" spans="1:7">
      <c r="A7858" s="34" t="s">
        <v>1784</v>
      </c>
      <c r="B7858" s="293">
        <v>2016</v>
      </c>
      <c r="C7858" s="294">
        <v>70898</v>
      </c>
      <c r="D7858" s="294">
        <v>1555</v>
      </c>
      <c r="E7858" s="295">
        <v>51653</v>
      </c>
      <c r="F7858" s="294">
        <v>23725</v>
      </c>
      <c r="G7858" s="294">
        <v>33863</v>
      </c>
    </row>
    <row r="7859" spans="1:7">
      <c r="A7859" s="34" t="s">
        <v>1784</v>
      </c>
      <c r="B7859" s="293">
        <v>2015</v>
      </c>
      <c r="C7859" s="294">
        <v>85195</v>
      </c>
      <c r="D7859" s="294">
        <v>4227</v>
      </c>
      <c r="E7859" s="295">
        <v>48580</v>
      </c>
      <c r="F7859" s="294">
        <v>23938</v>
      </c>
      <c r="G7859" s="294">
        <v>32825</v>
      </c>
    </row>
    <row r="7860" spans="1:7">
      <c r="A7860" s="34" t="s">
        <v>1784</v>
      </c>
      <c r="B7860" s="293">
        <v>2014</v>
      </c>
      <c r="C7860" s="294">
        <v>146514</v>
      </c>
      <c r="D7860" s="294">
        <v>4762</v>
      </c>
      <c r="E7860" s="295">
        <v>48692</v>
      </c>
      <c r="F7860" s="294">
        <v>22037</v>
      </c>
      <c r="G7860" s="294">
        <v>30672</v>
      </c>
    </row>
    <row r="7861" spans="1:7">
      <c r="A7861" s="34" t="s">
        <v>1784</v>
      </c>
      <c r="B7861" s="293">
        <v>2013</v>
      </c>
      <c r="C7861" s="294">
        <v>157730</v>
      </c>
      <c r="D7861" s="294">
        <v>3726</v>
      </c>
      <c r="E7861" s="295">
        <v>49798</v>
      </c>
      <c r="F7861" s="294">
        <v>22392</v>
      </c>
      <c r="G7861" s="294">
        <v>28547</v>
      </c>
    </row>
    <row r="7862" spans="1:7">
      <c r="A7862" s="34" t="s">
        <v>1784</v>
      </c>
      <c r="B7862" s="293">
        <v>2012</v>
      </c>
      <c r="C7862" s="294">
        <v>165919</v>
      </c>
      <c r="D7862" s="294">
        <v>4124</v>
      </c>
      <c r="E7862" s="295">
        <v>48073</v>
      </c>
      <c r="F7862" s="294">
        <v>20806</v>
      </c>
      <c r="G7862" s="294">
        <v>27780</v>
      </c>
    </row>
    <row r="7863" spans="1:7">
      <c r="A7863" s="34" t="s">
        <v>1784</v>
      </c>
      <c r="B7863" s="293">
        <v>2011</v>
      </c>
      <c r="C7863" s="294">
        <v>182133</v>
      </c>
      <c r="D7863" s="294">
        <v>4775</v>
      </c>
      <c r="E7863" s="295">
        <v>43211</v>
      </c>
      <c r="F7863" s="294">
        <v>23293</v>
      </c>
      <c r="G7863" s="294">
        <v>23684</v>
      </c>
    </row>
    <row r="7864" spans="1:7">
      <c r="A7864" s="34" t="s">
        <v>1784</v>
      </c>
      <c r="B7864" s="293">
        <v>2010</v>
      </c>
      <c r="C7864" s="294">
        <v>132872</v>
      </c>
      <c r="D7864" s="294">
        <v>735</v>
      </c>
      <c r="E7864" s="295">
        <v>44955</v>
      </c>
      <c r="F7864" s="294">
        <v>26026</v>
      </c>
      <c r="G7864" s="294">
        <v>26443</v>
      </c>
    </row>
    <row r="7865" spans="1:7">
      <c r="A7865" s="34" t="s">
        <v>1785</v>
      </c>
      <c r="B7865" s="293">
        <v>2019</v>
      </c>
      <c r="C7865" s="294">
        <v>9656.7999999999993</v>
      </c>
      <c r="D7865" s="294">
        <v>746.4</v>
      </c>
      <c r="E7865" s="295">
        <v>11863.7</v>
      </c>
      <c r="F7865" s="294">
        <v>5828</v>
      </c>
      <c r="G7865" s="294">
        <v>8660.2000000000007</v>
      </c>
    </row>
    <row r="7866" spans="1:7">
      <c r="A7866" s="34" t="s">
        <v>1785</v>
      </c>
      <c r="B7866" s="293">
        <v>2018</v>
      </c>
      <c r="C7866" s="294">
        <v>8914.7999999999993</v>
      </c>
      <c r="D7866" s="294">
        <v>537.79999999999995</v>
      </c>
      <c r="E7866" s="295">
        <v>11885.7</v>
      </c>
      <c r="F7866" s="294">
        <v>5538.4</v>
      </c>
      <c r="G7866" s="294">
        <v>8619.2000000000007</v>
      </c>
    </row>
    <row r="7867" spans="1:7">
      <c r="A7867" s="34" t="s">
        <v>1785</v>
      </c>
      <c r="B7867" s="293">
        <v>2017</v>
      </c>
      <c r="C7867" s="294">
        <v>8203.1</v>
      </c>
      <c r="D7867" s="294">
        <v>549</v>
      </c>
      <c r="E7867" s="295">
        <v>11067.9</v>
      </c>
      <c r="F7867" s="294">
        <v>4806.5</v>
      </c>
      <c r="G7867" s="294">
        <v>8022.9</v>
      </c>
    </row>
    <row r="7868" spans="1:7">
      <c r="A7868" s="34" t="s">
        <v>1785</v>
      </c>
      <c r="B7868" s="293">
        <v>2016</v>
      </c>
      <c r="C7868" s="294">
        <v>8020.3</v>
      </c>
      <c r="D7868" s="294">
        <v>572.4</v>
      </c>
      <c r="E7868" s="295">
        <v>10673.8</v>
      </c>
      <c r="F7868" s="294">
        <v>4552.3</v>
      </c>
      <c r="G7868" s="294">
        <v>7746.5</v>
      </c>
    </row>
    <row r="7869" spans="1:7">
      <c r="A7869" s="34" t="s">
        <v>1785</v>
      </c>
      <c r="B7869" s="293">
        <v>2015</v>
      </c>
      <c r="C7869" s="294">
        <v>8241.2000000000007</v>
      </c>
      <c r="D7869" s="294">
        <v>439</v>
      </c>
      <c r="E7869" s="295">
        <v>10824.9</v>
      </c>
      <c r="F7869" s="294">
        <v>4364.3</v>
      </c>
      <c r="G7869" s="294">
        <v>7910.8</v>
      </c>
    </row>
    <row r="7870" spans="1:7">
      <c r="A7870" s="34" t="s">
        <v>1785</v>
      </c>
      <c r="B7870" s="293">
        <v>2014</v>
      </c>
      <c r="C7870" s="294">
        <v>8186.4</v>
      </c>
      <c r="D7870" s="294">
        <v>143.5</v>
      </c>
      <c r="E7870" s="295">
        <v>11575.578</v>
      </c>
      <c r="F7870" s="294">
        <v>4340.7790000000005</v>
      </c>
      <c r="G7870" s="294">
        <v>8310.7960000000003</v>
      </c>
    </row>
    <row r="7871" spans="1:7">
      <c r="A7871" s="34" t="s">
        <v>1785</v>
      </c>
      <c r="B7871" s="293">
        <v>2013</v>
      </c>
      <c r="C7871" s="294">
        <v>6042.9989999999998</v>
      </c>
      <c r="D7871" s="294">
        <v>421.29500000000002</v>
      </c>
      <c r="E7871" s="295">
        <v>7731.6869999999999</v>
      </c>
      <c r="F7871" s="294">
        <v>3252.569</v>
      </c>
      <c r="G7871" s="294">
        <v>5563.058</v>
      </c>
    </row>
    <row r="7872" spans="1:7">
      <c r="A7872" s="34" t="s">
        <v>1785</v>
      </c>
      <c r="B7872" s="293">
        <v>2012</v>
      </c>
      <c r="C7872" s="294">
        <v>5890.6239999999998</v>
      </c>
      <c r="D7872" s="294">
        <v>275.697</v>
      </c>
      <c r="E7872" s="295">
        <v>6752.3609999999999</v>
      </c>
      <c r="F7872" s="294">
        <v>2715.4490000000001</v>
      </c>
      <c r="G7872" s="294">
        <v>4631.3649999999998</v>
      </c>
    </row>
    <row r="7873" spans="1:7">
      <c r="A7873" s="34" t="s">
        <v>1785</v>
      </c>
      <c r="B7873" s="293">
        <v>2011</v>
      </c>
      <c r="C7873" s="294">
        <v>4636.848</v>
      </c>
      <c r="D7873" s="294">
        <v>51.808</v>
      </c>
      <c r="E7873" s="295">
        <v>6784.35</v>
      </c>
      <c r="F7873" s="294">
        <v>2442.5439999999999</v>
      </c>
      <c r="G7873" s="294">
        <v>4811.4139999999998</v>
      </c>
    </row>
    <row r="7874" spans="1:7">
      <c r="A7874" s="34" t="s">
        <v>1785</v>
      </c>
      <c r="B7874" s="293">
        <v>2010</v>
      </c>
      <c r="C7874" s="294">
        <v>2398.7310000000002</v>
      </c>
      <c r="D7874" s="294">
        <v>161.91</v>
      </c>
      <c r="E7874" s="295">
        <v>2339.6790000000001</v>
      </c>
      <c r="F7874" s="294">
        <v>1168.5530000000001</v>
      </c>
      <c r="G7874" s="294">
        <v>1568.1370000000002</v>
      </c>
    </row>
    <row r="7875" spans="1:7">
      <c r="A7875" s="34" t="s">
        <v>1785</v>
      </c>
      <c r="B7875" s="293">
        <v>2009</v>
      </c>
      <c r="C7875" s="294">
        <v>2491.9349999999999</v>
      </c>
      <c r="D7875" s="294">
        <v>91.771000000000001</v>
      </c>
      <c r="E7875" s="295">
        <v>2200.1840000000002</v>
      </c>
      <c r="F7875" s="294">
        <v>998.79499999999996</v>
      </c>
      <c r="G7875" s="294">
        <v>1398.3620000000001</v>
      </c>
    </row>
    <row r="7876" spans="1:7">
      <c r="A7876" s="34" t="s">
        <v>1785</v>
      </c>
      <c r="B7876" s="293">
        <v>2008</v>
      </c>
      <c r="C7876" s="294">
        <v>2425.1750000000002</v>
      </c>
      <c r="D7876" s="294">
        <v>183.31899999999999</v>
      </c>
      <c r="E7876" s="295">
        <v>2172.3939999999998</v>
      </c>
      <c r="F7876" s="294">
        <v>956.28300000000002</v>
      </c>
      <c r="G7876" s="294">
        <v>1355.835</v>
      </c>
    </row>
    <row r="7877" spans="1:7">
      <c r="A7877" s="34" t="s">
        <v>1785</v>
      </c>
      <c r="B7877" s="293">
        <v>2007</v>
      </c>
      <c r="C7877" s="294">
        <v>2090.6480000000001</v>
      </c>
      <c r="D7877" s="294">
        <v>141.05099999999999</v>
      </c>
      <c r="E7877" s="295">
        <v>2013.345</v>
      </c>
      <c r="F7877" s="294">
        <v>942.15700000000004</v>
      </c>
      <c r="G7877" s="294">
        <v>1341.6950000000002</v>
      </c>
    </row>
    <row r="7878" spans="1:7">
      <c r="A7878" s="34" t="s">
        <v>1785</v>
      </c>
      <c r="B7878" s="293">
        <v>2006</v>
      </c>
      <c r="C7878" s="294">
        <v>1908.848</v>
      </c>
      <c r="D7878" s="294">
        <v>82.513999999999996</v>
      </c>
      <c r="E7878" s="295">
        <v>1753.482</v>
      </c>
      <c r="F7878" s="294">
        <v>772.58799999999997</v>
      </c>
      <c r="G7878" s="294">
        <v>1172.1129999999998</v>
      </c>
    </row>
    <row r="7879" spans="1:7">
      <c r="A7879" s="34" t="s">
        <v>1785</v>
      </c>
      <c r="B7879" s="293">
        <v>2005</v>
      </c>
      <c r="C7879" s="294">
        <v>1641.4280000000001</v>
      </c>
      <c r="D7879" s="294">
        <v>37.493000000000002</v>
      </c>
      <c r="E7879" s="295">
        <v>1549.5820000000001</v>
      </c>
      <c r="F7879" s="294">
        <v>628.77200000000005</v>
      </c>
      <c r="G7879" s="294">
        <v>1028.2840000000001</v>
      </c>
    </row>
    <row r="7880" spans="1:7">
      <c r="A7880" s="34" t="s">
        <v>1785</v>
      </c>
      <c r="B7880" s="293">
        <v>2004</v>
      </c>
      <c r="C7880" s="294">
        <v>1582.011</v>
      </c>
      <c r="D7880" s="294">
        <v>-5.3209999999999997</v>
      </c>
      <c r="E7880" s="295">
        <v>1439.2829999999999</v>
      </c>
      <c r="F7880" s="294">
        <v>560.90300000000002</v>
      </c>
      <c r="G7880" s="294">
        <v>960</v>
      </c>
    </row>
    <row r="7881" spans="1:7">
      <c r="A7881" s="34" t="s">
        <v>1785</v>
      </c>
      <c r="B7881" s="293">
        <v>2003</v>
      </c>
      <c r="C7881" s="294">
        <v>1404.973</v>
      </c>
      <c r="D7881" s="294">
        <v>30.437000000000001</v>
      </c>
      <c r="E7881" s="295">
        <v>771.7</v>
      </c>
      <c r="F7881" s="294">
        <v>272.22699999999998</v>
      </c>
      <c r="G7881" s="294">
        <v>521.23900000000003</v>
      </c>
    </row>
    <row r="7882" spans="1:7">
      <c r="A7882" s="34" t="s">
        <v>1785</v>
      </c>
      <c r="B7882" s="293">
        <v>2002</v>
      </c>
      <c r="C7882" s="294">
        <v>1431.8920000000001</v>
      </c>
      <c r="D7882" s="294">
        <v>10.68</v>
      </c>
      <c r="E7882" s="295">
        <v>708.93299999999999</v>
      </c>
      <c r="F7882" s="294">
        <v>265.72699999999998</v>
      </c>
      <c r="G7882" s="294">
        <v>514.66200000000003</v>
      </c>
    </row>
    <row r="7883" spans="1:7">
      <c r="A7883" s="34" t="s">
        <v>1785</v>
      </c>
      <c r="B7883" s="293">
        <v>2001</v>
      </c>
      <c r="C7883" s="294">
        <v>1455.548</v>
      </c>
      <c r="D7883" s="294">
        <v>30.1</v>
      </c>
      <c r="E7883" s="295">
        <v>724.36400000000003</v>
      </c>
      <c r="F7883" s="294">
        <v>268.56099999999998</v>
      </c>
      <c r="G7883" s="294">
        <v>517.41200000000003</v>
      </c>
    </row>
    <row r="7884" spans="1:7">
      <c r="A7884" s="34" t="s">
        <v>1785</v>
      </c>
      <c r="B7884" s="293">
        <v>2000</v>
      </c>
      <c r="C7884" s="294">
        <v>1271.49</v>
      </c>
      <c r="D7884" s="294">
        <v>16.873000000000001</v>
      </c>
      <c r="E7884" s="295">
        <v>673.74800000000005</v>
      </c>
      <c r="F7884" s="294">
        <v>241.685</v>
      </c>
      <c r="G7884" s="294">
        <v>490.46899999999999</v>
      </c>
    </row>
    <row r="7885" spans="1:7">
      <c r="A7885" s="34" t="s">
        <v>1785</v>
      </c>
      <c r="B7885" s="293">
        <v>1999</v>
      </c>
      <c r="C7885" s="294">
        <v>1303.085</v>
      </c>
      <c r="D7885" s="294">
        <v>11.827</v>
      </c>
      <c r="E7885" s="295">
        <v>674.31299999999999</v>
      </c>
      <c r="F7885" s="294">
        <v>228.88800000000001</v>
      </c>
      <c r="G7885" s="294">
        <v>497.61099999999999</v>
      </c>
    </row>
    <row r="7886" spans="1:7">
      <c r="A7886" s="34" t="s">
        <v>1785</v>
      </c>
      <c r="B7886" s="293">
        <v>1998</v>
      </c>
      <c r="C7886" s="294">
        <v>1350.0070000000001</v>
      </c>
      <c r="D7886" s="294">
        <v>-66.578999999999994</v>
      </c>
      <c r="E7886" s="295">
        <v>660.45899999999995</v>
      </c>
      <c r="F7886" s="294">
        <v>220.30500000000001</v>
      </c>
      <c r="G7886" s="294">
        <v>469.209</v>
      </c>
    </row>
    <row r="7887" spans="1:7">
      <c r="A7887" s="34" t="s">
        <v>1785</v>
      </c>
      <c r="B7887" s="293">
        <v>1997</v>
      </c>
      <c r="C7887" s="294">
        <v>1359.5930000000001</v>
      </c>
      <c r="D7887" s="294">
        <v>18.53</v>
      </c>
      <c r="E7887" s="295">
        <v>657.43600000000004</v>
      </c>
      <c r="F7887" s="294">
        <v>290.15800000000002</v>
      </c>
      <c r="G7887" s="294">
        <v>509.71300000000002</v>
      </c>
    </row>
    <row r="7888" spans="1:7">
      <c r="A7888" s="34" t="s">
        <v>1785</v>
      </c>
      <c r="B7888" s="293">
        <v>1996</v>
      </c>
      <c r="C7888" s="294">
        <v>1464.1280999999999</v>
      </c>
      <c r="D7888" s="294">
        <v>0.29399999999999998</v>
      </c>
      <c r="E7888" s="295">
        <v>749.05499999999995</v>
      </c>
      <c r="F7888" s="294">
        <v>275.29199999999997</v>
      </c>
      <c r="G7888" s="294">
        <v>576.56700000000001</v>
      </c>
    </row>
    <row r="7889" spans="1:7">
      <c r="A7889" s="34" t="s">
        <v>1785</v>
      </c>
      <c r="B7889" s="293">
        <v>1995</v>
      </c>
      <c r="C7889" s="294">
        <v>1255.4658999999999</v>
      </c>
      <c r="D7889" s="294">
        <v>30.015000000000001</v>
      </c>
      <c r="E7889" s="295">
        <v>596.28399999999999</v>
      </c>
      <c r="F7889" s="294">
        <v>275.45999999999998</v>
      </c>
      <c r="G7889" s="294">
        <v>445.399</v>
      </c>
    </row>
    <row r="7890" spans="1:7">
      <c r="A7890" s="34" t="s">
        <v>1785</v>
      </c>
      <c r="B7890" s="293">
        <v>1994</v>
      </c>
      <c r="C7890" s="294">
        <v>1152.394</v>
      </c>
      <c r="D7890" s="294">
        <v>31.858000000000001</v>
      </c>
      <c r="E7890" s="295">
        <v>554.77099999999996</v>
      </c>
      <c r="F7890" s="294">
        <v>246.79900000000001</v>
      </c>
      <c r="G7890" s="294">
        <v>416.97800000000001</v>
      </c>
    </row>
    <row r="7891" spans="1:7">
      <c r="A7891" s="34" t="s">
        <v>1785</v>
      </c>
      <c r="B7891" s="293">
        <v>1993</v>
      </c>
      <c r="C7891" s="294">
        <v>1042.5649000000001</v>
      </c>
      <c r="D7891" s="294">
        <v>35.747999999999998</v>
      </c>
      <c r="E7891" s="295">
        <v>517.36199999999997</v>
      </c>
      <c r="F7891" s="294">
        <v>211.41300000000001</v>
      </c>
      <c r="G7891" s="294">
        <v>397.59500000000003</v>
      </c>
    </row>
    <row r="7892" spans="1:7">
      <c r="A7892" s="34" t="s">
        <v>1785</v>
      </c>
      <c r="B7892" s="293">
        <v>1992</v>
      </c>
      <c r="C7892" s="294">
        <v>904.1</v>
      </c>
      <c r="D7892" s="294">
        <v>22.946999999999999</v>
      </c>
      <c r="E7892" s="295">
        <v>398.96899999999999</v>
      </c>
      <c r="F7892" s="294">
        <v>157.703</v>
      </c>
      <c r="G7892" s="294">
        <v>292.15100000000001</v>
      </c>
    </row>
    <row r="7893" spans="1:7">
      <c r="A7893" s="34" t="s">
        <v>1785</v>
      </c>
      <c r="B7893" s="293">
        <v>1991</v>
      </c>
      <c r="C7893" s="294">
        <v>806.31500000000005</v>
      </c>
      <c r="D7893" s="294">
        <v>18.193999999999999</v>
      </c>
      <c r="E7893" s="295">
        <v>376.79</v>
      </c>
      <c r="F7893" s="294">
        <v>135.124</v>
      </c>
      <c r="G7893" s="294">
        <v>288.61099999999999</v>
      </c>
    </row>
    <row r="7894" spans="1:7">
      <c r="A7894" s="34" t="s">
        <v>1785</v>
      </c>
      <c r="B7894" s="293">
        <v>1990</v>
      </c>
      <c r="C7894" s="294">
        <v>732.93600000000004</v>
      </c>
      <c r="D7894" s="294">
        <v>16.001999999999999</v>
      </c>
      <c r="E7894" s="295">
        <v>333.108</v>
      </c>
      <c r="F7894" s="294">
        <v>118.88500000000001</v>
      </c>
      <c r="G7894" s="294">
        <v>250.88499999999999</v>
      </c>
    </row>
    <row r="7895" spans="1:7">
      <c r="A7895" s="34" t="s">
        <v>1785</v>
      </c>
      <c r="B7895" s="293">
        <v>1989</v>
      </c>
      <c r="C7895" s="294">
        <v>641.03800000000001</v>
      </c>
      <c r="D7895" s="294">
        <v>12.478999999999999</v>
      </c>
      <c r="E7895" s="295">
        <v>323.13299999999998</v>
      </c>
      <c r="F7895" s="294">
        <v>105.276</v>
      </c>
      <c r="G7895" s="294">
        <v>234.52499999999998</v>
      </c>
    </row>
    <row r="7896" spans="1:7">
      <c r="A7896" s="34" t="s">
        <v>1786</v>
      </c>
      <c r="B7896" s="293">
        <v>2019</v>
      </c>
      <c r="C7896" s="294">
        <v>12112.153</v>
      </c>
      <c r="D7896" s="294">
        <v>402.04399999999998</v>
      </c>
      <c r="E7896" s="295">
        <v>8331.6820000000007</v>
      </c>
      <c r="F7896" s="294">
        <v>4053.8310000000001</v>
      </c>
      <c r="G7896" s="294">
        <v>5709.8909999999996</v>
      </c>
    </row>
    <row r="7897" spans="1:7">
      <c r="A7897" s="34" t="s">
        <v>1786</v>
      </c>
      <c r="B7897" s="293">
        <v>2018</v>
      </c>
      <c r="C7897" s="294">
        <v>11171.423000000001</v>
      </c>
      <c r="D7897" s="294">
        <v>293.346</v>
      </c>
      <c r="E7897" s="295">
        <v>7075.7870000000003</v>
      </c>
      <c r="F7897" s="294">
        <v>3605.453</v>
      </c>
      <c r="G7897" s="294">
        <v>4711.6309999999994</v>
      </c>
    </row>
    <row r="7898" spans="1:7">
      <c r="A7898" s="34" t="s">
        <v>1786</v>
      </c>
      <c r="B7898" s="293">
        <v>2017</v>
      </c>
      <c r="C7898" s="294">
        <v>9466.4779999999992</v>
      </c>
      <c r="D7898" s="294">
        <v>314.97800000000001</v>
      </c>
      <c r="E7898" s="295">
        <v>6480.1540000000005</v>
      </c>
      <c r="F7898" s="294">
        <v>3795.6289999999999</v>
      </c>
      <c r="G7898" s="294">
        <v>4467.57</v>
      </c>
    </row>
    <row r="7899" spans="1:7">
      <c r="A7899" s="34" t="s">
        <v>1786</v>
      </c>
      <c r="B7899" s="293">
        <v>2016</v>
      </c>
      <c r="C7899" s="294">
        <v>7651.3190000000004</v>
      </c>
      <c r="D7899" s="294">
        <v>198.38300000000001</v>
      </c>
      <c r="E7899" s="295">
        <v>5354.0590000000002</v>
      </c>
      <c r="F7899" s="294">
        <v>3342.7020000000002</v>
      </c>
      <c r="G7899" s="294">
        <v>3703.8270000000002</v>
      </c>
    </row>
    <row r="7900" spans="1:7">
      <c r="A7900" s="34" t="s">
        <v>1786</v>
      </c>
      <c r="B7900" s="293">
        <v>2015</v>
      </c>
      <c r="C7900" s="294">
        <v>7572.4359999999997</v>
      </c>
      <c r="D7900" s="294">
        <v>310.90699999999998</v>
      </c>
      <c r="E7900" s="295">
        <v>5213.5429999999997</v>
      </c>
      <c r="F7900" s="294">
        <v>3087.8150000000001</v>
      </c>
      <c r="G7900" s="294">
        <v>3570.2460000000001</v>
      </c>
    </row>
    <row r="7901" spans="1:7">
      <c r="A7901" s="34" t="s">
        <v>1786</v>
      </c>
      <c r="B7901" s="293">
        <v>2014</v>
      </c>
      <c r="C7901" s="294">
        <v>7747.2290000000003</v>
      </c>
      <c r="D7901" s="294">
        <v>296.714</v>
      </c>
      <c r="E7901" s="295">
        <v>6253.5829999999996</v>
      </c>
      <c r="F7901" s="294">
        <v>4525.54</v>
      </c>
      <c r="G7901" s="294">
        <v>4606.9049999999997</v>
      </c>
    </row>
    <row r="7902" spans="1:7">
      <c r="A7902" s="34" t="s">
        <v>1786</v>
      </c>
      <c r="B7902" s="293">
        <v>2013</v>
      </c>
      <c r="C7902" s="294">
        <v>6411.5770000000002</v>
      </c>
      <c r="D7902" s="294">
        <v>401.92099999999999</v>
      </c>
      <c r="E7902" s="295">
        <v>5793.2449999999999</v>
      </c>
      <c r="F7902" s="294">
        <v>4241.3190000000004</v>
      </c>
      <c r="G7902" s="294">
        <v>4243.5530000000008</v>
      </c>
    </row>
    <row r="7903" spans="1:7">
      <c r="A7903" s="34" t="s">
        <v>1786</v>
      </c>
      <c r="B7903" s="293">
        <v>2012</v>
      </c>
      <c r="C7903" s="294">
        <v>5920.2690000000002</v>
      </c>
      <c r="D7903" s="294">
        <v>306.62900000000002</v>
      </c>
      <c r="E7903" s="295">
        <v>5140.7569999999996</v>
      </c>
      <c r="F7903" s="294">
        <v>3771.9160000000002</v>
      </c>
      <c r="G7903" s="294">
        <v>3771.9250000000002</v>
      </c>
    </row>
    <row r="7904" spans="1:7">
      <c r="A7904" s="34" t="s">
        <v>1786</v>
      </c>
      <c r="B7904" s="293">
        <v>2011</v>
      </c>
      <c r="C7904" s="294">
        <v>4193.7640000000001</v>
      </c>
      <c r="D7904" s="294">
        <v>132.51499999999999</v>
      </c>
      <c r="E7904" s="295">
        <v>4699.1139999999996</v>
      </c>
      <c r="F7904" s="294">
        <v>3389.2629999999999</v>
      </c>
      <c r="G7904" s="294">
        <v>3389.319</v>
      </c>
    </row>
    <row r="7905" spans="1:7">
      <c r="A7905" s="34" t="s">
        <v>1786</v>
      </c>
      <c r="B7905" s="293">
        <v>2010</v>
      </c>
      <c r="C7905" s="294">
        <v>3629.433</v>
      </c>
      <c r="D7905" s="294">
        <v>153.17599999999999</v>
      </c>
      <c r="E7905" s="295">
        <v>4341.2120000000004</v>
      </c>
      <c r="F7905" s="294">
        <v>3366.9189999999999</v>
      </c>
      <c r="G7905" s="294">
        <v>3368.2460000000001</v>
      </c>
    </row>
    <row r="7906" spans="1:7">
      <c r="A7906" s="34" t="s">
        <v>1786</v>
      </c>
      <c r="B7906" s="293">
        <v>2009</v>
      </c>
      <c r="C7906" s="294">
        <v>3318.1260000000002</v>
      </c>
      <c r="D7906" s="294">
        <v>162.16200000000001</v>
      </c>
      <c r="E7906" s="295">
        <v>4116.9539999999997</v>
      </c>
      <c r="F7906" s="294">
        <v>3110.5610000000001</v>
      </c>
      <c r="G7906" s="294">
        <v>3240.5950000000003</v>
      </c>
    </row>
    <row r="7907" spans="1:7">
      <c r="A7907" s="34" t="s">
        <v>1786</v>
      </c>
      <c r="B7907" s="293">
        <v>2008</v>
      </c>
      <c r="C7907" s="294">
        <v>3780.2130000000002</v>
      </c>
      <c r="D7907" s="294">
        <v>157.565</v>
      </c>
      <c r="E7907" s="295">
        <v>3558.1590000000001</v>
      </c>
      <c r="F7907" s="294">
        <v>2682.3739999999998</v>
      </c>
      <c r="G7907" s="294">
        <v>2805.8039999999996</v>
      </c>
    </row>
    <row r="7908" spans="1:7">
      <c r="A7908" s="34" t="s">
        <v>1786</v>
      </c>
      <c r="B7908" s="293">
        <v>2007</v>
      </c>
      <c r="C7908" s="294">
        <v>2656.0360000000001</v>
      </c>
      <c r="D7908" s="294">
        <v>135.977</v>
      </c>
      <c r="E7908" s="295">
        <v>3387.8319999999999</v>
      </c>
      <c r="F7908" s="294">
        <v>2185.143</v>
      </c>
      <c r="G7908" s="294">
        <v>2599.904</v>
      </c>
    </row>
    <row r="7909" spans="1:7">
      <c r="A7909" s="34" t="s">
        <v>1786</v>
      </c>
      <c r="B7909" s="293">
        <v>2006</v>
      </c>
      <c r="C7909" s="294">
        <v>2131.038</v>
      </c>
      <c r="D7909" s="294">
        <v>17.483000000000001</v>
      </c>
      <c r="E7909" s="295">
        <v>1639.1569999999999</v>
      </c>
      <c r="F7909" s="294">
        <v>729.08299999999997</v>
      </c>
      <c r="G7909" s="294">
        <v>1177.6779999999999</v>
      </c>
    </row>
    <row r="7910" spans="1:7">
      <c r="A7910" s="34" t="s">
        <v>1786</v>
      </c>
      <c r="B7910" s="293">
        <v>2005</v>
      </c>
      <c r="C7910" s="294">
        <v>1858.626</v>
      </c>
      <c r="D7910" s="294">
        <v>29.556999999999999</v>
      </c>
      <c r="E7910" s="295">
        <v>1554.7850000000001</v>
      </c>
      <c r="F7910" s="294">
        <v>703.73800000000006</v>
      </c>
      <c r="G7910" s="294">
        <v>1156.0810000000001</v>
      </c>
    </row>
    <row r="7911" spans="1:7">
      <c r="A7911" s="34" t="s">
        <v>1786</v>
      </c>
      <c r="B7911" s="293">
        <v>2004</v>
      </c>
      <c r="C7911" s="294">
        <v>1626.51</v>
      </c>
      <c r="D7911" s="294">
        <v>-9.1940000000000008</v>
      </c>
      <c r="E7911" s="295">
        <v>1459.9970000000001</v>
      </c>
      <c r="F7911" s="294">
        <v>663.24699999999996</v>
      </c>
      <c r="G7911" s="294">
        <v>1133.846</v>
      </c>
    </row>
    <row r="7912" spans="1:7">
      <c r="A7912" s="34" t="s">
        <v>1786</v>
      </c>
      <c r="B7912" s="293">
        <v>2003</v>
      </c>
      <c r="C7912" s="294">
        <v>1642.8530000000001</v>
      </c>
      <c r="D7912" s="294">
        <v>-37.097999999999999</v>
      </c>
      <c r="E7912" s="295">
        <v>1466.4349999999999</v>
      </c>
      <c r="F7912" s="294">
        <v>663.13199999999995</v>
      </c>
      <c r="G7912" s="294">
        <v>1168.7169999999999</v>
      </c>
    </row>
    <row r="7913" spans="1:7">
      <c r="A7913" s="34" t="s">
        <v>1786</v>
      </c>
      <c r="B7913" s="293">
        <v>2002</v>
      </c>
      <c r="C7913" s="294">
        <v>1750.713</v>
      </c>
      <c r="D7913" s="294">
        <v>-639.06399999999996</v>
      </c>
      <c r="E7913" s="295">
        <v>1364.8119999999999</v>
      </c>
      <c r="F7913" s="294">
        <v>684.59299999999996</v>
      </c>
      <c r="G7913" s="294">
        <v>1076.9119999999998</v>
      </c>
    </row>
    <row r="7914" spans="1:7">
      <c r="A7914" s="34" t="s">
        <v>1786</v>
      </c>
      <c r="B7914" s="293">
        <v>2001</v>
      </c>
      <c r="C7914" s="294">
        <v>2014.877</v>
      </c>
      <c r="D7914" s="294">
        <v>84.835999999999999</v>
      </c>
      <c r="E7914" s="295">
        <v>2042.9010000000001</v>
      </c>
      <c r="F7914" s="294">
        <v>1206.751</v>
      </c>
      <c r="G7914" s="294">
        <v>1715.088</v>
      </c>
    </row>
    <row r="7915" spans="1:7">
      <c r="A7915" s="34" t="s">
        <v>1786</v>
      </c>
      <c r="B7915" s="293">
        <v>2000</v>
      </c>
      <c r="C7915" s="294">
        <v>1793.3009999999999</v>
      </c>
      <c r="D7915" s="294">
        <v>104.79300000000001</v>
      </c>
      <c r="E7915" s="295">
        <v>1871.8969999999999</v>
      </c>
      <c r="F7915" s="294">
        <v>1068.9559999999999</v>
      </c>
      <c r="G7915" s="294">
        <v>1568.83</v>
      </c>
    </row>
    <row r="7916" spans="1:7">
      <c r="A7916" s="34" t="s">
        <v>1786</v>
      </c>
      <c r="B7916" s="293">
        <v>1999</v>
      </c>
      <c r="C7916" s="294">
        <v>925.654</v>
      </c>
      <c r="D7916" s="294">
        <v>53.679000000000002</v>
      </c>
      <c r="E7916" s="295">
        <v>1159.636</v>
      </c>
      <c r="F7916" s="294">
        <v>756.92499999999995</v>
      </c>
      <c r="G7916" s="294">
        <v>963.24699999999996</v>
      </c>
    </row>
    <row r="7917" spans="1:7">
      <c r="A7917" s="34" t="s">
        <v>1786</v>
      </c>
      <c r="B7917" s="293">
        <v>1998</v>
      </c>
      <c r="C7917" s="294">
        <v>319.25900000000001</v>
      </c>
      <c r="D7917" s="294">
        <v>16.187999999999999</v>
      </c>
      <c r="E7917" s="295">
        <v>339.08100000000002</v>
      </c>
      <c r="F7917" s="294">
        <v>171.50299999999999</v>
      </c>
      <c r="G7917" s="294">
        <v>285.49099999999999</v>
      </c>
    </row>
    <row r="7918" spans="1:7">
      <c r="A7918" s="34" t="s">
        <v>1786</v>
      </c>
      <c r="B7918" s="293">
        <v>1997</v>
      </c>
      <c r="C7918" s="294">
        <v>76.203999999999994</v>
      </c>
      <c r="D7918" s="294">
        <v>2.5270000000000001</v>
      </c>
      <c r="E7918" s="295">
        <v>35.747</v>
      </c>
      <c r="F7918" s="294">
        <v>11.209899999999999</v>
      </c>
      <c r="G7918" s="294">
        <v>25.951900000000002</v>
      </c>
    </row>
    <row r="7919" spans="1:7">
      <c r="A7919" s="34" t="s">
        <v>1787</v>
      </c>
      <c r="B7919" s="293">
        <v>2019</v>
      </c>
      <c r="C7919" s="294">
        <v>9718</v>
      </c>
      <c r="D7919" s="294">
        <v>753</v>
      </c>
      <c r="E7919" s="295">
        <v>19067</v>
      </c>
      <c r="F7919" s="294">
        <v>12119</v>
      </c>
      <c r="G7919" s="294">
        <v>15286</v>
      </c>
    </row>
    <row r="7920" spans="1:7">
      <c r="A7920" s="34" t="s">
        <v>1787</v>
      </c>
      <c r="B7920" s="293">
        <v>2018</v>
      </c>
      <c r="C7920" s="294">
        <v>8817</v>
      </c>
      <c r="D7920" s="294">
        <v>973</v>
      </c>
      <c r="E7920" s="295">
        <v>17903</v>
      </c>
      <c r="F7920" s="294">
        <v>12111</v>
      </c>
      <c r="G7920" s="294">
        <v>14395</v>
      </c>
    </row>
    <row r="7921" spans="1:7">
      <c r="A7921" s="34" t="s">
        <v>1787</v>
      </c>
      <c r="B7921" s="293">
        <v>2017</v>
      </c>
      <c r="C7921" s="294">
        <v>5368</v>
      </c>
      <c r="D7921" s="294">
        <v>827</v>
      </c>
      <c r="E7921" s="295">
        <v>17003</v>
      </c>
      <c r="F7921" s="294">
        <v>11279</v>
      </c>
      <c r="G7921" s="294">
        <v>14011</v>
      </c>
    </row>
    <row r="7922" spans="1:7">
      <c r="A7922" s="34" t="s">
        <v>1787</v>
      </c>
      <c r="B7922" s="293">
        <v>2016</v>
      </c>
      <c r="C7922" s="294">
        <v>4199</v>
      </c>
      <c r="D7922" s="294">
        <v>-556</v>
      </c>
      <c r="E7922" s="295">
        <v>16459</v>
      </c>
      <c r="F7922" s="294">
        <v>10411</v>
      </c>
      <c r="G7922" s="294">
        <v>13624</v>
      </c>
    </row>
    <row r="7923" spans="1:7">
      <c r="A7923" s="34" t="s">
        <v>1787</v>
      </c>
      <c r="B7923" s="293">
        <v>2015</v>
      </c>
      <c r="C7923" s="294">
        <v>3754</v>
      </c>
      <c r="D7923" s="294">
        <v>-273</v>
      </c>
      <c r="E7923" s="295">
        <v>15154</v>
      </c>
      <c r="F7923" s="294">
        <v>8375</v>
      </c>
      <c r="G7923" s="294">
        <v>12030</v>
      </c>
    </row>
    <row r="7924" spans="1:7">
      <c r="A7924" s="34" t="s">
        <v>1787</v>
      </c>
      <c r="B7924" s="293">
        <v>2014</v>
      </c>
      <c r="C7924" s="294">
        <v>4428</v>
      </c>
      <c r="D7924" s="294">
        <v>920</v>
      </c>
      <c r="E7924" s="295">
        <v>14926</v>
      </c>
      <c r="F7924" s="294">
        <v>8589</v>
      </c>
      <c r="G7924" s="294">
        <v>11254</v>
      </c>
    </row>
    <row r="7925" spans="1:7">
      <c r="A7925" s="34" t="s">
        <v>1787</v>
      </c>
      <c r="B7925" s="293">
        <v>2013</v>
      </c>
      <c r="C7925" s="294">
        <v>3590</v>
      </c>
      <c r="D7925" s="294">
        <v>-838</v>
      </c>
      <c r="E7925" s="295">
        <v>12294</v>
      </c>
      <c r="F7925" s="294">
        <v>6615</v>
      </c>
      <c r="G7925" s="294">
        <v>9268</v>
      </c>
    </row>
    <row r="7926" spans="1:7">
      <c r="A7926" s="34" t="s">
        <v>1787</v>
      </c>
      <c r="B7926" s="293">
        <v>2012</v>
      </c>
      <c r="C7926" s="294">
        <v>3029.4459999999999</v>
      </c>
      <c r="D7926" s="294">
        <v>194</v>
      </c>
      <c r="E7926" s="295">
        <v>13069.03</v>
      </c>
      <c r="F7926" s="294">
        <v>5867.308</v>
      </c>
      <c r="G7926" s="294">
        <v>9588.5010000000002</v>
      </c>
    </row>
    <row r="7927" spans="1:7">
      <c r="A7927" s="34" t="s">
        <v>1787</v>
      </c>
      <c r="B7927" s="293">
        <v>2011</v>
      </c>
      <c r="C7927" s="294">
        <v>2461.3449999999998</v>
      </c>
      <c r="D7927" s="294">
        <v>819.69600000000003</v>
      </c>
      <c r="E7927" s="295">
        <v>11447.156000000001</v>
      </c>
      <c r="F7927" s="294">
        <v>5651.1379999999999</v>
      </c>
      <c r="G7927" s="294">
        <v>8180.0429999999997</v>
      </c>
    </row>
    <row r="7928" spans="1:7">
      <c r="A7928" s="34" t="s">
        <v>1787</v>
      </c>
      <c r="B7928" s="293">
        <v>2010</v>
      </c>
      <c r="C7928" s="294">
        <v>1802.3219999999999</v>
      </c>
      <c r="D7928" s="294">
        <v>577.596</v>
      </c>
      <c r="E7928" s="295">
        <v>9679.1020000000008</v>
      </c>
      <c r="F7928" s="294">
        <v>4226.0249999999996</v>
      </c>
      <c r="G7928" s="294">
        <v>6827.6949999999997</v>
      </c>
    </row>
    <row r="7929" spans="1:7">
      <c r="A7929" s="34" t="s">
        <v>1787</v>
      </c>
      <c r="B7929" s="293">
        <v>2009</v>
      </c>
      <c r="C7929" s="294">
        <v>1398.424</v>
      </c>
      <c r="D7929" s="294">
        <v>-52.302</v>
      </c>
      <c r="E7929" s="295">
        <v>8867.2649999999994</v>
      </c>
      <c r="F7929" s="294">
        <v>3643.0309999999999</v>
      </c>
      <c r="G7929" s="294">
        <v>6404.0419999999995</v>
      </c>
    </row>
    <row r="7930" spans="1:7">
      <c r="A7930" s="34" t="s">
        <v>1787</v>
      </c>
      <c r="B7930" s="293">
        <v>2008</v>
      </c>
      <c r="C7930" s="294">
        <v>2227.5810000000001</v>
      </c>
      <c r="D7930" s="294">
        <v>210.02</v>
      </c>
      <c r="E7930" s="295">
        <v>9161.7849999999999</v>
      </c>
      <c r="F7930" s="294">
        <v>3679.6129999999998</v>
      </c>
      <c r="G7930" s="294">
        <v>6578.8539999999994</v>
      </c>
    </row>
    <row r="7931" spans="1:7">
      <c r="A7931" s="34" t="s">
        <v>1787</v>
      </c>
      <c r="B7931" s="293">
        <v>2007</v>
      </c>
      <c r="C7931" s="294">
        <v>1740.8510000000001</v>
      </c>
      <c r="D7931" s="294">
        <v>372.72800000000001</v>
      </c>
      <c r="E7931" s="295">
        <v>8616.9809999999998</v>
      </c>
      <c r="F7931" s="294">
        <v>3042.7220000000002</v>
      </c>
      <c r="G7931" s="294">
        <v>5798.2129999999997</v>
      </c>
    </row>
    <row r="7932" spans="1:7">
      <c r="A7932" s="34" t="s">
        <v>1787</v>
      </c>
      <c r="B7932" s="293">
        <v>2006</v>
      </c>
      <c r="C7932" s="294">
        <v>1458.94</v>
      </c>
      <c r="D7932" s="294">
        <v>739.73099999999999</v>
      </c>
      <c r="E7932" s="295">
        <v>7355.3990000000003</v>
      </c>
      <c r="F7932" s="294">
        <v>2984.6709999999998</v>
      </c>
      <c r="G7932" s="294">
        <v>4481.8329999999996</v>
      </c>
    </row>
    <row r="7933" spans="1:7">
      <c r="A7933" s="34" t="s">
        <v>1787</v>
      </c>
      <c r="B7933" s="293">
        <v>2004</v>
      </c>
      <c r="C7933" s="294">
        <v>1832.663</v>
      </c>
      <c r="D7933" s="294">
        <v>432.83359999999999</v>
      </c>
      <c r="E7933" s="295">
        <v>6733.4870000000001</v>
      </c>
      <c r="F7933" s="294">
        <v>2831.78</v>
      </c>
      <c r="G7933" s="294">
        <v>5217.7299999999996</v>
      </c>
    </row>
    <row r="7934" spans="1:7">
      <c r="A7934" s="34" t="s">
        <v>1787</v>
      </c>
      <c r="B7934" s="293">
        <v>2003</v>
      </c>
      <c r="C7934" s="294">
        <v>1273.8710000000001</v>
      </c>
      <c r="D7934" s="294">
        <v>410.59199999999998</v>
      </c>
      <c r="E7934" s="295">
        <v>3951.5720000000001</v>
      </c>
      <c r="F7934" s="294">
        <v>1759.7719999999999</v>
      </c>
      <c r="G7934" s="294">
        <v>3315.2330000000002</v>
      </c>
    </row>
    <row r="7935" spans="1:7">
      <c r="A7935" s="34" t="s">
        <v>1787</v>
      </c>
      <c r="B7935" s="293">
        <v>2002</v>
      </c>
      <c r="C7935" s="294">
        <v>701.78</v>
      </c>
      <c r="D7935" s="294">
        <v>26.713000000000001</v>
      </c>
      <c r="E7935" s="295">
        <v>3455.116</v>
      </c>
      <c r="F7935" s="294">
        <v>1374.8979999999999</v>
      </c>
      <c r="G7935" s="294">
        <v>3043.433</v>
      </c>
    </row>
    <row r="7936" spans="1:7">
      <c r="A7936" s="34" t="s">
        <v>1787</v>
      </c>
      <c r="B7936" s="293">
        <v>2001</v>
      </c>
      <c r="C7936" s="294">
        <v>847.02200000000005</v>
      </c>
      <c r="D7936" s="294">
        <v>99.995999999999995</v>
      </c>
      <c r="E7936" s="295">
        <v>3271.0529999999999</v>
      </c>
      <c r="F7936" s="294">
        <v>1285.3889999999999</v>
      </c>
      <c r="G7936" s="294">
        <v>2862.6930000000002</v>
      </c>
    </row>
    <row r="7937" spans="1:7">
      <c r="A7937" s="34" t="s">
        <v>1787</v>
      </c>
      <c r="B7937" s="293">
        <v>2000</v>
      </c>
      <c r="C7937" s="294">
        <v>852.73800000000006</v>
      </c>
      <c r="D7937" s="294">
        <v>152.18100000000001</v>
      </c>
      <c r="E7937" s="295">
        <v>2954.4349999999999</v>
      </c>
      <c r="F7937" s="294">
        <v>904.90499999999997</v>
      </c>
      <c r="G7937" s="294">
        <v>2483.681</v>
      </c>
    </row>
    <row r="7938" spans="1:7">
      <c r="A7938" s="34" t="s">
        <v>1787</v>
      </c>
      <c r="B7938" s="293">
        <v>1999</v>
      </c>
      <c r="C7938" s="294">
        <v>644.64599999999996</v>
      </c>
      <c r="D7938" s="294">
        <v>-22.46</v>
      </c>
      <c r="E7938" s="295">
        <v>2929.473</v>
      </c>
      <c r="F7938" s="294">
        <v>774.61400000000003</v>
      </c>
      <c r="G7938" s="294">
        <v>2520.5500000000002</v>
      </c>
    </row>
    <row r="7939" spans="1:7">
      <c r="A7939" s="34" t="s">
        <v>1787</v>
      </c>
      <c r="B7939" s="293">
        <v>1998</v>
      </c>
      <c r="C7939" s="294">
        <v>711.49199999999996</v>
      </c>
      <c r="D7939" s="294">
        <v>-746.42600000000004</v>
      </c>
      <c r="E7939" s="295">
        <v>3481.3139999999999</v>
      </c>
      <c r="F7939" s="294">
        <v>789.07690000000002</v>
      </c>
      <c r="G7939" s="294">
        <v>2964.3418999999999</v>
      </c>
    </row>
    <row r="7940" spans="1:7">
      <c r="A7940" s="34" t="s">
        <v>1787</v>
      </c>
      <c r="B7940" s="293">
        <v>1997</v>
      </c>
      <c r="C7940" s="294">
        <v>536.78200000000004</v>
      </c>
      <c r="D7940" s="294">
        <v>-890.67100000000005</v>
      </c>
      <c r="E7940" s="295">
        <v>4152.9902000000002</v>
      </c>
      <c r="F7940" s="294">
        <v>1548.845</v>
      </c>
      <c r="G7940" s="294">
        <v>3498.3540000000003</v>
      </c>
    </row>
    <row r="7941" spans="1:7">
      <c r="A7941" s="34" t="s">
        <v>1787</v>
      </c>
      <c r="B7941" s="293">
        <v>1996</v>
      </c>
      <c r="C7941" s="294">
        <v>420.745</v>
      </c>
      <c r="D7941" s="294">
        <v>140.24799999999999</v>
      </c>
      <c r="E7941" s="295">
        <v>1199.865</v>
      </c>
      <c r="F7941" s="294">
        <v>719.11599999999999</v>
      </c>
      <c r="G7941" s="294">
        <v>1045.405</v>
      </c>
    </row>
    <row r="7942" spans="1:7">
      <c r="A7942" s="34" t="s">
        <v>125</v>
      </c>
      <c r="B7942" s="293">
        <v>2019</v>
      </c>
      <c r="C7942" s="294">
        <v>17772</v>
      </c>
      <c r="D7942" s="294">
        <v>2459</v>
      </c>
      <c r="E7942" s="295">
        <v>51333</v>
      </c>
      <c r="F7942" s="294">
        <v>16929</v>
      </c>
      <c r="G7942" s="294">
        <v>22401</v>
      </c>
    </row>
    <row r="7943" spans="1:7">
      <c r="A7943" s="34" t="s">
        <v>125</v>
      </c>
      <c r="B7943" s="293">
        <v>2018</v>
      </c>
      <c r="C7943" s="294">
        <v>15451</v>
      </c>
      <c r="D7943" s="294">
        <v>2057</v>
      </c>
      <c r="E7943" s="295">
        <v>43332</v>
      </c>
      <c r="F7943" s="294">
        <v>15386</v>
      </c>
      <c r="G7943" s="294">
        <v>17384</v>
      </c>
    </row>
    <row r="7944" spans="1:7">
      <c r="A7944" s="34" t="s">
        <v>125</v>
      </c>
      <c r="B7944" s="293">
        <v>2017</v>
      </c>
      <c r="C7944" s="294">
        <v>13094</v>
      </c>
      <c r="D7944" s="294">
        <v>1795</v>
      </c>
      <c r="E7944" s="295">
        <v>40774</v>
      </c>
      <c r="F7944" s="294">
        <v>15994</v>
      </c>
      <c r="G7944" s="294">
        <v>16994</v>
      </c>
    </row>
    <row r="7945" spans="1:7">
      <c r="A7945" s="34" t="s">
        <v>125</v>
      </c>
      <c r="B7945" s="293">
        <v>2016</v>
      </c>
      <c r="C7945" s="294">
        <v>10842</v>
      </c>
      <c r="D7945" s="294">
        <v>1401</v>
      </c>
      <c r="E7945" s="295">
        <v>33103</v>
      </c>
      <c r="F7945" s="294">
        <v>14712</v>
      </c>
      <c r="G7945" s="294">
        <v>14712</v>
      </c>
    </row>
    <row r="7946" spans="1:7">
      <c r="A7946" s="34" t="s">
        <v>125</v>
      </c>
      <c r="B7946" s="293">
        <v>2015</v>
      </c>
      <c r="C7946" s="294">
        <v>9248</v>
      </c>
      <c r="D7946" s="294">
        <v>1228</v>
      </c>
      <c r="E7946" s="295">
        <v>28881</v>
      </c>
      <c r="F7946" s="294">
        <v>13759</v>
      </c>
      <c r="G7946" s="294">
        <v>13759</v>
      </c>
    </row>
    <row r="7947" spans="1:7">
      <c r="A7947" s="34" t="s">
        <v>125</v>
      </c>
      <c r="B7947" s="293">
        <v>2014</v>
      </c>
      <c r="C7947" s="294">
        <v>8025</v>
      </c>
      <c r="D7947" s="294">
        <v>419</v>
      </c>
      <c r="E7947" s="295">
        <v>21917</v>
      </c>
      <c r="F7947" s="294">
        <v>8248</v>
      </c>
      <c r="G7947" s="294">
        <v>9341</v>
      </c>
    </row>
    <row r="7948" spans="1:7">
      <c r="A7948" s="34" t="s">
        <v>125</v>
      </c>
      <c r="B7948" s="293">
        <v>2013</v>
      </c>
      <c r="C7948" s="294">
        <v>6727</v>
      </c>
      <c r="D7948" s="294">
        <v>955</v>
      </c>
      <c r="E7948" s="295">
        <v>19160</v>
      </c>
      <c r="F7948" s="294">
        <v>7390</v>
      </c>
      <c r="G7948" s="294">
        <v>8493</v>
      </c>
    </row>
    <row r="7949" spans="1:7">
      <c r="A7949" s="34" t="s">
        <v>125</v>
      </c>
      <c r="B7949" s="293">
        <v>2011</v>
      </c>
      <c r="C7949" s="294">
        <v>4499</v>
      </c>
      <c r="D7949" s="294">
        <v>460</v>
      </c>
      <c r="E7949" s="295">
        <v>11140</v>
      </c>
      <c r="F7949" s="294">
        <v>5245</v>
      </c>
      <c r="G7949" s="294">
        <v>5245</v>
      </c>
    </row>
    <row r="7950" spans="1:7">
      <c r="A7950" s="34" t="s">
        <v>1788</v>
      </c>
      <c r="B7950" s="293">
        <v>2019</v>
      </c>
      <c r="C7950" s="294">
        <v>24273</v>
      </c>
      <c r="D7950" s="294">
        <v>4386</v>
      </c>
      <c r="E7950" s="295">
        <v>32957</v>
      </c>
      <c r="F7950" s="294">
        <v>4909</v>
      </c>
      <c r="G7950" s="294">
        <v>20842</v>
      </c>
    </row>
    <row r="7951" spans="1:7">
      <c r="A7951" s="34" t="s">
        <v>1788</v>
      </c>
      <c r="B7951" s="293">
        <v>2018</v>
      </c>
      <c r="C7951" s="294">
        <v>22611</v>
      </c>
      <c r="D7951" s="294">
        <v>-4964</v>
      </c>
      <c r="E7951" s="295">
        <v>32718</v>
      </c>
      <c r="F7951" s="294">
        <v>807</v>
      </c>
      <c r="G7951" s="294">
        <v>17177</v>
      </c>
    </row>
    <row r="7952" spans="1:7">
      <c r="A7952" s="34" t="s">
        <v>1788</v>
      </c>
      <c r="B7952" s="293">
        <v>2017</v>
      </c>
      <c r="C7952" s="294">
        <v>22291</v>
      </c>
      <c r="D7952" s="294">
        <v>2466</v>
      </c>
      <c r="E7952" s="295">
        <v>65486</v>
      </c>
      <c r="F7952" s="294">
        <v>30746</v>
      </c>
      <c r="G7952" s="294">
        <v>52639</v>
      </c>
    </row>
    <row r="7953" spans="1:7">
      <c r="A7953" s="34" t="s">
        <v>1788</v>
      </c>
      <c r="B7953" s="293">
        <v>2016</v>
      </c>
      <c r="C7953" s="294">
        <v>23554</v>
      </c>
      <c r="D7953" s="294">
        <v>5705</v>
      </c>
      <c r="E7953" s="295">
        <v>52359</v>
      </c>
      <c r="F7953" s="294">
        <v>31768</v>
      </c>
      <c r="G7953" s="294">
        <v>43525</v>
      </c>
    </row>
    <row r="7954" spans="1:7">
      <c r="A7954" s="34" t="s">
        <v>1788</v>
      </c>
      <c r="B7954" s="293">
        <v>2015</v>
      </c>
      <c r="C7954" s="294">
        <v>25281</v>
      </c>
      <c r="D7954" s="294">
        <v>5271</v>
      </c>
      <c r="E7954" s="295">
        <v>50796</v>
      </c>
      <c r="F7954" s="294">
        <v>31414</v>
      </c>
      <c r="G7954" s="294">
        <v>42383</v>
      </c>
    </row>
    <row r="7955" spans="1:7">
      <c r="A7955" s="34" t="s">
        <v>1788</v>
      </c>
      <c r="B7955" s="293">
        <v>2014</v>
      </c>
      <c r="C7955" s="294">
        <v>26487</v>
      </c>
      <c r="D7955" s="294">
        <v>7967</v>
      </c>
      <c r="E7955" s="295">
        <v>48574</v>
      </c>
      <c r="F7955" s="294">
        <v>39166</v>
      </c>
      <c r="G7955" s="294">
        <v>39166</v>
      </c>
    </row>
    <row r="7956" spans="1:7">
      <c r="A7956" s="34" t="s">
        <v>1788</v>
      </c>
      <c r="B7956" s="293">
        <v>2013</v>
      </c>
      <c r="C7956" s="294">
        <v>24866</v>
      </c>
      <c r="D7956" s="294">
        <v>6853</v>
      </c>
      <c r="E7956" s="295">
        <v>45516</v>
      </c>
      <c r="F7956" s="294">
        <v>36087</v>
      </c>
      <c r="G7956" s="294">
        <v>36104</v>
      </c>
    </row>
    <row r="7957" spans="1:7">
      <c r="A7957" s="34" t="s">
        <v>1788</v>
      </c>
      <c r="B7957" s="293">
        <v>2012</v>
      </c>
      <c r="C7957" s="294">
        <v>19121</v>
      </c>
      <c r="D7957" s="294">
        <v>6109</v>
      </c>
      <c r="E7957" s="295">
        <v>43012</v>
      </c>
      <c r="F7957" s="294">
        <v>33545</v>
      </c>
      <c r="G7957" s="294">
        <v>33605</v>
      </c>
    </row>
    <row r="7958" spans="1:7">
      <c r="A7958" s="34" t="s">
        <v>1788</v>
      </c>
      <c r="B7958" s="293">
        <v>2011</v>
      </c>
      <c r="C7958" s="294">
        <v>14957</v>
      </c>
      <c r="D7958" s="294">
        <v>4260</v>
      </c>
      <c r="E7958" s="295">
        <v>36422</v>
      </c>
      <c r="F7958" s="294">
        <v>26972</v>
      </c>
      <c r="G7958" s="294">
        <v>28137</v>
      </c>
    </row>
    <row r="7959" spans="1:7">
      <c r="A7959" s="34" t="s">
        <v>1788</v>
      </c>
      <c r="B7959" s="293">
        <v>2010</v>
      </c>
      <c r="C7959" s="294">
        <v>10982</v>
      </c>
      <c r="D7959" s="294">
        <v>3247</v>
      </c>
      <c r="E7959" s="295">
        <v>30572</v>
      </c>
      <c r="F7959" s="294">
        <v>20858</v>
      </c>
      <c r="G7959" s="294">
        <v>21081</v>
      </c>
    </row>
    <row r="7960" spans="1:7">
      <c r="A7960" s="34" t="s">
        <v>1788</v>
      </c>
      <c r="B7960" s="293">
        <v>2009</v>
      </c>
      <c r="C7960" s="294">
        <v>10387</v>
      </c>
      <c r="D7960" s="294">
        <v>1592</v>
      </c>
      <c r="E7960" s="295">
        <v>27445</v>
      </c>
      <c r="F7960" s="294">
        <v>20316</v>
      </c>
      <c r="G7960" s="294">
        <v>20505</v>
      </c>
    </row>
    <row r="7961" spans="1:7">
      <c r="A7961" s="34" t="s">
        <v>1788</v>
      </c>
      <c r="B7961" s="293">
        <v>2008</v>
      </c>
      <c r="C7961" s="294">
        <v>11142</v>
      </c>
      <c r="D7961" s="294">
        <v>3160</v>
      </c>
      <c r="E7961" s="295">
        <v>24712</v>
      </c>
      <c r="F7961" s="294">
        <v>17944</v>
      </c>
      <c r="G7961" s="294">
        <v>17945</v>
      </c>
    </row>
    <row r="7962" spans="1:7">
      <c r="A7962" s="34" t="s">
        <v>1788</v>
      </c>
      <c r="B7962" s="293">
        <v>2007</v>
      </c>
      <c r="C7962" s="294">
        <v>8871</v>
      </c>
      <c r="D7962" s="294">
        <v>3303</v>
      </c>
      <c r="E7962" s="295">
        <v>18495</v>
      </c>
      <c r="F7962" s="294">
        <v>15835</v>
      </c>
      <c r="G7962" s="294">
        <v>15835</v>
      </c>
    </row>
    <row r="7963" spans="1:7">
      <c r="A7963" s="34" t="s">
        <v>1788</v>
      </c>
      <c r="B7963" s="293">
        <v>2006</v>
      </c>
      <c r="C7963" s="294">
        <v>7526</v>
      </c>
      <c r="D7963" s="294">
        <v>2470</v>
      </c>
      <c r="E7963" s="295">
        <v>15208</v>
      </c>
      <c r="F7963" s="294">
        <v>6164</v>
      </c>
      <c r="G7963" s="294">
        <v>6164</v>
      </c>
    </row>
    <row r="7964" spans="1:7">
      <c r="A7964" s="34" t="s">
        <v>1788</v>
      </c>
      <c r="B7964" s="293">
        <v>2005</v>
      </c>
      <c r="C7964" s="294">
        <v>5673</v>
      </c>
      <c r="D7964" s="294">
        <v>2143</v>
      </c>
      <c r="E7964" s="295">
        <v>12479</v>
      </c>
      <c r="F7964" s="294">
        <v>4366</v>
      </c>
      <c r="G7964" s="294">
        <v>4366</v>
      </c>
    </row>
    <row r="7965" spans="1:7">
      <c r="A7965" s="34" t="s">
        <v>1788</v>
      </c>
      <c r="B7965" s="293">
        <v>2004</v>
      </c>
      <c r="C7965" s="294">
        <v>4880</v>
      </c>
      <c r="D7965" s="294">
        <v>1720</v>
      </c>
      <c r="E7965" s="295">
        <v>10820</v>
      </c>
      <c r="F7965" s="294">
        <v>2724</v>
      </c>
      <c r="G7965" s="294">
        <v>2724</v>
      </c>
    </row>
    <row r="7966" spans="1:7">
      <c r="A7966" s="34" t="s">
        <v>1788</v>
      </c>
      <c r="B7966" s="293">
        <v>2003</v>
      </c>
      <c r="C7966" s="294">
        <v>3970.636</v>
      </c>
      <c r="D7966" s="294">
        <v>827.44100000000003</v>
      </c>
      <c r="E7966" s="295">
        <v>8822.4359999999997</v>
      </c>
      <c r="F7966" s="294">
        <v>7598.6220000000003</v>
      </c>
      <c r="G7966" s="294">
        <v>7824.549</v>
      </c>
    </row>
    <row r="7967" spans="1:7">
      <c r="A7967" s="34" t="s">
        <v>1788</v>
      </c>
      <c r="B7967" s="293">
        <v>2002</v>
      </c>
      <c r="C7967" s="294">
        <v>3039.56</v>
      </c>
      <c r="D7967" s="294">
        <v>359.67700000000002</v>
      </c>
      <c r="E7967" s="295">
        <v>6509.5209999999997</v>
      </c>
      <c r="F7967" s="294">
        <v>5436.4960000000001</v>
      </c>
      <c r="G7967" s="294">
        <v>5530.7839999999997</v>
      </c>
    </row>
    <row r="7968" spans="1:7">
      <c r="A7968" s="34" t="s">
        <v>1788</v>
      </c>
      <c r="B7968" s="293">
        <v>2001</v>
      </c>
      <c r="C7968" s="294">
        <v>2679.7860000000001</v>
      </c>
      <c r="D7968" s="294">
        <v>-548.74300000000005</v>
      </c>
      <c r="E7968" s="295">
        <v>5747.1329999999998</v>
      </c>
      <c r="F7968" s="294">
        <v>4895.7020000000002</v>
      </c>
      <c r="G7968" s="294">
        <v>4895.7020000000002</v>
      </c>
    </row>
    <row r="7969" spans="1:7">
      <c r="A7969" s="34" t="s">
        <v>1788</v>
      </c>
      <c r="B7969" s="293">
        <v>2000</v>
      </c>
      <c r="C7969" s="294">
        <v>3196.78</v>
      </c>
      <c r="D7969" s="294">
        <v>670.21100000000001</v>
      </c>
      <c r="E7969" s="295">
        <v>6062.982</v>
      </c>
      <c r="F7969" s="294">
        <v>5562.9709999999995</v>
      </c>
      <c r="G7969" s="294">
        <v>5562.9709999999995</v>
      </c>
    </row>
    <row r="7970" spans="1:7">
      <c r="A7970" s="34" t="s">
        <v>1788</v>
      </c>
      <c r="B7970" s="293">
        <v>1999</v>
      </c>
      <c r="C7970" s="294">
        <v>3937.2991000000002</v>
      </c>
      <c r="D7970" s="294">
        <v>200.87899999999999</v>
      </c>
      <c r="E7970" s="295">
        <v>4534.9502000000002</v>
      </c>
      <c r="F7970" s="294">
        <v>3582.9061000000002</v>
      </c>
      <c r="G7970" s="294">
        <v>3698.8001000000004</v>
      </c>
    </row>
    <row r="7971" spans="1:7">
      <c r="A7971" s="34" t="s">
        <v>1788</v>
      </c>
      <c r="B7971" s="293">
        <v>1998</v>
      </c>
      <c r="C7971" s="294">
        <v>3347.8701000000001</v>
      </c>
      <c r="D7971" s="294">
        <v>108.532</v>
      </c>
      <c r="E7971" s="295">
        <v>2566.7129</v>
      </c>
      <c r="F7971" s="294">
        <v>1656.126</v>
      </c>
      <c r="G7971" s="294">
        <v>1814.047</v>
      </c>
    </row>
    <row r="7972" spans="1:7">
      <c r="A7972" s="34" t="s">
        <v>1788</v>
      </c>
      <c r="B7972" s="293">
        <v>1997</v>
      </c>
      <c r="C7972" s="294">
        <v>2096.3649999999998</v>
      </c>
      <c r="D7972" s="294">
        <v>91.933999999999997</v>
      </c>
      <c r="E7972" s="295">
        <v>2274.6799000000001</v>
      </c>
      <c r="F7972" s="294">
        <v>1684.1780000000001</v>
      </c>
      <c r="G7972" s="294">
        <v>1805.1450000000002</v>
      </c>
    </row>
    <row r="7973" spans="1:7">
      <c r="A7973" s="34" t="s">
        <v>1788</v>
      </c>
      <c r="B7973" s="293">
        <v>1996</v>
      </c>
      <c r="C7973" s="294">
        <v>813.85</v>
      </c>
      <c r="D7973" s="294">
        <v>21.027000000000001</v>
      </c>
      <c r="E7973" s="295">
        <v>1185.33</v>
      </c>
      <c r="F7973" s="294">
        <v>844.91300000000001</v>
      </c>
      <c r="G7973" s="294">
        <v>938.755</v>
      </c>
    </row>
    <row r="7974" spans="1:7">
      <c r="A7974" s="34" t="s">
        <v>1788</v>
      </c>
      <c r="B7974" s="293">
        <v>1995</v>
      </c>
      <c r="C7974" s="294">
        <v>386.61200000000002</v>
      </c>
      <c r="D7974" s="294">
        <v>30.18</v>
      </c>
      <c r="E7974" s="295">
        <v>940.71699999999998</v>
      </c>
      <c r="F7974" s="294">
        <v>799.61699999999996</v>
      </c>
      <c r="G7974" s="294">
        <v>834.11099999999999</v>
      </c>
    </row>
    <row r="7975" spans="1:7">
      <c r="A7975" s="34" t="s">
        <v>1788</v>
      </c>
      <c r="B7975" s="293">
        <v>1994</v>
      </c>
      <c r="C7975" s="294">
        <v>271.62299999999999</v>
      </c>
      <c r="D7975" s="294">
        <v>15.193</v>
      </c>
      <c r="E7975" s="295">
        <v>357.92500000000001</v>
      </c>
      <c r="F7975" s="294">
        <v>262.17</v>
      </c>
      <c r="G7975" s="294">
        <v>289.65600000000001</v>
      </c>
    </row>
    <row r="7976" spans="1:7">
      <c r="A7976" s="34" t="s">
        <v>1788</v>
      </c>
      <c r="B7976" s="293">
        <v>1993</v>
      </c>
      <c r="C7976" s="294">
        <v>168.708</v>
      </c>
      <c r="D7976" s="294">
        <v>12.06</v>
      </c>
      <c r="E7976" s="295">
        <v>306.589</v>
      </c>
      <c r="F7976" s="294">
        <v>236.696</v>
      </c>
      <c r="G7976" s="294">
        <v>267.24099999999999</v>
      </c>
    </row>
    <row r="7977" spans="1:7">
      <c r="A7977" s="34" t="s">
        <v>1788</v>
      </c>
      <c r="B7977" s="293">
        <v>1992</v>
      </c>
      <c r="C7977" s="294">
        <v>107.521</v>
      </c>
      <c r="D7977" s="294">
        <v>-4.1239999999999997</v>
      </c>
      <c r="E7977" s="295">
        <v>108.31699999999999</v>
      </c>
      <c r="F7977" s="294">
        <v>68.807000000000002</v>
      </c>
      <c r="G7977" s="294">
        <v>78.966000000000008</v>
      </c>
    </row>
    <row r="7978" spans="1:7">
      <c r="A7978" s="34" t="s">
        <v>1788</v>
      </c>
      <c r="B7978" s="293">
        <v>1991</v>
      </c>
      <c r="C7978" s="294">
        <v>90.253</v>
      </c>
      <c r="D7978" s="294">
        <v>-8.3650000000000002</v>
      </c>
      <c r="E7978" s="295">
        <v>41.631999999999998</v>
      </c>
      <c r="F7978" s="294">
        <v>2.5529999999999999</v>
      </c>
      <c r="G7978" s="294">
        <v>19.132999999999999</v>
      </c>
    </row>
    <row r="7979" spans="1:7">
      <c r="A7979" s="34" t="s">
        <v>1789</v>
      </c>
      <c r="B7979" s="293">
        <v>2019</v>
      </c>
      <c r="C7979" s="294">
        <v>3090.3249999999998</v>
      </c>
      <c r="D7979" s="294">
        <v>133.125</v>
      </c>
      <c r="E7979" s="295">
        <v>5808.0240000000003</v>
      </c>
      <c r="F7979" s="294">
        <v>4359.6790000000001</v>
      </c>
      <c r="G7979" s="294">
        <v>5278.9490000000005</v>
      </c>
    </row>
    <row r="7980" spans="1:7">
      <c r="A7980" s="34" t="s">
        <v>1789</v>
      </c>
      <c r="B7980" s="293">
        <v>2018</v>
      </c>
      <c r="C7980" s="294">
        <v>2973.5360000000001</v>
      </c>
      <c r="D7980" s="294">
        <v>-40.287999999999997</v>
      </c>
      <c r="E7980" s="295">
        <v>6381.5190000000002</v>
      </c>
      <c r="F7980" s="294">
        <v>4775.5640000000003</v>
      </c>
      <c r="G7980" s="294">
        <v>5758.8540000000003</v>
      </c>
    </row>
    <row r="7981" spans="1:7">
      <c r="A7981" s="34" t="s">
        <v>1789</v>
      </c>
      <c r="B7981" s="293">
        <v>2017</v>
      </c>
      <c r="C7981" s="294">
        <v>3032.5740000000001</v>
      </c>
      <c r="D7981" s="294">
        <v>-16.558</v>
      </c>
      <c r="E7981" s="295">
        <v>6522.3230000000003</v>
      </c>
      <c r="F7981" s="294">
        <v>4896.7219999999998</v>
      </c>
      <c r="G7981" s="294">
        <v>5885.8760000000002</v>
      </c>
    </row>
    <row r="7982" spans="1:7">
      <c r="A7982" s="34" t="s">
        <v>1789</v>
      </c>
      <c r="B7982" s="293">
        <v>2016</v>
      </c>
      <c r="C7982" s="294">
        <v>2610.7260000000001</v>
      </c>
      <c r="D7982" s="294">
        <v>-28.844999999999999</v>
      </c>
      <c r="E7982" s="295">
        <v>6596.8190000000004</v>
      </c>
      <c r="F7982" s="294">
        <v>4999.6719999999996</v>
      </c>
      <c r="G7982" s="294">
        <v>5987.8019999999997</v>
      </c>
    </row>
    <row r="7983" spans="1:7">
      <c r="A7983" s="34" t="s">
        <v>1789</v>
      </c>
      <c r="B7983" s="293">
        <v>2015</v>
      </c>
      <c r="C7983" s="294">
        <v>1710.9659999999999</v>
      </c>
      <c r="D7983" s="294">
        <v>196.303</v>
      </c>
      <c r="E7983" s="295">
        <v>6892.3789999999999</v>
      </c>
      <c r="F7983" s="294">
        <v>6173.16</v>
      </c>
      <c r="G7983" s="294">
        <v>6173.16</v>
      </c>
    </row>
    <row r="7984" spans="1:7">
      <c r="A7984" s="34" t="s">
        <v>1789</v>
      </c>
      <c r="B7984" s="293">
        <v>2014</v>
      </c>
      <c r="C7984" s="294">
        <v>1148.231</v>
      </c>
      <c r="D7984" s="294">
        <v>12.641999999999999</v>
      </c>
      <c r="E7984" s="295">
        <v>920.31200000000001</v>
      </c>
      <c r="F7984" s="294">
        <v>676.351</v>
      </c>
      <c r="G7984" s="294">
        <v>763.61400000000003</v>
      </c>
    </row>
    <row r="7985" spans="1:7">
      <c r="A7985" s="34" t="s">
        <v>1790</v>
      </c>
      <c r="B7985" s="293">
        <v>2019</v>
      </c>
      <c r="C7985" s="294">
        <v>10950.661</v>
      </c>
      <c r="D7985" s="294">
        <v>1878.8869999999999</v>
      </c>
      <c r="E7985" s="295">
        <v>30320.284</v>
      </c>
      <c r="F7985" s="294">
        <v>12733.826999999999</v>
      </c>
      <c r="G7985" s="294">
        <v>24467.32</v>
      </c>
    </row>
    <row r="7986" spans="1:7">
      <c r="A7986" s="34" t="s">
        <v>1790</v>
      </c>
      <c r="B7986" s="293">
        <v>2018</v>
      </c>
      <c r="C7986" s="294">
        <v>9493.8490000000002</v>
      </c>
      <c r="D7986" s="294">
        <v>1811.0419999999999</v>
      </c>
      <c r="E7986" s="295">
        <v>27698.27</v>
      </c>
      <c r="F7986" s="294">
        <v>11647.481</v>
      </c>
      <c r="G7986" s="294">
        <v>22425.18</v>
      </c>
    </row>
    <row r="7987" spans="1:7">
      <c r="A7987" s="34" t="s">
        <v>1790</v>
      </c>
      <c r="B7987" s="293">
        <v>2017</v>
      </c>
      <c r="C7987" s="294">
        <v>8777.8449999999993</v>
      </c>
      <c r="D7987" s="294">
        <v>1625.133</v>
      </c>
      <c r="E7987" s="295">
        <v>22360.925999999999</v>
      </c>
      <c r="F7987" s="294">
        <v>10702.303</v>
      </c>
      <c r="G7987" s="294">
        <v>18241.754000000001</v>
      </c>
    </row>
    <row r="7988" spans="1:7">
      <c r="A7988" s="34" t="s">
        <v>1790</v>
      </c>
      <c r="B7988" s="293">
        <v>2016</v>
      </c>
      <c r="C7988" s="294">
        <v>8496.4009999999998</v>
      </c>
      <c r="D7988" s="294">
        <v>1283.3879999999999</v>
      </c>
      <c r="E7988" s="295">
        <v>22310.324000000001</v>
      </c>
      <c r="F7988" s="294">
        <v>9121.4120000000003</v>
      </c>
      <c r="G7988" s="294">
        <v>18508.847999999998</v>
      </c>
    </row>
    <row r="7989" spans="1:7">
      <c r="A7989" s="34" t="s">
        <v>1790</v>
      </c>
      <c r="B7989" s="293">
        <v>2015</v>
      </c>
      <c r="C7989" s="294">
        <v>8299.0740000000005</v>
      </c>
      <c r="D7989" s="294">
        <v>665.78300000000002</v>
      </c>
      <c r="E7989" s="295">
        <v>20921.855</v>
      </c>
      <c r="F7989" s="294">
        <v>8063.0389999999998</v>
      </c>
      <c r="G7989" s="294">
        <v>16730.094000000001</v>
      </c>
    </row>
    <row r="7990" spans="1:7">
      <c r="A7990" s="34" t="s">
        <v>1790</v>
      </c>
      <c r="B7990" s="293">
        <v>2014</v>
      </c>
      <c r="C7990" s="294">
        <v>8073.8549999999996</v>
      </c>
      <c r="D7990" s="294">
        <v>764.14599999999996</v>
      </c>
      <c r="E7990" s="295">
        <v>20713.189999999999</v>
      </c>
      <c r="F7990" s="294">
        <v>8284.3590000000004</v>
      </c>
      <c r="G7990" s="294">
        <v>16728.307000000001</v>
      </c>
    </row>
    <row r="7991" spans="1:7">
      <c r="A7991" s="34" t="s">
        <v>1790</v>
      </c>
      <c r="B7991" s="293">
        <v>2013</v>
      </c>
      <c r="C7991" s="294">
        <v>7959.8940000000002</v>
      </c>
      <c r="D7991" s="294">
        <v>473.69200000000001</v>
      </c>
      <c r="E7991" s="295">
        <v>20072.947</v>
      </c>
      <c r="F7991" s="294">
        <v>8808.2649999999994</v>
      </c>
      <c r="G7991" s="294">
        <v>16883.069</v>
      </c>
    </row>
    <row r="7992" spans="1:7">
      <c r="A7992" s="34" t="s">
        <v>1790</v>
      </c>
      <c r="B7992" s="293">
        <v>2012</v>
      </c>
      <c r="C7992" s="294">
        <v>7688.0240000000003</v>
      </c>
      <c r="D7992" s="294">
        <v>18.286999999999999</v>
      </c>
      <c r="E7992" s="295">
        <v>19827.93</v>
      </c>
      <c r="F7992" s="294">
        <v>8308.7489999999998</v>
      </c>
      <c r="G7992" s="294">
        <v>16798.696</v>
      </c>
    </row>
    <row r="7993" spans="1:7">
      <c r="A7993" s="34" t="s">
        <v>1790</v>
      </c>
      <c r="B7993" s="293">
        <v>2011</v>
      </c>
      <c r="C7993" s="294">
        <v>7537.2629999999999</v>
      </c>
      <c r="D7993" s="294">
        <v>607.42100000000005</v>
      </c>
      <c r="E7993" s="295">
        <v>19804.404999999999</v>
      </c>
      <c r="F7993" s="294">
        <v>8407.8230000000003</v>
      </c>
      <c r="G7993" s="294">
        <v>16903.675999999999</v>
      </c>
    </row>
    <row r="7994" spans="1:7">
      <c r="A7994" s="34" t="s">
        <v>1790</v>
      </c>
      <c r="B7994" s="293">
        <v>2010</v>
      </c>
      <c r="C7994" s="294">
        <v>6752.5039999999999</v>
      </c>
      <c r="D7994" s="294">
        <v>515.65300000000002</v>
      </c>
      <c r="E7994" s="295">
        <v>19653.829000000002</v>
      </c>
      <c r="F7994" s="294">
        <v>7900.7520000000004</v>
      </c>
      <c r="G7994" s="294">
        <v>17050.868000000002</v>
      </c>
    </row>
    <row r="7995" spans="1:7">
      <c r="A7995" s="34" t="s">
        <v>1790</v>
      </c>
      <c r="B7995" s="293">
        <v>2009</v>
      </c>
      <c r="C7995" s="294">
        <v>5889.826</v>
      </c>
      <c r="D7995" s="294">
        <v>152.48500000000001</v>
      </c>
      <c r="E7995" s="295">
        <v>18233.493999999999</v>
      </c>
      <c r="F7995" s="294">
        <v>7499.7169999999996</v>
      </c>
      <c r="G7995" s="294">
        <v>15919.487000000001</v>
      </c>
    </row>
    <row r="7996" spans="1:7">
      <c r="A7996" s="34" t="s">
        <v>1790</v>
      </c>
      <c r="B7996" s="293">
        <v>2008</v>
      </c>
      <c r="C7996" s="294">
        <v>6532.5249999999996</v>
      </c>
      <c r="D7996" s="294">
        <v>573.72199999999998</v>
      </c>
      <c r="E7996" s="295">
        <v>16463.310000000001</v>
      </c>
      <c r="F7996" s="294">
        <v>6803.0119999999997</v>
      </c>
      <c r="G7996" s="294">
        <v>13814.415000000001</v>
      </c>
    </row>
    <row r="7997" spans="1:7">
      <c r="A7997" s="34" t="s">
        <v>1790</v>
      </c>
      <c r="B7997" s="293">
        <v>2007</v>
      </c>
      <c r="C7997" s="294">
        <v>6149.1390000000001</v>
      </c>
      <c r="D7997" s="294">
        <v>603.40499999999997</v>
      </c>
      <c r="E7997" s="295">
        <v>14982.281000000001</v>
      </c>
      <c r="F7997" s="294">
        <v>6757.3429999999998</v>
      </c>
      <c r="G7997" s="294">
        <v>12455.615</v>
      </c>
    </row>
    <row r="7998" spans="1:7">
      <c r="A7998" s="34" t="s">
        <v>1790</v>
      </c>
      <c r="B7998" s="293">
        <v>2006</v>
      </c>
      <c r="C7998" s="294">
        <v>5229.5839999999998</v>
      </c>
      <c r="D7998" s="294">
        <v>633.92200000000003</v>
      </c>
      <c r="E7998" s="295">
        <v>13393.088</v>
      </c>
      <c r="F7998" s="294">
        <v>6091.5749999999998</v>
      </c>
      <c r="G7998" s="294">
        <v>11505.319</v>
      </c>
    </row>
    <row r="7999" spans="1:7">
      <c r="A7999" s="34" t="s">
        <v>1790</v>
      </c>
      <c r="B7999" s="293">
        <v>2005</v>
      </c>
      <c r="C7999" s="294">
        <v>4903.174</v>
      </c>
      <c r="D7999" s="294">
        <v>715.95600000000002</v>
      </c>
      <c r="E7999" s="295">
        <v>11255.771000000001</v>
      </c>
      <c r="F7999" s="294">
        <v>5554.4650000000001</v>
      </c>
      <c r="G7999" s="294">
        <v>9709.24</v>
      </c>
    </row>
    <row r="8000" spans="1:7">
      <c r="A8000" s="34" t="s">
        <v>1790</v>
      </c>
      <c r="B8000" s="293">
        <v>2004</v>
      </c>
      <c r="C8000" s="294">
        <v>4555.375</v>
      </c>
      <c r="D8000" s="294">
        <v>474.69099999999997</v>
      </c>
      <c r="E8000" s="295">
        <v>11964.084000000001</v>
      </c>
      <c r="F8000" s="294">
        <v>4804.5200000000004</v>
      </c>
      <c r="G8000" s="294">
        <v>10536.464</v>
      </c>
    </row>
    <row r="8001" spans="1:7">
      <c r="A8001" s="34" t="s">
        <v>1790</v>
      </c>
      <c r="B8001" s="293">
        <v>2003</v>
      </c>
      <c r="C8001" s="294">
        <v>3784.2489999999998</v>
      </c>
      <c r="D8001" s="294">
        <v>280.66399999999999</v>
      </c>
      <c r="E8001" s="295">
        <v>11322.7402</v>
      </c>
      <c r="F8001" s="294">
        <v>4262.8950000000004</v>
      </c>
      <c r="G8001" s="294">
        <v>10098.6988</v>
      </c>
    </row>
    <row r="8002" spans="1:7">
      <c r="A8002" s="34" t="s">
        <v>1790</v>
      </c>
      <c r="B8002" s="293">
        <v>2002</v>
      </c>
      <c r="C8002" s="294">
        <v>3434.3469</v>
      </c>
      <c r="D8002" s="294">
        <v>351.28399999999999</v>
      </c>
      <c r="E8002" s="295">
        <v>10538.531300000001</v>
      </c>
      <c r="F8002" s="294">
        <v>4034.6941000000002</v>
      </c>
      <c r="G8002" s="294">
        <v>9479.5319999999992</v>
      </c>
    </row>
    <row r="8003" spans="1:7">
      <c r="A8003" s="34" t="s">
        <v>1790</v>
      </c>
      <c r="B8003" s="293">
        <v>2001</v>
      </c>
      <c r="C8003" s="294">
        <v>3145.25</v>
      </c>
      <c r="D8003" s="294">
        <v>254.45699999999999</v>
      </c>
      <c r="E8003" s="295">
        <v>10368.7822</v>
      </c>
      <c r="F8003" s="294">
        <v>3756.5839999999998</v>
      </c>
      <c r="G8003" s="294">
        <v>9402.6958000000013</v>
      </c>
    </row>
    <row r="8004" spans="1:7">
      <c r="A8004" s="34" t="s">
        <v>1790</v>
      </c>
      <c r="B8004" s="293">
        <v>2000</v>
      </c>
      <c r="C8004" s="294">
        <v>2865.8458999999998</v>
      </c>
      <c r="D8004" s="294">
        <v>443.43</v>
      </c>
      <c r="E8004" s="295">
        <v>7828.4647999999997</v>
      </c>
      <c r="F8004" s="294">
        <v>3615.915</v>
      </c>
      <c r="G8004" s="294">
        <v>7026.0108999999993</v>
      </c>
    </row>
    <row r="8005" spans="1:7">
      <c r="A8005" s="34" t="s">
        <v>1790</v>
      </c>
      <c r="B8005" s="293">
        <v>1999</v>
      </c>
      <c r="C8005" s="294">
        <v>2546.1520999999998</v>
      </c>
      <c r="D8005" s="294">
        <v>371.34699999999998</v>
      </c>
      <c r="E8005" s="295">
        <v>6380.5111999999999</v>
      </c>
      <c r="F8005" s="294">
        <v>3261.1559000000002</v>
      </c>
      <c r="G8005" s="294">
        <v>5603.3330000000005</v>
      </c>
    </row>
    <row r="8006" spans="1:7">
      <c r="A8006" s="34" t="s">
        <v>1790</v>
      </c>
      <c r="B8006" s="293">
        <v>1998</v>
      </c>
      <c r="C8006" s="294">
        <v>2636.2910000000002</v>
      </c>
      <c r="D8006" s="294">
        <v>318.26400000000001</v>
      </c>
      <c r="E8006" s="295">
        <v>5686.0762000000004</v>
      </c>
      <c r="F8006" s="294">
        <v>2454.7579000000001</v>
      </c>
      <c r="G8006" s="294">
        <v>4923.84</v>
      </c>
    </row>
    <row r="8007" spans="1:7">
      <c r="A8007" s="34" t="s">
        <v>1790</v>
      </c>
      <c r="B8007" s="293">
        <v>1997</v>
      </c>
      <c r="C8007" s="294">
        <v>1939.0070000000001</v>
      </c>
      <c r="D8007" s="294">
        <v>164.36199999999999</v>
      </c>
      <c r="E8007" s="295">
        <v>5339.7479999999996</v>
      </c>
      <c r="F8007" s="294">
        <v>2018.7211</v>
      </c>
      <c r="G8007" s="294">
        <v>4591.4171999999999</v>
      </c>
    </row>
    <row r="8008" spans="1:7">
      <c r="A8008" s="34" t="s">
        <v>1790</v>
      </c>
      <c r="B8008" s="293">
        <v>1996</v>
      </c>
      <c r="C8008" s="294">
        <v>1357.325</v>
      </c>
      <c r="D8008" s="294">
        <v>150.86600000000001</v>
      </c>
      <c r="E8008" s="295">
        <v>2842.2991000000002</v>
      </c>
      <c r="F8008" s="294">
        <v>1084.934</v>
      </c>
      <c r="G8008" s="294">
        <v>2451.9009999999998</v>
      </c>
    </row>
    <row r="8009" spans="1:7">
      <c r="A8009" s="34" t="s">
        <v>1790</v>
      </c>
      <c r="B8009" s="293">
        <v>1995</v>
      </c>
      <c r="C8009" s="294">
        <v>1183.952</v>
      </c>
      <c r="D8009" s="294">
        <v>148.958</v>
      </c>
      <c r="E8009" s="295">
        <v>2203.2429000000002</v>
      </c>
      <c r="F8009" s="294">
        <v>965.08799999999997</v>
      </c>
      <c r="G8009" s="294">
        <v>1900.78</v>
      </c>
    </row>
    <row r="8010" spans="1:7">
      <c r="A8010" s="34" t="s">
        <v>1790</v>
      </c>
      <c r="B8010" s="293">
        <v>1994</v>
      </c>
      <c r="C8010" s="294">
        <v>1171.423</v>
      </c>
      <c r="D8010" s="294">
        <v>136.625</v>
      </c>
      <c r="E8010" s="295">
        <v>1865.0039999999999</v>
      </c>
      <c r="F8010" s="294">
        <v>845.62199999999996</v>
      </c>
      <c r="G8010" s="294">
        <v>1592.7289999999998</v>
      </c>
    </row>
    <row r="8011" spans="1:7">
      <c r="A8011" s="34" t="s">
        <v>1790</v>
      </c>
      <c r="B8011" s="293">
        <v>1993</v>
      </c>
      <c r="C8011" s="294">
        <v>1012.8150000000001</v>
      </c>
      <c r="D8011" s="294">
        <v>60.606999999999999</v>
      </c>
      <c r="E8011" s="295">
        <v>1841.7260000000001</v>
      </c>
      <c r="F8011" s="294">
        <v>464.48500000000001</v>
      </c>
      <c r="G8011" s="294">
        <v>1585.4639999999999</v>
      </c>
    </row>
    <row r="8012" spans="1:7">
      <c r="A8012" s="34" t="s">
        <v>1790</v>
      </c>
      <c r="B8012" s="293">
        <v>1993</v>
      </c>
      <c r="C8012" s="294">
        <v>1112.7909999999999</v>
      </c>
      <c r="D8012" s="294">
        <v>106.738</v>
      </c>
      <c r="E8012" s="295">
        <v>1811.8361</v>
      </c>
      <c r="F8012" s="294">
        <v>732.75599999999997</v>
      </c>
      <c r="G8012" s="294">
        <v>1530.9189999999999</v>
      </c>
    </row>
    <row r="8013" spans="1:7">
      <c r="A8013" s="34" t="s">
        <v>1790</v>
      </c>
      <c r="B8013" s="293">
        <v>1992</v>
      </c>
      <c r="C8013" s="294">
        <v>759.55700000000002</v>
      </c>
      <c r="D8013" s="294">
        <v>4.3109999999999999</v>
      </c>
      <c r="E8013" s="295">
        <v>1631.7380000000001</v>
      </c>
      <c r="F8013" s="294">
        <v>403.93400000000003</v>
      </c>
      <c r="G8013" s="294">
        <v>1421.596</v>
      </c>
    </row>
    <row r="8014" spans="1:7">
      <c r="A8014" s="34" t="s">
        <v>1791</v>
      </c>
      <c r="B8014" s="293">
        <v>2019</v>
      </c>
      <c r="C8014" s="294">
        <v>7863.4</v>
      </c>
      <c r="D8014" s="294">
        <v>2115.8000000000002</v>
      </c>
      <c r="E8014" s="295">
        <v>14805.2</v>
      </c>
      <c r="F8014" s="294">
        <v>11089.7</v>
      </c>
      <c r="G8014" s="294">
        <v>11827.2</v>
      </c>
    </row>
    <row r="8015" spans="1:7">
      <c r="A8015" s="34" t="s">
        <v>1791</v>
      </c>
      <c r="B8015" s="293">
        <v>2018</v>
      </c>
      <c r="C8015" s="294">
        <v>6710.8</v>
      </c>
      <c r="D8015" s="294">
        <v>2444.4</v>
      </c>
      <c r="E8015" s="295">
        <v>11734.5</v>
      </c>
      <c r="F8015" s="294">
        <v>8757.2999999999993</v>
      </c>
      <c r="G8015" s="294">
        <v>9465.7999999999993</v>
      </c>
    </row>
    <row r="8016" spans="1:7">
      <c r="A8016" s="34" t="s">
        <v>1791</v>
      </c>
      <c r="B8016" s="293">
        <v>2017</v>
      </c>
      <c r="C8016" s="294">
        <v>5872.2</v>
      </c>
      <c r="D8016" s="294">
        <v>1198.5</v>
      </c>
      <c r="E8016" s="295">
        <v>8764.2999999999993</v>
      </c>
      <c r="F8016" s="294">
        <v>6144.1</v>
      </c>
      <c r="G8016" s="294">
        <v>6847.6</v>
      </c>
    </row>
    <row r="8017" spans="1:7">
      <c r="A8017" s="34" t="s">
        <v>1791</v>
      </c>
      <c r="B8017" s="293">
        <v>2016</v>
      </c>
      <c r="C8017" s="294">
        <v>4860.3999999999996</v>
      </c>
      <c r="D8017" s="294">
        <v>895.5</v>
      </c>
      <c r="E8017" s="295">
        <v>6973.4660000000003</v>
      </c>
      <c r="F8017" s="294">
        <v>4449.2449999999999</v>
      </c>
      <c r="G8017" s="294">
        <v>4928.0879999999997</v>
      </c>
    </row>
    <row r="8018" spans="1:7">
      <c r="A8018" s="34" t="s">
        <v>1791</v>
      </c>
      <c r="B8018" s="293">
        <v>2015</v>
      </c>
      <c r="C8018" s="294">
        <v>4103.7280000000001</v>
      </c>
      <c r="D8018" s="294">
        <v>636.05600000000004</v>
      </c>
      <c r="E8018" s="295">
        <v>5609.1319999999996</v>
      </c>
      <c r="F8018" s="294">
        <v>3654.837</v>
      </c>
      <c r="G8018" s="294">
        <v>4017.7559999999999</v>
      </c>
    </row>
    <row r="8019" spans="1:7">
      <c r="A8019" s="34" t="s">
        <v>1791</v>
      </c>
      <c r="B8019" s="293">
        <v>2014</v>
      </c>
      <c r="C8019" s="294">
        <v>2819.5569999999998</v>
      </c>
      <c r="D8019" s="294">
        <v>338.12599999999998</v>
      </c>
      <c r="E8019" s="295">
        <v>3837.672</v>
      </c>
      <c r="F8019" s="294">
        <v>2550.2510000000002</v>
      </c>
      <c r="G8019" s="294">
        <v>3009.3160000000003</v>
      </c>
    </row>
    <row r="8020" spans="1:7">
      <c r="A8020" s="34" t="s">
        <v>1791</v>
      </c>
      <c r="B8020" s="293">
        <v>2013</v>
      </c>
      <c r="C8020" s="294">
        <v>2104.7449999999999</v>
      </c>
      <c r="D8020" s="294">
        <v>424.36200000000002</v>
      </c>
      <c r="E8020" s="295">
        <v>2951.0129999999999</v>
      </c>
      <c r="F8020" s="294">
        <v>1952.076</v>
      </c>
      <c r="G8020" s="294">
        <v>2457.7139999999999</v>
      </c>
    </row>
    <row r="8021" spans="1:7">
      <c r="A8021" s="34" t="s">
        <v>1791</v>
      </c>
      <c r="B8021" s="293">
        <v>2012</v>
      </c>
      <c r="C8021" s="294">
        <v>1378.4770000000001</v>
      </c>
      <c r="D8021" s="294">
        <v>750.26900000000001</v>
      </c>
      <c r="E8021" s="295">
        <v>2080.4899999999998</v>
      </c>
      <c r="F8021" s="294">
        <v>1245.385</v>
      </c>
      <c r="G8021" s="294">
        <v>1541.903</v>
      </c>
    </row>
    <row r="8022" spans="1:7">
      <c r="A8022" s="34" t="s">
        <v>1791</v>
      </c>
      <c r="B8022" s="293">
        <v>2011</v>
      </c>
      <c r="C8022" s="294">
        <v>445.82400000000001</v>
      </c>
      <c r="D8022" s="294">
        <v>-221.76</v>
      </c>
      <c r="E8022" s="295">
        <v>1323.5830000000001</v>
      </c>
      <c r="F8022" s="294">
        <v>485.73200000000003</v>
      </c>
      <c r="G8022" s="294">
        <v>760.75099999999998</v>
      </c>
    </row>
    <row r="8023" spans="1:7">
      <c r="A8023" s="34" t="s">
        <v>1791</v>
      </c>
      <c r="B8023" s="293">
        <v>2010</v>
      </c>
      <c r="C8023" s="294">
        <v>459.07400000000001</v>
      </c>
      <c r="D8023" s="294">
        <v>-104.468</v>
      </c>
      <c r="E8023" s="295">
        <v>1089.432</v>
      </c>
      <c r="F8023" s="294">
        <v>527.81500000000005</v>
      </c>
      <c r="G8023" s="294">
        <v>527.81500000000005</v>
      </c>
    </row>
    <row r="8024" spans="1:7">
      <c r="A8024" s="34" t="s">
        <v>1791</v>
      </c>
      <c r="B8024" s="293">
        <v>2009</v>
      </c>
      <c r="C8024" s="294">
        <v>379.26799999999997</v>
      </c>
      <c r="D8024" s="294">
        <v>-67.83</v>
      </c>
      <c r="E8024" s="295">
        <v>741.202</v>
      </c>
      <c r="F8024" s="294">
        <v>396.762</v>
      </c>
      <c r="G8024" s="294">
        <v>396.762</v>
      </c>
    </row>
    <row r="8025" spans="1:7">
      <c r="A8025" s="34" t="s">
        <v>1791</v>
      </c>
      <c r="B8025" s="293">
        <v>2008</v>
      </c>
      <c r="C8025" s="294">
        <v>238.45699999999999</v>
      </c>
      <c r="D8025" s="294">
        <v>-79.129000000000005</v>
      </c>
      <c r="E8025" s="295">
        <v>724.22</v>
      </c>
      <c r="F8025" s="294">
        <v>421.51400000000001</v>
      </c>
      <c r="G8025" s="294">
        <v>475.69600000000003</v>
      </c>
    </row>
    <row r="8026" spans="1:7">
      <c r="A8026" s="34" t="s">
        <v>1791</v>
      </c>
      <c r="B8026" s="293">
        <v>2007</v>
      </c>
      <c r="C8026" s="294">
        <v>125.024</v>
      </c>
      <c r="D8026" s="294">
        <v>-105.6</v>
      </c>
      <c r="E8026" s="295">
        <v>936.25800000000004</v>
      </c>
      <c r="F8026" s="294">
        <v>460.267</v>
      </c>
      <c r="G8026" s="294">
        <v>660.26700000000005</v>
      </c>
    </row>
    <row r="8027" spans="1:7">
      <c r="A8027" s="34" t="s">
        <v>1791</v>
      </c>
      <c r="B8027" s="293">
        <v>2006</v>
      </c>
      <c r="C8027" s="294">
        <v>63.447000000000003</v>
      </c>
      <c r="D8027" s="294">
        <v>-102.337</v>
      </c>
      <c r="E8027" s="295">
        <v>585.09</v>
      </c>
      <c r="F8027" s="294">
        <v>216.624</v>
      </c>
      <c r="G8027" s="294">
        <v>416.62400000000002</v>
      </c>
    </row>
    <row r="8028" spans="1:7">
      <c r="A8028" s="34" t="s">
        <v>1791</v>
      </c>
      <c r="B8028" s="293">
        <v>2005</v>
      </c>
      <c r="C8028" s="294">
        <v>66.192999999999998</v>
      </c>
      <c r="D8028" s="294">
        <v>-95.445999999999998</v>
      </c>
      <c r="E8028" s="295">
        <v>423.50099999999998</v>
      </c>
      <c r="F8028" s="294">
        <v>114.002</v>
      </c>
      <c r="G8028" s="294">
        <v>314.00200000000001</v>
      </c>
    </row>
    <row r="8029" spans="1:7">
      <c r="A8029" s="34" t="s">
        <v>1791</v>
      </c>
      <c r="B8029" s="293">
        <v>2004</v>
      </c>
      <c r="C8029" s="294">
        <v>174.017</v>
      </c>
      <c r="D8029" s="294">
        <v>41.698999999999998</v>
      </c>
      <c r="E8029" s="295">
        <v>473.108</v>
      </c>
      <c r="F8029" s="294">
        <v>182.54300000000001</v>
      </c>
      <c r="G8029" s="294">
        <v>382.54300000000001</v>
      </c>
    </row>
    <row r="8030" spans="1:7">
      <c r="A8030" s="34" t="s">
        <v>1791</v>
      </c>
      <c r="B8030" s="293">
        <v>2003</v>
      </c>
      <c r="C8030" s="294">
        <v>57.497</v>
      </c>
      <c r="D8030" s="294">
        <v>-107.458</v>
      </c>
      <c r="E8030" s="295">
        <v>479.55500000000001</v>
      </c>
      <c r="F8030" s="294">
        <v>137.643</v>
      </c>
      <c r="G8030" s="294">
        <v>351.46000000000004</v>
      </c>
    </row>
    <row r="8031" spans="1:7">
      <c r="A8031" s="34" t="s">
        <v>1791</v>
      </c>
      <c r="B8031" s="293">
        <v>2002</v>
      </c>
      <c r="C8031" s="294">
        <v>21.988</v>
      </c>
      <c r="D8031" s="294">
        <v>-124.377</v>
      </c>
      <c r="E8031" s="295">
        <v>391.57400000000001</v>
      </c>
      <c r="F8031" s="294">
        <v>145.98099999999999</v>
      </c>
      <c r="G8031" s="294">
        <v>346.13099999999997</v>
      </c>
    </row>
    <row r="8032" spans="1:7">
      <c r="A8032" s="34" t="s">
        <v>1791</v>
      </c>
      <c r="B8032" s="293">
        <v>2001</v>
      </c>
      <c r="C8032" s="294">
        <v>21.972999999999999</v>
      </c>
      <c r="D8032" s="294">
        <v>-76.180000000000007</v>
      </c>
      <c r="E8032" s="295">
        <v>495.39699999999999</v>
      </c>
      <c r="F8032" s="294">
        <v>266.35500000000002</v>
      </c>
      <c r="G8032" s="294">
        <v>466.93100000000004</v>
      </c>
    </row>
    <row r="8033" spans="1:7">
      <c r="A8033" s="34" t="s">
        <v>1791</v>
      </c>
      <c r="B8033" s="293">
        <v>2000</v>
      </c>
      <c r="C8033" s="294">
        <v>59.276000000000003</v>
      </c>
      <c r="D8033" s="294">
        <v>-23.215</v>
      </c>
      <c r="E8033" s="295">
        <v>208.274</v>
      </c>
      <c r="F8033" s="294">
        <v>182.13</v>
      </c>
      <c r="G8033" s="294">
        <v>184.81100000000001</v>
      </c>
    </row>
    <row r="8034" spans="1:7">
      <c r="A8034" s="34" t="s">
        <v>1791</v>
      </c>
      <c r="B8034" s="293">
        <v>1999</v>
      </c>
      <c r="C8034" s="294">
        <v>34.499000000000002</v>
      </c>
      <c r="D8034" s="294">
        <v>-23.07</v>
      </c>
      <c r="E8034" s="295">
        <v>136.999</v>
      </c>
      <c r="F8034" s="294">
        <v>109.532</v>
      </c>
      <c r="G8034" s="294">
        <v>113.711</v>
      </c>
    </row>
    <row r="8035" spans="1:7">
      <c r="A8035" s="34" t="s">
        <v>1791</v>
      </c>
      <c r="B8035" s="293">
        <v>1998</v>
      </c>
      <c r="C8035" s="294">
        <v>38.326999999999998</v>
      </c>
      <c r="D8035" s="294">
        <v>-8.625</v>
      </c>
      <c r="E8035" s="295">
        <v>156.91499999999999</v>
      </c>
      <c r="F8035" s="294">
        <v>131.227</v>
      </c>
      <c r="G8035" s="294">
        <v>135.40899999999999</v>
      </c>
    </row>
    <row r="8036" spans="1:7">
      <c r="A8036" s="34" t="s">
        <v>1791</v>
      </c>
      <c r="B8036" s="293">
        <v>1997</v>
      </c>
      <c r="C8036" s="294">
        <v>26.858000000000001</v>
      </c>
      <c r="D8036" s="294">
        <v>-11.579000000000001</v>
      </c>
      <c r="E8036" s="295">
        <v>168.38</v>
      </c>
      <c r="F8036" s="294">
        <v>138.89779999999999</v>
      </c>
      <c r="G8036" s="294">
        <v>144.49279999999999</v>
      </c>
    </row>
    <row r="8037" spans="1:7">
      <c r="A8037" s="34" t="s">
        <v>1791</v>
      </c>
      <c r="B8037" s="293">
        <v>1996</v>
      </c>
      <c r="C8037" s="294">
        <v>19.754000000000001</v>
      </c>
      <c r="D8037" s="294">
        <v>-32.423999999999999</v>
      </c>
      <c r="E8037" s="295">
        <v>137.58199999999999</v>
      </c>
      <c r="F8037" s="294">
        <v>106.932</v>
      </c>
      <c r="G8037" s="294">
        <v>115.663</v>
      </c>
    </row>
    <row r="8038" spans="1:7">
      <c r="A8038" s="34" t="s">
        <v>1791</v>
      </c>
      <c r="B8038" s="293">
        <v>1995</v>
      </c>
      <c r="C8038" s="294">
        <v>24.387</v>
      </c>
      <c r="D8038" s="294">
        <v>-23.507999999999999</v>
      </c>
      <c r="E8038" s="295">
        <v>93.811999999999998</v>
      </c>
      <c r="F8038" s="294">
        <v>67.856999999999999</v>
      </c>
      <c r="G8038" s="294">
        <v>77.325999999999993</v>
      </c>
    </row>
    <row r="8039" spans="1:7">
      <c r="A8039" s="34" t="s">
        <v>1791</v>
      </c>
      <c r="B8039" s="293">
        <v>1994</v>
      </c>
      <c r="C8039" s="294">
        <v>20.606000000000002</v>
      </c>
      <c r="D8039" s="294">
        <v>-30.655000000000001</v>
      </c>
      <c r="E8039" s="295">
        <v>94.236000000000004</v>
      </c>
      <c r="F8039" s="294">
        <v>67.070999999999998</v>
      </c>
      <c r="G8039" s="294">
        <v>79.462999999999994</v>
      </c>
    </row>
    <row r="8040" spans="1:7">
      <c r="A8040" s="34" t="s">
        <v>1791</v>
      </c>
      <c r="B8040" s="293">
        <v>1993</v>
      </c>
      <c r="C8040" s="294">
        <v>7.0919999999999996</v>
      </c>
      <c r="D8040" s="294">
        <v>-39.884</v>
      </c>
      <c r="E8040" s="295">
        <v>117.58</v>
      </c>
      <c r="F8040" s="294">
        <v>98.388999999999996</v>
      </c>
      <c r="G8040" s="294">
        <v>105.901</v>
      </c>
    </row>
    <row r="8041" spans="1:7">
      <c r="A8041" s="34" t="s">
        <v>1791</v>
      </c>
      <c r="B8041" s="293">
        <v>1992</v>
      </c>
      <c r="C8041" s="294">
        <v>6.5536000000000003</v>
      </c>
      <c r="D8041" s="294">
        <v>-19.111999999999998</v>
      </c>
      <c r="E8041" s="295">
        <v>97.88</v>
      </c>
      <c r="F8041" s="294">
        <v>87.153400000000005</v>
      </c>
      <c r="G8041" s="294">
        <v>93.974400000000003</v>
      </c>
    </row>
    <row r="8042" spans="1:7">
      <c r="A8042" s="34" t="s">
        <v>1791</v>
      </c>
      <c r="B8042" s="293">
        <v>1991</v>
      </c>
      <c r="C8042" s="294">
        <v>7.3128000000000002</v>
      </c>
      <c r="D8042" s="294">
        <v>-4.4680999999999997</v>
      </c>
      <c r="E8042" s="295">
        <v>114.01300000000001</v>
      </c>
      <c r="F8042" s="294">
        <v>106.24</v>
      </c>
      <c r="G8042" s="294">
        <v>109.05099999999999</v>
      </c>
    </row>
    <row r="8043" spans="1:7">
      <c r="A8043" s="34" t="s">
        <v>1791</v>
      </c>
      <c r="B8043" s="293">
        <v>1990</v>
      </c>
      <c r="C8043" s="294">
        <v>3.8359999999999999</v>
      </c>
      <c r="D8043" s="294">
        <v>-3.2978000000000001</v>
      </c>
      <c r="E8043" s="295">
        <v>25.437000000000001</v>
      </c>
      <c r="F8043" s="294">
        <v>19.106999999999999</v>
      </c>
      <c r="G8043" s="294">
        <v>19.106999999999999</v>
      </c>
    </row>
    <row r="8044" spans="1:7">
      <c r="A8044" s="34" t="s">
        <v>1792</v>
      </c>
      <c r="B8044" s="293">
        <v>2019</v>
      </c>
      <c r="C8044" s="294">
        <v>6074.4319999999998</v>
      </c>
      <c r="D8044" s="294">
        <v>454.43299999999999</v>
      </c>
      <c r="E8044" s="295">
        <v>2311.4079999999999</v>
      </c>
      <c r="F8044" s="294">
        <v>1143.683</v>
      </c>
      <c r="G8044" s="294">
        <v>1417.509</v>
      </c>
    </row>
    <row r="8045" spans="1:7">
      <c r="A8045" s="34" t="s">
        <v>1792</v>
      </c>
      <c r="B8045" s="293">
        <v>2018</v>
      </c>
      <c r="C8045" s="294">
        <v>5800.2709999999997</v>
      </c>
      <c r="D8045" s="294">
        <v>434.28800000000001</v>
      </c>
      <c r="E8045" s="295">
        <v>1903.097</v>
      </c>
      <c r="F8045" s="294">
        <v>1063.1980000000001</v>
      </c>
      <c r="G8045" s="294">
        <v>1063.855</v>
      </c>
    </row>
    <row r="8046" spans="1:7">
      <c r="A8046" s="34" t="s">
        <v>1792</v>
      </c>
      <c r="B8046" s="293">
        <v>2017</v>
      </c>
      <c r="C8046" s="294">
        <v>5266.7889999999998</v>
      </c>
      <c r="D8046" s="294">
        <v>290.584</v>
      </c>
      <c r="E8046" s="295">
        <v>1867.454</v>
      </c>
      <c r="F8046" s="294">
        <v>1105.2650000000001</v>
      </c>
      <c r="G8046" s="294">
        <v>1106.105</v>
      </c>
    </row>
    <row r="8047" spans="1:7">
      <c r="A8047" s="34" t="s">
        <v>1792</v>
      </c>
      <c r="B8047" s="293">
        <v>2016</v>
      </c>
      <c r="C8047" s="294">
        <v>5250.3990000000003</v>
      </c>
      <c r="D8047" s="294">
        <v>343.38900000000001</v>
      </c>
      <c r="E8047" s="295">
        <v>1777.971</v>
      </c>
      <c r="F8047" s="294">
        <v>1086.5989999999999</v>
      </c>
      <c r="G8047" s="294">
        <v>1087.606</v>
      </c>
    </row>
    <row r="8048" spans="1:7">
      <c r="A8048" s="34" t="s">
        <v>1792</v>
      </c>
      <c r="B8048" s="293">
        <v>2015</v>
      </c>
      <c r="C8048" s="294">
        <v>5094.933</v>
      </c>
      <c r="D8048" s="294">
        <v>357.79599999999999</v>
      </c>
      <c r="E8048" s="295">
        <v>1671.0440000000001</v>
      </c>
      <c r="F8048" s="294">
        <v>1003.7809999999999</v>
      </c>
      <c r="G8048" s="294">
        <v>1004.9409999999999</v>
      </c>
    </row>
    <row r="8049" spans="1:7">
      <c r="A8049" s="34" t="s">
        <v>1792</v>
      </c>
      <c r="B8049" s="293">
        <v>2014</v>
      </c>
      <c r="C8049" s="294">
        <v>4695.0140000000001</v>
      </c>
      <c r="D8049" s="294">
        <v>305.928</v>
      </c>
      <c r="E8049" s="295">
        <v>1647.2670000000001</v>
      </c>
      <c r="F8049" s="294">
        <v>979.85799999999995</v>
      </c>
      <c r="G8049" s="294">
        <v>981.15699999999993</v>
      </c>
    </row>
    <row r="8050" spans="1:7">
      <c r="A8050" s="34" t="s">
        <v>1792</v>
      </c>
      <c r="B8050" s="293">
        <v>2013</v>
      </c>
      <c r="C8050" s="294">
        <v>4245.8950000000004</v>
      </c>
      <c r="D8050" s="294">
        <v>252.19200000000001</v>
      </c>
      <c r="E8050" s="295">
        <v>1490.271</v>
      </c>
      <c r="F8050" s="294">
        <v>919.64300000000003</v>
      </c>
      <c r="G8050" s="294">
        <v>921.07100000000003</v>
      </c>
    </row>
    <row r="8051" spans="1:7">
      <c r="A8051" s="34" t="s">
        <v>1792</v>
      </c>
      <c r="B8051" s="293">
        <v>2012</v>
      </c>
      <c r="C8051" s="294">
        <v>4111.2129999999997</v>
      </c>
      <c r="D8051" s="294">
        <v>208.86699999999999</v>
      </c>
      <c r="E8051" s="295">
        <v>1381.271</v>
      </c>
      <c r="F8051" s="294">
        <v>842.01099999999997</v>
      </c>
      <c r="G8051" s="294">
        <v>843.55599999999993</v>
      </c>
    </row>
    <row r="8052" spans="1:7">
      <c r="A8052" s="34" t="s">
        <v>1792</v>
      </c>
      <c r="B8052" s="293">
        <v>2011</v>
      </c>
      <c r="C8052" s="294">
        <v>3776.9760000000001</v>
      </c>
      <c r="D8052" s="294">
        <v>147.77199999999999</v>
      </c>
      <c r="E8052" s="295">
        <v>1311.836</v>
      </c>
      <c r="F8052" s="294">
        <v>800.505</v>
      </c>
      <c r="G8052" s="294">
        <v>802.16099999999994</v>
      </c>
    </row>
    <row r="8053" spans="1:7">
      <c r="A8053" s="34" t="s">
        <v>1792</v>
      </c>
      <c r="B8053" s="293">
        <v>2010</v>
      </c>
      <c r="C8053" s="294">
        <v>3175.0929999999998</v>
      </c>
      <c r="D8053" s="294">
        <v>63.728999999999999</v>
      </c>
      <c r="E8053" s="295">
        <v>1273.9839999999999</v>
      </c>
      <c r="F8053" s="294">
        <v>834.37099999999998</v>
      </c>
      <c r="G8053" s="294">
        <v>836.15</v>
      </c>
    </row>
    <row r="8054" spans="1:7">
      <c r="A8054" s="34" t="s">
        <v>1792</v>
      </c>
      <c r="B8054" s="293">
        <v>2009</v>
      </c>
      <c r="C8054" s="294">
        <v>3036.547</v>
      </c>
      <c r="D8054" s="294">
        <v>35.067</v>
      </c>
      <c r="E8054" s="295">
        <v>1283.5350000000001</v>
      </c>
      <c r="F8054" s="294">
        <v>899.81</v>
      </c>
      <c r="G8054" s="294">
        <v>901.702</v>
      </c>
    </row>
    <row r="8055" spans="1:7">
      <c r="A8055" s="34" t="s">
        <v>1792</v>
      </c>
      <c r="B8055" s="293">
        <v>2008</v>
      </c>
      <c r="C8055" s="294">
        <v>4600.5540000000001</v>
      </c>
      <c r="D8055" s="294">
        <v>250.18100000000001</v>
      </c>
      <c r="E8055" s="295">
        <v>1411.85</v>
      </c>
      <c r="F8055" s="294">
        <v>983.88800000000003</v>
      </c>
      <c r="G8055" s="294">
        <v>985.88499999999999</v>
      </c>
    </row>
    <row r="8056" spans="1:7">
      <c r="A8056" s="34" t="s">
        <v>1792</v>
      </c>
      <c r="B8056" s="293">
        <v>2007</v>
      </c>
      <c r="C8056" s="294">
        <v>4645.6660000000002</v>
      </c>
      <c r="D8056" s="294">
        <v>296.21199999999999</v>
      </c>
      <c r="E8056" s="295">
        <v>1450.298</v>
      </c>
      <c r="F8056" s="294">
        <v>984.04899999999998</v>
      </c>
      <c r="G8056" s="294">
        <v>988.17200000000003</v>
      </c>
    </row>
    <row r="8057" spans="1:7">
      <c r="A8057" s="34" t="s">
        <v>1792</v>
      </c>
      <c r="B8057" s="293">
        <v>2006</v>
      </c>
      <c r="C8057" s="294">
        <v>4013.5459999999998</v>
      </c>
      <c r="D8057" s="294">
        <v>283.178</v>
      </c>
      <c r="E8057" s="295">
        <v>1459.021</v>
      </c>
      <c r="F8057" s="294">
        <v>1042.671</v>
      </c>
      <c r="G8057" s="294">
        <v>1046.865</v>
      </c>
    </row>
    <row r="8058" spans="1:7">
      <c r="A8058" s="34" t="s">
        <v>1792</v>
      </c>
      <c r="B8058" s="293">
        <v>2005</v>
      </c>
      <c r="C8058" s="294">
        <v>3338.4389999999999</v>
      </c>
      <c r="D8058" s="294">
        <v>237.87</v>
      </c>
      <c r="E8058" s="295">
        <v>1318.6859999999999</v>
      </c>
      <c r="F8058" s="294">
        <v>970.87300000000005</v>
      </c>
      <c r="G8058" s="294">
        <v>973.92700000000002</v>
      </c>
    </row>
    <row r="8059" spans="1:7">
      <c r="A8059" s="34" t="s">
        <v>1792</v>
      </c>
      <c r="B8059" s="293">
        <v>2004</v>
      </c>
      <c r="C8059" s="294">
        <v>2675.6959999999999</v>
      </c>
      <c r="D8059" s="294">
        <v>140.60400000000001</v>
      </c>
      <c r="E8059" s="295">
        <v>1198.6569999999999</v>
      </c>
      <c r="F8059" s="294">
        <v>911.87</v>
      </c>
      <c r="G8059" s="294">
        <v>914.21299999999997</v>
      </c>
    </row>
    <row r="8060" spans="1:7">
      <c r="A8060" s="34" t="s">
        <v>1792</v>
      </c>
      <c r="B8060" s="293">
        <v>2003</v>
      </c>
      <c r="C8060" s="294">
        <v>1974.991</v>
      </c>
      <c r="D8060" s="294">
        <v>6.39</v>
      </c>
      <c r="E8060" s="295">
        <v>979.90300000000002</v>
      </c>
      <c r="F8060" s="294">
        <v>788.66099999999994</v>
      </c>
      <c r="G8060" s="294">
        <v>791.07499999999993</v>
      </c>
    </row>
    <row r="8061" spans="1:7">
      <c r="A8061" s="34" t="s">
        <v>1792</v>
      </c>
      <c r="B8061" s="293">
        <v>2002</v>
      </c>
      <c r="C8061" s="294">
        <v>1904.951</v>
      </c>
      <c r="D8061" s="294">
        <v>2.1680000000000001</v>
      </c>
      <c r="E8061" s="295">
        <v>937.99599999999998</v>
      </c>
      <c r="F8061" s="294">
        <v>744.96600000000001</v>
      </c>
      <c r="G8061" s="294">
        <v>747.44600000000003</v>
      </c>
    </row>
    <row r="8062" spans="1:7">
      <c r="A8062" s="34" t="s">
        <v>1792</v>
      </c>
      <c r="B8062" s="293">
        <v>2001</v>
      </c>
      <c r="C8062" s="294">
        <v>2452.85</v>
      </c>
      <c r="D8062" s="294">
        <v>121.107</v>
      </c>
      <c r="E8062" s="295">
        <v>994.16200000000003</v>
      </c>
      <c r="F8062" s="294">
        <v>805.69600000000003</v>
      </c>
      <c r="G8062" s="294">
        <v>808.37800000000004</v>
      </c>
    </row>
    <row r="8063" spans="1:7">
      <c r="A8063" s="34" t="s">
        <v>1792</v>
      </c>
      <c r="B8063" s="293">
        <v>2000</v>
      </c>
      <c r="C8063" s="294">
        <v>2699.319</v>
      </c>
      <c r="D8063" s="294">
        <v>186.10300000000001</v>
      </c>
      <c r="E8063" s="295">
        <v>971.029</v>
      </c>
      <c r="F8063" s="294">
        <v>718.53899999999999</v>
      </c>
      <c r="G8063" s="294">
        <v>722.303</v>
      </c>
    </row>
    <row r="8064" spans="1:7">
      <c r="A8064" s="34" t="s">
        <v>1792</v>
      </c>
      <c r="B8064" s="293">
        <v>1999</v>
      </c>
      <c r="C8064" s="294">
        <v>2081.3209999999999</v>
      </c>
      <c r="D8064" s="294">
        <v>141.441</v>
      </c>
      <c r="E8064" s="295">
        <v>777.18799999999999</v>
      </c>
      <c r="F8064" s="294">
        <v>576.10299999999995</v>
      </c>
      <c r="G8064" s="294">
        <v>579.59799999999996</v>
      </c>
    </row>
    <row r="8065" spans="1:7">
      <c r="A8065" s="34" t="s">
        <v>1792</v>
      </c>
      <c r="B8065" s="293">
        <v>1998</v>
      </c>
      <c r="C8065" s="294">
        <v>1793.0409999999999</v>
      </c>
      <c r="D8065" s="294">
        <v>131.58000000000001</v>
      </c>
      <c r="E8065" s="295">
        <v>703.71900000000005</v>
      </c>
      <c r="F8065" s="294">
        <v>522.47</v>
      </c>
      <c r="G8065" s="294">
        <v>527.18200000000002</v>
      </c>
    </row>
    <row r="8066" spans="1:7">
      <c r="A8066" s="34" t="s">
        <v>1792</v>
      </c>
      <c r="B8066" s="293">
        <v>1997</v>
      </c>
      <c r="C8066" s="294">
        <v>1302.876</v>
      </c>
      <c r="D8066" s="294">
        <v>93.697000000000003</v>
      </c>
      <c r="E8066" s="295">
        <v>561.36699999999996</v>
      </c>
      <c r="F8066" s="294">
        <v>418.8</v>
      </c>
      <c r="G8066" s="294">
        <v>426.95699999999999</v>
      </c>
    </row>
    <row r="8067" spans="1:7">
      <c r="A8067" s="34" t="s">
        <v>1792</v>
      </c>
      <c r="B8067" s="293">
        <v>1996</v>
      </c>
      <c r="C8067" s="294">
        <v>898.63499999999999</v>
      </c>
      <c r="D8067" s="294">
        <v>61.101999999999997</v>
      </c>
      <c r="E8067" s="295">
        <v>416.012</v>
      </c>
      <c r="F8067" s="294">
        <v>308.44499999999999</v>
      </c>
      <c r="G8067" s="294">
        <v>315.05599999999998</v>
      </c>
    </row>
    <row r="8068" spans="1:7">
      <c r="A8068" s="34" t="s">
        <v>1792</v>
      </c>
      <c r="B8068" s="293">
        <v>1995</v>
      </c>
      <c r="C8068" s="294">
        <v>628.52599999999995</v>
      </c>
      <c r="D8068" s="294">
        <v>40.298000000000002</v>
      </c>
      <c r="E8068" s="295">
        <v>301.14</v>
      </c>
      <c r="F8068" s="294">
        <v>227.93</v>
      </c>
      <c r="G8068" s="294">
        <v>233.655</v>
      </c>
    </row>
    <row r="8069" spans="1:7">
      <c r="A8069" s="34" t="s">
        <v>1792</v>
      </c>
      <c r="B8069" s="293">
        <v>1994</v>
      </c>
      <c r="C8069" s="294">
        <v>446.32799999999997</v>
      </c>
      <c r="D8069" s="294">
        <v>26.117000000000001</v>
      </c>
      <c r="E8069" s="295">
        <v>227.761</v>
      </c>
      <c r="F8069" s="294">
        <v>176.995</v>
      </c>
      <c r="G8069" s="294">
        <v>181.209</v>
      </c>
    </row>
    <row r="8070" spans="1:7">
      <c r="A8070" s="34" t="s">
        <v>1792</v>
      </c>
      <c r="B8070" s="293">
        <v>1993</v>
      </c>
      <c r="C8070" s="294">
        <v>306.166</v>
      </c>
      <c r="D8070" s="294">
        <v>11.723000000000001</v>
      </c>
      <c r="E8070" s="295">
        <v>204.59800000000001</v>
      </c>
      <c r="F8070" s="294">
        <v>133.602</v>
      </c>
      <c r="G8070" s="294">
        <v>166.34200000000001</v>
      </c>
    </row>
    <row r="8071" spans="1:7">
      <c r="A8071" s="34" t="s">
        <v>1792</v>
      </c>
      <c r="B8071" s="293">
        <v>1992</v>
      </c>
      <c r="C8071" s="294">
        <v>220.179</v>
      </c>
      <c r="D8071" s="294">
        <v>4.3819999999999997</v>
      </c>
      <c r="E8071" s="295">
        <v>181.75899999999999</v>
      </c>
      <c r="F8071" s="294">
        <v>90.971999999999994</v>
      </c>
      <c r="G8071" s="294">
        <v>152.827</v>
      </c>
    </row>
    <row r="8072" spans="1:7">
      <c r="A8072" s="34" t="s">
        <v>1792</v>
      </c>
      <c r="B8072" s="293">
        <v>1991</v>
      </c>
      <c r="C8072" s="294">
        <v>209.45500000000001</v>
      </c>
      <c r="D8072" s="294">
        <v>4.1150000000000002</v>
      </c>
      <c r="E8072" s="295">
        <v>178.94800000000001</v>
      </c>
      <c r="F8072" s="294">
        <v>84.418999999999997</v>
      </c>
      <c r="G8072" s="294">
        <v>152.03300000000002</v>
      </c>
    </row>
    <row r="8073" spans="1:7">
      <c r="A8073" s="34" t="s">
        <v>1792</v>
      </c>
      <c r="B8073" s="293">
        <v>1990</v>
      </c>
      <c r="C8073" s="294">
        <v>248.55699999999999</v>
      </c>
      <c r="D8073" s="294">
        <v>9.3190000000000008</v>
      </c>
      <c r="E8073" s="295">
        <v>188.36600000000001</v>
      </c>
      <c r="F8073" s="294">
        <v>77.290999999999997</v>
      </c>
      <c r="G8073" s="294">
        <v>163.76600000000002</v>
      </c>
    </row>
    <row r="8074" spans="1:7">
      <c r="A8074" s="34" t="s">
        <v>1792</v>
      </c>
      <c r="B8074" s="293">
        <v>1989</v>
      </c>
      <c r="C8074" s="294">
        <v>234.50399999999999</v>
      </c>
      <c r="D8074" s="294">
        <v>13.467000000000001</v>
      </c>
      <c r="E8074" s="295">
        <v>184.41300000000001</v>
      </c>
      <c r="F8074" s="294">
        <v>68.674999999999997</v>
      </c>
      <c r="G8074" s="294">
        <v>158.97300000000001</v>
      </c>
    </row>
    <row r="8075" spans="1:7">
      <c r="A8075" s="34" t="s">
        <v>1793</v>
      </c>
      <c r="B8075" s="293">
        <v>2019</v>
      </c>
      <c r="C8075" s="294">
        <v>6313</v>
      </c>
      <c r="D8075" s="294">
        <v>430.9</v>
      </c>
      <c r="E8075" s="295">
        <v>5942.8</v>
      </c>
      <c r="F8075" s="294">
        <v>3287.2</v>
      </c>
      <c r="G8075" s="294">
        <v>3976.2999999999997</v>
      </c>
    </row>
    <row r="8076" spans="1:7">
      <c r="A8076" s="34" t="s">
        <v>1793</v>
      </c>
      <c r="B8076" s="293">
        <v>2018</v>
      </c>
      <c r="C8076" s="294">
        <v>6182.3</v>
      </c>
      <c r="D8076" s="294">
        <v>162.80000000000001</v>
      </c>
      <c r="E8076" s="295">
        <v>6143.3</v>
      </c>
      <c r="F8076" s="294">
        <v>3457.4</v>
      </c>
      <c r="G8076" s="294">
        <v>4053.6000000000004</v>
      </c>
    </row>
    <row r="8077" spans="1:7">
      <c r="A8077" s="34" t="s">
        <v>1793</v>
      </c>
      <c r="B8077" s="293">
        <v>2017</v>
      </c>
      <c r="C8077" s="294">
        <v>6652.8</v>
      </c>
      <c r="D8077" s="294">
        <v>-99.3</v>
      </c>
      <c r="E8077" s="295">
        <v>5652</v>
      </c>
      <c r="F8077" s="294">
        <v>3299.6</v>
      </c>
      <c r="G8077" s="294">
        <v>3887.8</v>
      </c>
    </row>
    <row r="8078" spans="1:7">
      <c r="A8078" s="34" t="s">
        <v>1793</v>
      </c>
      <c r="B8078" s="293">
        <v>2016</v>
      </c>
      <c r="C8078" s="294">
        <v>7405.2</v>
      </c>
      <c r="D8078" s="294">
        <v>396.4</v>
      </c>
      <c r="E8078" s="295">
        <v>6213</v>
      </c>
      <c r="F8078" s="294">
        <v>3744</v>
      </c>
      <c r="G8078" s="294">
        <v>4457</v>
      </c>
    </row>
    <row r="8079" spans="1:7">
      <c r="A8079" s="34" t="s">
        <v>1793</v>
      </c>
      <c r="B8079" s="293">
        <v>2015</v>
      </c>
      <c r="C8079" s="294">
        <v>7620.3</v>
      </c>
      <c r="D8079" s="294">
        <v>702.2</v>
      </c>
      <c r="E8079" s="295">
        <v>6106</v>
      </c>
      <c r="F8079" s="294">
        <v>3891</v>
      </c>
      <c r="G8079" s="294">
        <v>4423</v>
      </c>
    </row>
    <row r="8080" spans="1:7">
      <c r="A8080" s="34" t="s">
        <v>1793</v>
      </c>
      <c r="B8080" s="293">
        <v>2014</v>
      </c>
      <c r="C8080" s="294">
        <v>7450</v>
      </c>
      <c r="D8080" s="294">
        <v>776</v>
      </c>
      <c r="E8080" s="295">
        <v>6088</v>
      </c>
      <c r="F8080" s="294">
        <v>4034</v>
      </c>
      <c r="G8080" s="294">
        <v>4332</v>
      </c>
    </row>
    <row r="8081" spans="1:7">
      <c r="A8081" s="34" t="s">
        <v>1793</v>
      </c>
      <c r="B8081" s="293">
        <v>2013</v>
      </c>
      <c r="C8081" s="294">
        <v>6945</v>
      </c>
      <c r="D8081" s="294">
        <v>750</v>
      </c>
      <c r="E8081" s="295">
        <v>5418</v>
      </c>
      <c r="F8081" s="294">
        <v>3785</v>
      </c>
      <c r="G8081" s="294">
        <v>4052</v>
      </c>
    </row>
    <row r="8082" spans="1:7">
      <c r="A8082" s="34" t="s">
        <v>1793</v>
      </c>
      <c r="B8082" s="293">
        <v>2012</v>
      </c>
      <c r="C8082" s="294">
        <v>6860</v>
      </c>
      <c r="D8082" s="294">
        <v>681</v>
      </c>
      <c r="E8082" s="295">
        <v>5416.4</v>
      </c>
      <c r="F8082" s="294">
        <v>3652.5</v>
      </c>
      <c r="G8082" s="294">
        <v>3965.2</v>
      </c>
    </row>
    <row r="8083" spans="1:7">
      <c r="A8083" s="34" t="s">
        <v>1793</v>
      </c>
      <c r="B8083" s="293">
        <v>2011</v>
      </c>
      <c r="C8083" s="294">
        <v>5660.3</v>
      </c>
      <c r="D8083" s="294">
        <v>567.6</v>
      </c>
      <c r="E8083" s="295">
        <v>4981.1000000000004</v>
      </c>
      <c r="F8083" s="294">
        <v>3304.7</v>
      </c>
      <c r="G8083" s="294">
        <v>3596.6</v>
      </c>
    </row>
    <row r="8084" spans="1:7">
      <c r="A8084" s="34" t="s">
        <v>1793</v>
      </c>
      <c r="B8084" s="293">
        <v>2010</v>
      </c>
      <c r="C8084" s="294">
        <v>4978.8999999999996</v>
      </c>
      <c r="D8084" s="294">
        <v>479.5</v>
      </c>
      <c r="E8084" s="295">
        <v>4648.8999999999996</v>
      </c>
      <c r="F8084" s="294">
        <v>3116.6</v>
      </c>
      <c r="G8084" s="294">
        <v>3398.7</v>
      </c>
    </row>
    <row r="8085" spans="1:7">
      <c r="A8085" s="34" t="s">
        <v>1793</v>
      </c>
      <c r="B8085" s="293">
        <v>2009</v>
      </c>
      <c r="C8085" s="294">
        <v>5018.8999999999996</v>
      </c>
      <c r="D8085" s="294">
        <v>406</v>
      </c>
      <c r="E8085" s="295">
        <v>4356.5</v>
      </c>
      <c r="F8085" s="294">
        <v>2735.1</v>
      </c>
      <c r="G8085" s="294">
        <v>3141.5</v>
      </c>
    </row>
    <row r="8086" spans="1:7">
      <c r="A8086" s="34" t="s">
        <v>1793</v>
      </c>
      <c r="B8086" s="293">
        <v>2008</v>
      </c>
      <c r="C8086" s="294">
        <v>4880.1000000000004</v>
      </c>
      <c r="D8086" s="294">
        <v>419.8</v>
      </c>
      <c r="E8086" s="295">
        <v>4365.5</v>
      </c>
      <c r="F8086" s="294">
        <v>2389.6999999999998</v>
      </c>
      <c r="G8086" s="294">
        <v>3068.8999999999996</v>
      </c>
    </row>
    <row r="8087" spans="1:7">
      <c r="A8087" s="34" t="s">
        <v>1793</v>
      </c>
      <c r="B8087" s="293">
        <v>2007</v>
      </c>
      <c r="C8087" s="294">
        <v>4295.3999999999996</v>
      </c>
      <c r="D8087" s="294">
        <v>400.9</v>
      </c>
      <c r="E8087" s="295">
        <v>3758</v>
      </c>
      <c r="F8087" s="294">
        <v>2334.9</v>
      </c>
      <c r="G8087" s="294">
        <v>2733.7000000000003</v>
      </c>
    </row>
    <row r="8088" spans="1:7">
      <c r="A8088" s="34" t="s">
        <v>1793</v>
      </c>
      <c r="B8088" s="293">
        <v>2006</v>
      </c>
      <c r="C8088" s="294">
        <v>3746.3</v>
      </c>
      <c r="D8088" s="294">
        <v>308</v>
      </c>
      <c r="E8088" s="295">
        <v>3088.7</v>
      </c>
      <c r="F8088" s="294">
        <v>2049.6</v>
      </c>
      <c r="G8088" s="294">
        <v>2330</v>
      </c>
    </row>
    <row r="8089" spans="1:7">
      <c r="A8089" s="34" t="s">
        <v>1793</v>
      </c>
      <c r="B8089" s="293">
        <v>2005</v>
      </c>
      <c r="C8089" s="294">
        <v>3305.415</v>
      </c>
      <c r="D8089" s="294">
        <v>190.42500000000001</v>
      </c>
      <c r="E8089" s="295">
        <v>2726.6689999999999</v>
      </c>
      <c r="F8089" s="294">
        <v>1675.7080000000001</v>
      </c>
      <c r="G8089" s="294">
        <v>1966.6680000000001</v>
      </c>
    </row>
    <row r="8090" spans="1:7">
      <c r="A8090" s="34" t="s">
        <v>1793</v>
      </c>
      <c r="B8090" s="293">
        <v>2004</v>
      </c>
      <c r="C8090" s="294">
        <v>2649.654</v>
      </c>
      <c r="D8090" s="294">
        <v>169.22900000000001</v>
      </c>
      <c r="E8090" s="295">
        <v>2297.5520000000001</v>
      </c>
      <c r="F8090" s="294">
        <v>1415.4469999999999</v>
      </c>
      <c r="G8090" s="294">
        <v>1692.7919999999999</v>
      </c>
    </row>
    <row r="8091" spans="1:7">
      <c r="A8091" s="34" t="s">
        <v>1793</v>
      </c>
      <c r="B8091" s="293">
        <v>2003</v>
      </c>
      <c r="C8091" s="294">
        <v>2439.34</v>
      </c>
      <c r="D8091" s="294">
        <v>174.23500000000001</v>
      </c>
      <c r="E8091" s="295">
        <v>2038.8219999999999</v>
      </c>
      <c r="F8091" s="294">
        <v>1208.7670000000001</v>
      </c>
      <c r="G8091" s="294">
        <v>1558.2040000000002</v>
      </c>
    </row>
    <row r="8092" spans="1:7">
      <c r="A8092" s="34" t="s">
        <v>1793</v>
      </c>
      <c r="B8092" s="293">
        <v>2002</v>
      </c>
      <c r="C8092" s="294">
        <v>2363.7069999999999</v>
      </c>
      <c r="D8092" s="294">
        <v>172.5</v>
      </c>
      <c r="E8092" s="295">
        <v>1749.4970000000001</v>
      </c>
      <c r="F8092" s="294">
        <v>998.19500000000005</v>
      </c>
      <c r="G8092" s="294">
        <v>1316.597</v>
      </c>
    </row>
    <row r="8093" spans="1:7">
      <c r="A8093" s="34" t="s">
        <v>1793</v>
      </c>
      <c r="B8093" s="293">
        <v>2001</v>
      </c>
      <c r="C8093" s="294">
        <v>2225.7739999999999</v>
      </c>
      <c r="D8093" s="294">
        <v>59.262</v>
      </c>
      <c r="E8093" s="295">
        <v>1626.0930000000001</v>
      </c>
      <c r="F8093" s="294">
        <v>809.30899999999997</v>
      </c>
      <c r="G8093" s="294">
        <v>1192.4090000000001</v>
      </c>
    </row>
    <row r="8094" spans="1:7">
      <c r="A8094" s="34" t="s">
        <v>1793</v>
      </c>
      <c r="B8094" s="293">
        <v>2000</v>
      </c>
      <c r="C8094" s="294">
        <v>1955.528</v>
      </c>
      <c r="D8094" s="294">
        <v>143.49700000000001</v>
      </c>
      <c r="E8094" s="295">
        <v>1620.5619999999999</v>
      </c>
      <c r="F8094" s="294">
        <v>772.43700000000001</v>
      </c>
      <c r="G8094" s="294">
        <v>1201.2750000000001</v>
      </c>
    </row>
    <row r="8095" spans="1:7">
      <c r="A8095" s="34" t="s">
        <v>1793</v>
      </c>
      <c r="B8095" s="293">
        <v>1999</v>
      </c>
      <c r="C8095" s="294">
        <v>1713.0650000000001</v>
      </c>
      <c r="D8095" s="294">
        <v>90.55</v>
      </c>
      <c r="E8095" s="295">
        <v>1104.5840000000001</v>
      </c>
      <c r="F8095" s="294">
        <v>658.90499999999997</v>
      </c>
      <c r="G8095" s="294">
        <v>818.62199999999996</v>
      </c>
    </row>
    <row r="8096" spans="1:7">
      <c r="A8096" s="34" t="s">
        <v>1793</v>
      </c>
      <c r="B8096" s="293">
        <v>1998</v>
      </c>
      <c r="C8096" s="294">
        <v>1470.9350999999999</v>
      </c>
      <c r="D8096" s="294">
        <v>147.571</v>
      </c>
      <c r="E8096" s="295">
        <v>825.13</v>
      </c>
      <c r="F8096" s="294">
        <v>584.32600000000002</v>
      </c>
      <c r="G8096" s="294">
        <v>584.66300000000001</v>
      </c>
    </row>
    <row r="8097" spans="1:7">
      <c r="A8097" s="34" t="s">
        <v>1793</v>
      </c>
      <c r="B8097" s="293">
        <v>1997</v>
      </c>
      <c r="C8097" s="294">
        <v>1180.443</v>
      </c>
      <c r="D8097" s="294">
        <v>117.3</v>
      </c>
      <c r="E8097" s="295">
        <v>588.75800000000004</v>
      </c>
      <c r="F8097" s="294">
        <v>260.685</v>
      </c>
      <c r="G8097" s="294">
        <v>401.58500000000004</v>
      </c>
    </row>
    <row r="8098" spans="1:7">
      <c r="A8098" s="34" t="s">
        <v>1793</v>
      </c>
      <c r="B8098" s="293">
        <v>1996</v>
      </c>
      <c r="C8098" s="294">
        <v>1019.873</v>
      </c>
      <c r="D8098" s="294">
        <v>98.807000000000002</v>
      </c>
      <c r="E8098" s="295">
        <v>563.673</v>
      </c>
      <c r="F8098" s="294">
        <v>237.65299999999999</v>
      </c>
      <c r="G8098" s="294">
        <v>437.298</v>
      </c>
    </row>
    <row r="8099" spans="1:7">
      <c r="A8099" s="34" t="s">
        <v>1793</v>
      </c>
      <c r="B8099" s="293">
        <v>1995</v>
      </c>
      <c r="C8099" s="294">
        <v>846.63499999999999</v>
      </c>
      <c r="D8099" s="294">
        <v>80.174000000000007</v>
      </c>
      <c r="E8099" s="295">
        <v>487.54700000000003</v>
      </c>
      <c r="F8099" s="294">
        <v>188.57900000000001</v>
      </c>
      <c r="G8099" s="294">
        <v>374.94</v>
      </c>
    </row>
    <row r="8100" spans="1:7">
      <c r="A8100" s="34" t="s">
        <v>1794</v>
      </c>
      <c r="B8100" s="293">
        <v>2019</v>
      </c>
      <c r="C8100" s="294">
        <v>2606.5720000000001</v>
      </c>
      <c r="D8100" s="294">
        <v>404.59199999999998</v>
      </c>
      <c r="E8100" s="295">
        <v>4107.6819999999998</v>
      </c>
      <c r="F8100" s="294">
        <v>2072.1930000000002</v>
      </c>
      <c r="G8100" s="294">
        <v>3343.0460000000003</v>
      </c>
    </row>
    <row r="8101" spans="1:7">
      <c r="A8101" s="34" t="s">
        <v>1794</v>
      </c>
      <c r="B8101" s="293">
        <v>2018</v>
      </c>
      <c r="C8101" s="294">
        <v>2340.1959999999999</v>
      </c>
      <c r="D8101" s="294">
        <v>315.58800000000002</v>
      </c>
      <c r="E8101" s="295">
        <v>3063.9229999999998</v>
      </c>
      <c r="F8101" s="294">
        <v>2058.98</v>
      </c>
      <c r="G8101" s="294">
        <v>2340.4340000000002</v>
      </c>
    </row>
    <row r="8102" spans="1:7">
      <c r="A8102" s="34" t="s">
        <v>1794</v>
      </c>
      <c r="B8102" s="293">
        <v>2017</v>
      </c>
      <c r="C8102" s="294">
        <v>2066.7370000000001</v>
      </c>
      <c r="D8102" s="294">
        <v>342.28399999999999</v>
      </c>
      <c r="E8102" s="295">
        <v>3468.4870000000001</v>
      </c>
      <c r="F8102" s="294">
        <v>1960.2660000000001</v>
      </c>
      <c r="G8102" s="294">
        <v>3038.8770000000004</v>
      </c>
    </row>
    <row r="8103" spans="1:7">
      <c r="A8103" s="34" t="s">
        <v>1794</v>
      </c>
      <c r="B8103" s="293">
        <v>2016</v>
      </c>
      <c r="C8103" s="294">
        <v>1838.713</v>
      </c>
      <c r="D8103" s="294">
        <v>352.40899999999999</v>
      </c>
      <c r="E8103" s="295">
        <v>3256.7049999999999</v>
      </c>
      <c r="F8103" s="294">
        <v>1694.8309999999999</v>
      </c>
      <c r="G8103" s="294">
        <v>2867.6009999999997</v>
      </c>
    </row>
    <row r="8104" spans="1:7">
      <c r="A8104" s="34" t="s">
        <v>1794</v>
      </c>
      <c r="B8104" s="293">
        <v>2015</v>
      </c>
      <c r="C8104" s="294">
        <v>1678.912</v>
      </c>
      <c r="D8104" s="294">
        <v>352.88600000000002</v>
      </c>
      <c r="E8104" s="295">
        <v>2181.7739999999999</v>
      </c>
      <c r="F8104" s="294">
        <v>1587.307</v>
      </c>
      <c r="G8104" s="294">
        <v>1887.9010000000001</v>
      </c>
    </row>
    <row r="8105" spans="1:7">
      <c r="A8105" s="34" t="s">
        <v>1794</v>
      </c>
      <c r="B8105" s="293">
        <v>2014</v>
      </c>
      <c r="C8105" s="294">
        <v>1554.973</v>
      </c>
      <c r="D8105" s="294">
        <v>345.27300000000002</v>
      </c>
      <c r="E8105" s="295">
        <v>2360.962</v>
      </c>
      <c r="F8105" s="294">
        <v>1758.248</v>
      </c>
      <c r="G8105" s="294">
        <v>2059.0360000000001</v>
      </c>
    </row>
    <row r="8106" spans="1:7">
      <c r="A8106" s="34" t="s">
        <v>1794</v>
      </c>
      <c r="B8106" s="293">
        <v>2013</v>
      </c>
      <c r="C8106" s="294">
        <v>1514.4570000000001</v>
      </c>
      <c r="D8106" s="294">
        <v>307.13299999999998</v>
      </c>
      <c r="E8106" s="295">
        <v>2210.721</v>
      </c>
      <c r="F8106" s="294">
        <v>1610.5160000000001</v>
      </c>
      <c r="G8106" s="294">
        <v>1911.3020000000001</v>
      </c>
    </row>
    <row r="8107" spans="1:7">
      <c r="A8107" s="34" t="s">
        <v>1794</v>
      </c>
      <c r="B8107" s="293">
        <v>2012</v>
      </c>
      <c r="C8107" s="294">
        <v>1368.5150000000001</v>
      </c>
      <c r="D8107" s="294">
        <v>254.85</v>
      </c>
      <c r="E8107" s="295">
        <v>2137.8690000000001</v>
      </c>
      <c r="F8107" s="294">
        <v>1607.627</v>
      </c>
      <c r="G8107" s="294">
        <v>1858.462</v>
      </c>
    </row>
    <row r="8108" spans="1:7">
      <c r="A8108" s="34" t="s">
        <v>1794</v>
      </c>
      <c r="B8108" s="293">
        <v>2011</v>
      </c>
      <c r="C8108" s="294">
        <v>1243.1479999999999</v>
      </c>
      <c r="D8108" s="294">
        <v>226.98599999999999</v>
      </c>
      <c r="E8108" s="295">
        <v>2068.922</v>
      </c>
      <c r="F8108" s="294">
        <v>1730.7370000000001</v>
      </c>
      <c r="G8108" s="294">
        <v>1830.9</v>
      </c>
    </row>
    <row r="8109" spans="1:7">
      <c r="A8109" s="34" t="s">
        <v>1794</v>
      </c>
      <c r="B8109" s="293">
        <v>2010</v>
      </c>
      <c r="C8109" s="294">
        <v>1092.357</v>
      </c>
      <c r="D8109" s="294">
        <v>190.08500000000001</v>
      </c>
      <c r="E8109" s="295">
        <v>1626.3969999999999</v>
      </c>
      <c r="F8109" s="294">
        <v>1287.5360000000001</v>
      </c>
      <c r="G8109" s="294">
        <v>1409.2250000000001</v>
      </c>
    </row>
    <row r="8110" spans="1:7">
      <c r="A8110" s="34" t="s">
        <v>1794</v>
      </c>
      <c r="B8110" s="293">
        <v>2009</v>
      </c>
      <c r="C8110" s="294">
        <v>920.73500000000001</v>
      </c>
      <c r="D8110" s="294">
        <v>146.44800000000001</v>
      </c>
      <c r="E8110" s="295">
        <v>1507.9680000000001</v>
      </c>
      <c r="F8110" s="294">
        <v>1115.192</v>
      </c>
      <c r="G8110" s="294">
        <v>1276.9279999999999</v>
      </c>
    </row>
    <row r="8111" spans="1:7">
      <c r="A8111" s="34" t="s">
        <v>1794</v>
      </c>
      <c r="B8111" s="293">
        <v>2008</v>
      </c>
      <c r="C8111" s="294">
        <v>835.39700000000005</v>
      </c>
      <c r="D8111" s="294">
        <v>110.303</v>
      </c>
      <c r="E8111" s="295">
        <v>1406</v>
      </c>
      <c r="F8111" s="294">
        <v>1081.7750000000001</v>
      </c>
      <c r="G8111" s="294">
        <v>1219.4290000000001</v>
      </c>
    </row>
    <row r="8112" spans="1:7">
      <c r="A8112" s="34" t="s">
        <v>1794</v>
      </c>
      <c r="B8112" s="293">
        <v>2007</v>
      </c>
      <c r="C8112" s="294">
        <v>716.33199999999999</v>
      </c>
      <c r="D8112" s="294">
        <v>66.302000000000007</v>
      </c>
      <c r="E8112" s="295">
        <v>1252.0419999999999</v>
      </c>
      <c r="F8112" s="294">
        <v>931.22199999999998</v>
      </c>
      <c r="G8112" s="294">
        <v>1047.22</v>
      </c>
    </row>
    <row r="8113" spans="1:7">
      <c r="A8113" s="34" t="s">
        <v>1794</v>
      </c>
      <c r="B8113" s="293">
        <v>2006</v>
      </c>
      <c r="C8113" s="294">
        <v>606.99599999999998</v>
      </c>
      <c r="D8113" s="294">
        <v>88.210999999999999</v>
      </c>
      <c r="E8113" s="295">
        <v>1007.221</v>
      </c>
      <c r="F8113" s="294">
        <v>738.14800000000002</v>
      </c>
      <c r="G8113" s="294">
        <v>859.22900000000004</v>
      </c>
    </row>
    <row r="8114" spans="1:7">
      <c r="A8114" s="34" t="s">
        <v>1794</v>
      </c>
      <c r="B8114" s="293">
        <v>2005</v>
      </c>
      <c r="C8114" s="294">
        <v>425.505</v>
      </c>
      <c r="D8114" s="294">
        <v>64.784999999999997</v>
      </c>
      <c r="E8114" s="295">
        <v>774.14599999999996</v>
      </c>
      <c r="F8114" s="294">
        <v>474.065</v>
      </c>
      <c r="G8114" s="294">
        <v>648.43399999999997</v>
      </c>
    </row>
    <row r="8115" spans="1:7">
      <c r="A8115" s="34" t="s">
        <v>1794</v>
      </c>
      <c r="B8115" s="293">
        <v>2004</v>
      </c>
      <c r="C8115" s="294">
        <v>339.33800000000002</v>
      </c>
      <c r="D8115" s="294">
        <v>57.283999999999999</v>
      </c>
      <c r="E8115" s="295">
        <v>549.15099999999995</v>
      </c>
      <c r="F8115" s="294">
        <v>361.49900000000002</v>
      </c>
      <c r="G8115" s="294">
        <v>474.74900000000002</v>
      </c>
    </row>
    <row r="8116" spans="1:7">
      <c r="A8116" s="34" t="s">
        <v>1794</v>
      </c>
      <c r="B8116" s="293">
        <v>2003</v>
      </c>
      <c r="C8116" s="294">
        <v>273.57</v>
      </c>
      <c r="D8116" s="294">
        <v>45.728999999999999</v>
      </c>
      <c r="E8116" s="295">
        <v>459.59500000000003</v>
      </c>
      <c r="F8116" s="294">
        <v>286.43299999999999</v>
      </c>
      <c r="G8116" s="294">
        <v>399.68299999999999</v>
      </c>
    </row>
    <row r="8117" spans="1:7">
      <c r="A8117" s="34" t="s">
        <v>1794</v>
      </c>
      <c r="B8117" s="293">
        <v>2002</v>
      </c>
      <c r="C8117" s="294">
        <v>204.07599999999999</v>
      </c>
      <c r="D8117" s="294">
        <v>37.506</v>
      </c>
      <c r="E8117" s="295">
        <v>376.19099999999997</v>
      </c>
      <c r="F8117" s="294">
        <v>192.93</v>
      </c>
      <c r="G8117" s="294">
        <v>316.18</v>
      </c>
    </row>
    <row r="8118" spans="1:7">
      <c r="A8118" s="34" t="s">
        <v>1794</v>
      </c>
      <c r="B8118" s="293">
        <v>2001</v>
      </c>
      <c r="C8118" s="294">
        <v>155.15600000000001</v>
      </c>
      <c r="D8118" s="294">
        <v>11.63</v>
      </c>
      <c r="E8118" s="295">
        <v>288.08999999999997</v>
      </c>
      <c r="F8118" s="294">
        <v>100.366</v>
      </c>
      <c r="G8118" s="294">
        <v>250.36599999999999</v>
      </c>
    </row>
    <row r="8119" spans="1:7">
      <c r="A8119" s="34" t="s">
        <v>1794</v>
      </c>
      <c r="B8119" s="293">
        <v>2000</v>
      </c>
      <c r="C8119" s="294">
        <v>115.61499999999999</v>
      </c>
      <c r="D8119" s="294">
        <v>22.225999999999999</v>
      </c>
      <c r="E8119" s="295">
        <v>115.59399999999999</v>
      </c>
      <c r="F8119" s="294">
        <v>93.971999999999994</v>
      </c>
      <c r="G8119" s="294">
        <v>93.971999999999994</v>
      </c>
    </row>
    <row r="8120" spans="1:7">
      <c r="A8120" s="34" t="s">
        <v>1794</v>
      </c>
      <c r="B8120" s="293">
        <v>1999</v>
      </c>
      <c r="C8120" s="294">
        <v>88.626999999999995</v>
      </c>
      <c r="D8120" s="294">
        <v>16.102</v>
      </c>
      <c r="E8120" s="295">
        <v>89.888999999999996</v>
      </c>
      <c r="F8120" s="294">
        <v>71.647000000000006</v>
      </c>
      <c r="G8120" s="294">
        <v>71.647000000000006</v>
      </c>
    </row>
    <row r="8121" spans="1:7">
      <c r="A8121" s="34" t="s">
        <v>1794</v>
      </c>
      <c r="B8121" s="293">
        <v>1998</v>
      </c>
      <c r="C8121" s="294">
        <v>66.519000000000005</v>
      </c>
      <c r="D8121" s="294">
        <v>10.611000000000001</v>
      </c>
      <c r="E8121" s="295">
        <v>64.617999999999995</v>
      </c>
      <c r="F8121" s="294">
        <v>50.773000000000003</v>
      </c>
      <c r="G8121" s="294">
        <v>51</v>
      </c>
    </row>
    <row r="8122" spans="1:7">
      <c r="A8122" s="34" t="s">
        <v>1794</v>
      </c>
      <c r="B8122" s="293">
        <v>1997</v>
      </c>
      <c r="C8122" s="294">
        <v>49.18</v>
      </c>
      <c r="D8122" s="294">
        <v>7.4649999999999999</v>
      </c>
      <c r="E8122" s="295">
        <v>54.895000000000003</v>
      </c>
      <c r="F8122" s="294">
        <v>44.625</v>
      </c>
      <c r="G8122" s="294">
        <v>45.173000000000002</v>
      </c>
    </row>
    <row r="8123" spans="1:7">
      <c r="A8123" s="34" t="s">
        <v>1794</v>
      </c>
      <c r="B8123" s="293">
        <v>1996</v>
      </c>
      <c r="C8123" s="294">
        <v>34.561999999999998</v>
      </c>
      <c r="D8123" s="294">
        <v>4.5030000000000001</v>
      </c>
      <c r="E8123" s="295">
        <v>46.945999999999998</v>
      </c>
      <c r="F8123" s="294">
        <v>38.985999999999997</v>
      </c>
      <c r="G8123" s="294">
        <v>39.852999999999994</v>
      </c>
    </row>
    <row r="8124" spans="1:7">
      <c r="A8124" s="34" t="s">
        <v>1794</v>
      </c>
      <c r="B8124" s="293">
        <v>1995</v>
      </c>
      <c r="C8124" s="294">
        <v>23.501000000000001</v>
      </c>
      <c r="D8124" s="294">
        <v>2.8330000000000002</v>
      </c>
      <c r="E8124" s="295">
        <v>35.313000000000002</v>
      </c>
      <c r="F8124" s="294">
        <v>28.867000000000001</v>
      </c>
      <c r="G8124" s="294">
        <v>29.654</v>
      </c>
    </row>
    <row r="8125" spans="1:7">
      <c r="A8125" s="34" t="s">
        <v>1795</v>
      </c>
      <c r="B8125" s="293">
        <v>2019</v>
      </c>
      <c r="C8125" s="294">
        <v>6694.8</v>
      </c>
      <c r="D8125" s="294">
        <v>695.1</v>
      </c>
      <c r="E8125" s="295">
        <v>6113</v>
      </c>
      <c r="F8125" s="294">
        <v>404.2</v>
      </c>
      <c r="G8125" s="294">
        <v>2661.1</v>
      </c>
    </row>
    <row r="8126" spans="1:7">
      <c r="A8126" s="34" t="s">
        <v>1795</v>
      </c>
      <c r="B8126" s="293">
        <v>2018</v>
      </c>
      <c r="C8126" s="294">
        <v>6666</v>
      </c>
      <c r="D8126" s="294">
        <v>535</v>
      </c>
      <c r="E8126" s="295">
        <v>6262</v>
      </c>
      <c r="F8126" s="294">
        <v>1617.5</v>
      </c>
      <c r="G8126" s="294">
        <v>3393.7</v>
      </c>
    </row>
    <row r="8127" spans="1:7">
      <c r="A8127" s="34" t="s">
        <v>1795</v>
      </c>
      <c r="B8127" s="293">
        <v>2017</v>
      </c>
      <c r="C8127" s="294">
        <v>6311.3</v>
      </c>
      <c r="D8127" s="294">
        <v>824.8</v>
      </c>
      <c r="E8127" s="295">
        <v>7161.7</v>
      </c>
      <c r="F8127" s="294">
        <v>2663.6</v>
      </c>
      <c r="G8127" s="294">
        <v>4507.3999999999996</v>
      </c>
    </row>
    <row r="8128" spans="1:7">
      <c r="A8128" s="34" t="s">
        <v>1795</v>
      </c>
      <c r="B8128" s="293">
        <v>2016</v>
      </c>
      <c r="C8128" s="294">
        <v>5879.5</v>
      </c>
      <c r="D8128" s="294">
        <v>729</v>
      </c>
      <c r="E8128" s="295">
        <v>7101.2</v>
      </c>
      <c r="F8128" s="294">
        <v>1990.1</v>
      </c>
      <c r="G8128" s="294">
        <v>3955</v>
      </c>
    </row>
    <row r="8129" spans="1:7">
      <c r="A8129" s="34" t="s">
        <v>1795</v>
      </c>
      <c r="B8129" s="293">
        <v>2015</v>
      </c>
      <c r="C8129" s="294">
        <v>6307.9</v>
      </c>
      <c r="D8129" s="294">
        <v>826.9</v>
      </c>
      <c r="E8129" s="295">
        <v>6404.7</v>
      </c>
      <c r="F8129" s="294">
        <v>2256.8000000000002</v>
      </c>
      <c r="G8129" s="294">
        <v>3757.7000000000003</v>
      </c>
    </row>
    <row r="8130" spans="1:7">
      <c r="A8130" s="34" t="s">
        <v>1795</v>
      </c>
      <c r="B8130" s="293">
        <v>2014</v>
      </c>
      <c r="C8130" s="294">
        <v>6623.5</v>
      </c>
      <c r="D8130" s="294">
        <v>825.7</v>
      </c>
      <c r="E8130" s="295">
        <v>6224.3</v>
      </c>
      <c r="F8130" s="294">
        <v>2658.1</v>
      </c>
      <c r="G8130" s="294">
        <v>3883.5</v>
      </c>
    </row>
    <row r="8131" spans="1:7">
      <c r="A8131" s="34" t="s">
        <v>1795</v>
      </c>
      <c r="B8131" s="293">
        <v>2013</v>
      </c>
      <c r="C8131" s="294">
        <v>6351.9</v>
      </c>
      <c r="D8131" s="294">
        <v>755.2</v>
      </c>
      <c r="E8131" s="295">
        <v>5844.6</v>
      </c>
      <c r="F8131" s="294">
        <v>2585.5</v>
      </c>
      <c r="G8131" s="294">
        <v>3669.6</v>
      </c>
    </row>
    <row r="8132" spans="1:7">
      <c r="A8132" s="34" t="s">
        <v>1795</v>
      </c>
      <c r="B8132" s="293">
        <v>2012</v>
      </c>
      <c r="C8132" s="294">
        <v>6259.4</v>
      </c>
      <c r="D8132" s="294">
        <v>735.6</v>
      </c>
      <c r="E8132" s="295">
        <v>5636.5</v>
      </c>
      <c r="F8132" s="294">
        <v>1851.7</v>
      </c>
      <c r="G8132" s="294">
        <v>2913.7</v>
      </c>
    </row>
    <row r="8133" spans="1:7">
      <c r="A8133" s="34" t="s">
        <v>1795</v>
      </c>
      <c r="B8133" s="293">
        <v>2011</v>
      </c>
      <c r="C8133" s="294">
        <v>6000.4</v>
      </c>
      <c r="D8133" s="294">
        <v>696.4</v>
      </c>
      <c r="E8133" s="295">
        <v>5284.9</v>
      </c>
      <c r="F8133" s="294">
        <v>1748</v>
      </c>
      <c r="G8133" s="294">
        <v>2653</v>
      </c>
    </row>
    <row r="8134" spans="1:7">
      <c r="A8134" s="34" t="s">
        <v>1795</v>
      </c>
      <c r="B8134" s="293">
        <v>2010</v>
      </c>
      <c r="C8134" s="294">
        <v>4857</v>
      </c>
      <c r="D8134" s="294">
        <v>463.2</v>
      </c>
      <c r="E8134" s="295">
        <v>4748.3</v>
      </c>
      <c r="F8134" s="294">
        <v>1460.4</v>
      </c>
      <c r="G8134" s="294">
        <v>2365.3000000000002</v>
      </c>
    </row>
    <row r="8135" spans="1:7">
      <c r="A8135" s="34" t="s">
        <v>1795</v>
      </c>
      <c r="B8135" s="293">
        <v>2009</v>
      </c>
      <c r="C8135" s="294">
        <v>4332.5</v>
      </c>
      <c r="D8135" s="294">
        <v>220.2</v>
      </c>
      <c r="E8135" s="295">
        <v>4305.7</v>
      </c>
      <c r="F8135" s="294">
        <v>1316.4</v>
      </c>
      <c r="G8135" s="294">
        <v>2221.1000000000004</v>
      </c>
    </row>
    <row r="8136" spans="1:7">
      <c r="A8136" s="34" t="s">
        <v>1795</v>
      </c>
      <c r="B8136" s="293">
        <v>2008</v>
      </c>
      <c r="C8136" s="294">
        <v>5697.8</v>
      </c>
      <c r="D8136" s="294">
        <v>577.6</v>
      </c>
      <c r="E8136" s="295">
        <v>4593.6000000000004</v>
      </c>
      <c r="F8136" s="294">
        <v>1688.8</v>
      </c>
      <c r="G8136" s="294">
        <v>2693.3</v>
      </c>
    </row>
    <row r="8137" spans="1:7">
      <c r="A8137" s="34" t="s">
        <v>1795</v>
      </c>
      <c r="B8137" s="293">
        <v>2007</v>
      </c>
      <c r="C8137" s="294">
        <v>5003.8999999999996</v>
      </c>
      <c r="D8137" s="294">
        <v>1487.8</v>
      </c>
      <c r="E8137" s="295">
        <v>4545.8</v>
      </c>
      <c r="F8137" s="294">
        <v>1742.8</v>
      </c>
      <c r="G8137" s="294">
        <v>2669.8999999999996</v>
      </c>
    </row>
    <row r="8138" spans="1:7">
      <c r="A8138" s="34" t="s">
        <v>1795</v>
      </c>
      <c r="B8138" s="293">
        <v>2006</v>
      </c>
      <c r="C8138" s="294">
        <v>4556.3999999999996</v>
      </c>
      <c r="D8138" s="294">
        <v>607</v>
      </c>
      <c r="E8138" s="295">
        <v>4735.3999999999996</v>
      </c>
      <c r="F8138" s="294">
        <v>1918.2</v>
      </c>
      <c r="G8138" s="294">
        <v>2886.2</v>
      </c>
    </row>
    <row r="8139" spans="1:7">
      <c r="A8139" s="34" t="s">
        <v>1795</v>
      </c>
      <c r="B8139" s="293">
        <v>2005</v>
      </c>
      <c r="C8139" s="294">
        <v>5003.2</v>
      </c>
      <c r="D8139" s="294">
        <v>540</v>
      </c>
      <c r="E8139" s="295">
        <v>4525.1000000000004</v>
      </c>
      <c r="F8139" s="294">
        <v>1649.1</v>
      </c>
      <c r="G8139" s="294">
        <v>2398.5</v>
      </c>
    </row>
    <row r="8140" spans="1:7">
      <c r="A8140" s="34" t="s">
        <v>1795</v>
      </c>
      <c r="B8140" s="293">
        <v>2004</v>
      </c>
      <c r="C8140" s="294">
        <v>4411.1000000000004</v>
      </c>
      <c r="D8140" s="294">
        <v>414.9</v>
      </c>
      <c r="E8140" s="295">
        <v>4201.2</v>
      </c>
      <c r="F8140" s="294">
        <v>1861</v>
      </c>
      <c r="G8140" s="294">
        <v>2618.9</v>
      </c>
    </row>
    <row r="8141" spans="1:7">
      <c r="A8141" s="34" t="s">
        <v>1795</v>
      </c>
      <c r="B8141" s="293">
        <v>2003</v>
      </c>
      <c r="C8141" s="294">
        <v>3992.3</v>
      </c>
      <c r="D8141" s="294">
        <v>286.39999999999998</v>
      </c>
      <c r="E8141" s="295">
        <v>3939.9</v>
      </c>
      <c r="F8141" s="294">
        <v>1586.8</v>
      </c>
      <c r="G8141" s="294">
        <v>2359.5</v>
      </c>
    </row>
    <row r="8142" spans="1:7">
      <c r="A8142" s="34" t="s">
        <v>1795</v>
      </c>
      <c r="B8142" s="293">
        <v>2002</v>
      </c>
      <c r="C8142" s="294">
        <v>3909</v>
      </c>
      <c r="D8142" s="294">
        <v>121</v>
      </c>
      <c r="E8142" s="295">
        <v>4006</v>
      </c>
      <c r="F8142" s="294">
        <v>1609</v>
      </c>
      <c r="G8142" s="294">
        <v>2538</v>
      </c>
    </row>
    <row r="8143" spans="1:7">
      <c r="A8143" s="34" t="s">
        <v>1795</v>
      </c>
      <c r="B8143" s="293">
        <v>2001</v>
      </c>
      <c r="C8143" s="294">
        <v>4285</v>
      </c>
      <c r="D8143" s="294">
        <v>305</v>
      </c>
      <c r="E8143" s="295">
        <v>4074</v>
      </c>
      <c r="F8143" s="294">
        <v>1600</v>
      </c>
      <c r="G8143" s="294">
        <v>2532</v>
      </c>
    </row>
    <row r="8144" spans="1:7">
      <c r="A8144" s="34" t="s">
        <v>1795</v>
      </c>
      <c r="B8144" s="293">
        <v>2000</v>
      </c>
      <c r="C8144" s="294">
        <v>4656</v>
      </c>
      <c r="D8144" s="294">
        <v>636</v>
      </c>
      <c r="E8144" s="295">
        <v>5289</v>
      </c>
      <c r="F8144" s="294">
        <v>2669</v>
      </c>
      <c r="G8144" s="294">
        <v>3609</v>
      </c>
    </row>
    <row r="8145" spans="1:7">
      <c r="A8145" s="34" t="s">
        <v>1795</v>
      </c>
      <c r="B8145" s="293">
        <v>1999</v>
      </c>
      <c r="C8145" s="294">
        <v>7151</v>
      </c>
      <c r="D8145" s="294">
        <v>562</v>
      </c>
      <c r="E8145" s="295">
        <v>6704</v>
      </c>
      <c r="F8145" s="294">
        <v>2637</v>
      </c>
      <c r="G8145" s="294">
        <v>3737</v>
      </c>
    </row>
    <row r="8146" spans="1:7">
      <c r="A8146" s="34" t="s">
        <v>1795</v>
      </c>
      <c r="B8146" s="293">
        <v>1998</v>
      </c>
      <c r="C8146" s="294">
        <v>6752</v>
      </c>
      <c r="D8146" s="294">
        <v>-427</v>
      </c>
      <c r="E8146" s="295">
        <v>7170</v>
      </c>
      <c r="F8146" s="294">
        <v>3245</v>
      </c>
      <c r="G8146" s="294">
        <v>4309</v>
      </c>
    </row>
    <row r="8147" spans="1:7">
      <c r="A8147" s="34" t="s">
        <v>1795</v>
      </c>
      <c r="B8147" s="293">
        <v>1997</v>
      </c>
      <c r="C8147" s="294">
        <v>6370</v>
      </c>
      <c r="D8147" s="294">
        <v>644</v>
      </c>
      <c r="E8147" s="295">
        <v>7642</v>
      </c>
      <c r="F8147" s="294">
        <v>4811</v>
      </c>
      <c r="G8147" s="294">
        <v>5019</v>
      </c>
    </row>
    <row r="8148" spans="1:7">
      <c r="A8148" s="34" t="s">
        <v>1795</v>
      </c>
      <c r="B8148" s="293">
        <v>1996</v>
      </c>
      <c r="C8148" s="294">
        <v>7228</v>
      </c>
      <c r="D8148" s="294">
        <v>726</v>
      </c>
      <c r="E8148" s="295">
        <v>8976</v>
      </c>
      <c r="F8148" s="294">
        <v>4256</v>
      </c>
      <c r="G8148" s="294">
        <v>4735</v>
      </c>
    </row>
    <row r="8149" spans="1:7">
      <c r="A8149" s="34" t="s">
        <v>1796</v>
      </c>
      <c r="B8149" s="293">
        <v>2019</v>
      </c>
      <c r="C8149" s="294">
        <v>2015.4770000000001</v>
      </c>
      <c r="D8149" s="294">
        <v>203.34700000000001</v>
      </c>
      <c r="E8149" s="295">
        <v>1744.376</v>
      </c>
      <c r="F8149" s="294">
        <v>815.75</v>
      </c>
      <c r="G8149" s="294">
        <v>1309.018</v>
      </c>
    </row>
    <row r="8150" spans="1:7">
      <c r="A8150" s="34" t="s">
        <v>1796</v>
      </c>
      <c r="B8150" s="293">
        <v>2018</v>
      </c>
      <c r="C8150" s="294">
        <v>1821.5650000000001</v>
      </c>
      <c r="D8150" s="294">
        <v>231.66300000000001</v>
      </c>
      <c r="E8150" s="295">
        <v>1094.124</v>
      </c>
      <c r="F8150" s="294">
        <v>711.90800000000002</v>
      </c>
      <c r="G8150" s="294">
        <v>711.90800000000002</v>
      </c>
    </row>
    <row r="8151" spans="1:7">
      <c r="A8151" s="34" t="s">
        <v>1796</v>
      </c>
      <c r="B8151" s="293">
        <v>2017</v>
      </c>
      <c r="C8151" s="294">
        <v>1673.9570000000001</v>
      </c>
      <c r="D8151" s="294">
        <v>179.124</v>
      </c>
      <c r="E8151" s="295">
        <v>1033.663</v>
      </c>
      <c r="F8151" s="294">
        <v>653.92399999999998</v>
      </c>
      <c r="G8151" s="294">
        <v>653.92399999999998</v>
      </c>
    </row>
    <row r="8152" spans="1:7">
      <c r="A8152" s="34" t="s">
        <v>1796</v>
      </c>
      <c r="B8152" s="293">
        <v>2016</v>
      </c>
      <c r="C8152" s="294">
        <v>1573.4770000000001</v>
      </c>
      <c r="D8152" s="294">
        <v>167.369</v>
      </c>
      <c r="E8152" s="295">
        <v>916.53800000000001</v>
      </c>
      <c r="F8152" s="294">
        <v>568.54499999999996</v>
      </c>
      <c r="G8152" s="294">
        <v>568.54499999999996</v>
      </c>
    </row>
    <row r="8153" spans="1:7">
      <c r="A8153" s="34" t="s">
        <v>1796</v>
      </c>
      <c r="B8153" s="293">
        <v>2015</v>
      </c>
      <c r="C8153" s="294">
        <v>1485.3050000000001</v>
      </c>
      <c r="D8153" s="294">
        <v>152.149</v>
      </c>
      <c r="E8153" s="295">
        <v>848.65099999999995</v>
      </c>
      <c r="F8153" s="294">
        <v>524.029</v>
      </c>
      <c r="G8153" s="294">
        <v>524.029</v>
      </c>
    </row>
    <row r="8154" spans="1:7">
      <c r="A8154" s="34" t="s">
        <v>1796</v>
      </c>
      <c r="B8154" s="293">
        <v>2014</v>
      </c>
      <c r="C8154" s="294">
        <v>1411.566</v>
      </c>
      <c r="D8154" s="294">
        <v>137.66399999999999</v>
      </c>
      <c r="E8154" s="295">
        <v>808.16200000000003</v>
      </c>
      <c r="F8154" s="294">
        <v>462.67599999999999</v>
      </c>
      <c r="G8154" s="294">
        <v>462.67599999999999</v>
      </c>
    </row>
    <row r="8155" spans="1:7">
      <c r="A8155" s="34" t="s">
        <v>1796</v>
      </c>
      <c r="B8155" s="293">
        <v>2013</v>
      </c>
      <c r="C8155" s="294">
        <v>1337.374</v>
      </c>
      <c r="D8155" s="294">
        <v>123.33</v>
      </c>
      <c r="E8155" s="295">
        <v>739.21699999999998</v>
      </c>
      <c r="F8155" s="294">
        <v>438.255</v>
      </c>
      <c r="G8155" s="294">
        <v>438.255</v>
      </c>
    </row>
    <row r="8156" spans="1:7">
      <c r="A8156" s="34" t="s">
        <v>1796</v>
      </c>
      <c r="B8156" s="293">
        <v>2012</v>
      </c>
      <c r="C8156" s="294">
        <v>1270.9090000000001</v>
      </c>
      <c r="D8156" s="294">
        <v>111.33199999999999</v>
      </c>
      <c r="E8156" s="295">
        <v>692.50599999999997</v>
      </c>
      <c r="F8156" s="294">
        <v>354.95600000000002</v>
      </c>
      <c r="G8156" s="294">
        <v>354.95600000000002</v>
      </c>
    </row>
    <row r="8157" spans="1:7">
      <c r="A8157" s="34" t="s">
        <v>1796</v>
      </c>
      <c r="B8157" s="293">
        <v>2011</v>
      </c>
      <c r="C8157" s="294">
        <v>1205.0640000000001</v>
      </c>
      <c r="D8157" s="294">
        <v>100.711</v>
      </c>
      <c r="E8157" s="295">
        <v>645.65</v>
      </c>
      <c r="F8157" s="294">
        <v>323.99700000000001</v>
      </c>
      <c r="G8157" s="294">
        <v>323.99700000000001</v>
      </c>
    </row>
    <row r="8158" spans="1:7">
      <c r="A8158" s="34" t="s">
        <v>1796</v>
      </c>
      <c r="B8158" s="293">
        <v>2010</v>
      </c>
      <c r="C8158" s="294">
        <v>1136.8900000000001</v>
      </c>
      <c r="D8158" s="294">
        <v>90.001999999999995</v>
      </c>
      <c r="E8158" s="295">
        <v>619.01400000000001</v>
      </c>
      <c r="F8158" s="294">
        <v>297.97000000000003</v>
      </c>
      <c r="G8158" s="294">
        <v>323.97000000000003</v>
      </c>
    </row>
    <row r="8159" spans="1:7">
      <c r="A8159" s="34" t="s">
        <v>1796</v>
      </c>
      <c r="B8159" s="293">
        <v>2009</v>
      </c>
      <c r="C8159" s="294">
        <v>1073.9580000000001</v>
      </c>
      <c r="D8159" s="294">
        <v>83.983999999999995</v>
      </c>
      <c r="E8159" s="295">
        <v>566.49599999999998</v>
      </c>
      <c r="F8159" s="294">
        <v>264.56599999999997</v>
      </c>
      <c r="G8159" s="294">
        <v>294.56599999999997</v>
      </c>
    </row>
    <row r="8160" spans="1:7">
      <c r="A8160" s="34" t="s">
        <v>1796</v>
      </c>
      <c r="B8160" s="293">
        <v>2008</v>
      </c>
      <c r="C8160" s="294">
        <v>1020.564</v>
      </c>
      <c r="D8160" s="294">
        <v>68.933999999999997</v>
      </c>
      <c r="E8160" s="295">
        <v>572.51700000000005</v>
      </c>
      <c r="F8160" s="294">
        <v>228.43299999999999</v>
      </c>
      <c r="G8160" s="294">
        <v>294.05399999999997</v>
      </c>
    </row>
    <row r="8161" spans="1:7">
      <c r="A8161" s="34" t="s">
        <v>1796</v>
      </c>
      <c r="B8161" s="293">
        <v>2007</v>
      </c>
      <c r="C8161" s="294">
        <v>894.92</v>
      </c>
      <c r="D8161" s="294">
        <v>64.730999999999995</v>
      </c>
      <c r="E8161" s="295">
        <v>475.22800000000001</v>
      </c>
      <c r="F8161" s="294">
        <v>233.553</v>
      </c>
      <c r="G8161" s="294">
        <v>235.34</v>
      </c>
    </row>
    <row r="8162" spans="1:7">
      <c r="A8162" s="34" t="s">
        <v>1796</v>
      </c>
      <c r="B8162" s="293">
        <v>2006</v>
      </c>
      <c r="C8162" s="294">
        <v>858.87800000000004</v>
      </c>
      <c r="D8162" s="294">
        <v>57.808999999999997</v>
      </c>
      <c r="E8162" s="295">
        <v>453.17500000000001</v>
      </c>
      <c r="F8162" s="294">
        <v>211.459</v>
      </c>
      <c r="G8162" s="294">
        <v>212.08100000000002</v>
      </c>
    </row>
    <row r="8163" spans="1:7">
      <c r="A8163" s="34" t="s">
        <v>1796</v>
      </c>
      <c r="B8163" s="293">
        <v>2005</v>
      </c>
      <c r="C8163" s="294">
        <v>802.41700000000003</v>
      </c>
      <c r="D8163" s="294">
        <v>52.773000000000003</v>
      </c>
      <c r="E8163" s="295">
        <v>439.637</v>
      </c>
      <c r="F8163" s="294">
        <v>176.95099999999999</v>
      </c>
      <c r="G8163" s="294">
        <v>178.33599999999998</v>
      </c>
    </row>
    <row r="8164" spans="1:7">
      <c r="A8164" s="34" t="s">
        <v>1796</v>
      </c>
      <c r="B8164" s="293">
        <v>2004</v>
      </c>
      <c r="C8164" s="294">
        <v>750.88400000000001</v>
      </c>
      <c r="D8164" s="294">
        <v>52.055</v>
      </c>
      <c r="E8164" s="295">
        <v>418.78</v>
      </c>
      <c r="F8164" s="294">
        <v>167.54900000000001</v>
      </c>
      <c r="G8164" s="294">
        <v>167.54900000000001</v>
      </c>
    </row>
    <row r="8165" spans="1:7">
      <c r="A8165" s="34" t="s">
        <v>1796</v>
      </c>
      <c r="B8165" s="293">
        <v>2003</v>
      </c>
      <c r="C8165" s="294">
        <v>677.01300000000003</v>
      </c>
      <c r="D8165" s="294">
        <v>35.761000000000003</v>
      </c>
      <c r="E8165" s="295">
        <v>349.904</v>
      </c>
      <c r="F8165" s="294">
        <v>138.774</v>
      </c>
      <c r="G8165" s="294">
        <v>138.774</v>
      </c>
    </row>
    <row r="8166" spans="1:7">
      <c r="A8166" s="34" t="s">
        <v>1796</v>
      </c>
      <c r="B8166" s="293">
        <v>2002</v>
      </c>
      <c r="C8166" s="294">
        <v>665.42499999999995</v>
      </c>
      <c r="D8166" s="294">
        <v>27.11</v>
      </c>
      <c r="E8166" s="295">
        <v>318.33800000000002</v>
      </c>
      <c r="F8166" s="294">
        <v>90.69</v>
      </c>
      <c r="G8166" s="294">
        <v>90.69</v>
      </c>
    </row>
    <row r="8167" spans="1:7">
      <c r="A8167" s="34" t="s">
        <v>1796</v>
      </c>
      <c r="B8167" s="293">
        <v>2001</v>
      </c>
      <c r="C8167" s="294">
        <v>649.92499999999995</v>
      </c>
      <c r="D8167" s="294">
        <v>16.942</v>
      </c>
      <c r="E8167" s="295">
        <v>296.55900000000003</v>
      </c>
      <c r="F8167" s="294">
        <v>85.498000000000005</v>
      </c>
      <c r="G8167" s="294">
        <v>85.498000000000005</v>
      </c>
    </row>
    <row r="8168" spans="1:7">
      <c r="A8168" s="34" t="s">
        <v>1796</v>
      </c>
      <c r="B8168" s="293">
        <v>2000</v>
      </c>
      <c r="C8168" s="294">
        <v>649.55799999999999</v>
      </c>
      <c r="D8168" s="294">
        <v>9.5500000000000007</v>
      </c>
      <c r="E8168" s="295">
        <v>298.81900000000002</v>
      </c>
      <c r="F8168" s="294">
        <v>78.599000000000004</v>
      </c>
      <c r="G8168" s="294">
        <v>80.683999999999997</v>
      </c>
    </row>
    <row r="8169" spans="1:7">
      <c r="A8169" s="34" t="s">
        <v>1796</v>
      </c>
      <c r="B8169" s="293">
        <v>1999</v>
      </c>
      <c r="C8169" s="294">
        <v>586.63900000000001</v>
      </c>
      <c r="D8169" s="294">
        <v>7.15</v>
      </c>
      <c r="E8169" s="295">
        <v>309.94799999999998</v>
      </c>
      <c r="F8169" s="294">
        <v>71.790000000000006</v>
      </c>
      <c r="G8169" s="294">
        <v>77.878</v>
      </c>
    </row>
    <row r="8170" spans="1:7">
      <c r="A8170" s="34" t="s">
        <v>1796</v>
      </c>
      <c r="B8170" s="293">
        <v>1998</v>
      </c>
      <c r="C8170" s="294">
        <v>549.13599999999997</v>
      </c>
      <c r="D8170" s="294">
        <v>6.5869999999999997</v>
      </c>
      <c r="E8170" s="295">
        <v>327.26499999999999</v>
      </c>
      <c r="F8170" s="294">
        <v>80.234099999999998</v>
      </c>
      <c r="G8170" s="294">
        <v>89.743099999999998</v>
      </c>
    </row>
    <row r="8171" spans="1:7">
      <c r="A8171" s="34" t="s">
        <v>1796</v>
      </c>
      <c r="B8171" s="293">
        <v>1997</v>
      </c>
      <c r="C8171" s="294">
        <v>538.63900000000001</v>
      </c>
      <c r="D8171" s="294">
        <v>1.4969999999999999</v>
      </c>
      <c r="E8171" s="295">
        <v>432.68</v>
      </c>
      <c r="F8171" s="294">
        <v>145.64230000000001</v>
      </c>
      <c r="G8171" s="294">
        <v>158.01930000000002</v>
      </c>
    </row>
    <row r="8172" spans="1:7">
      <c r="A8172" s="34" t="s">
        <v>1796</v>
      </c>
      <c r="B8172" s="293">
        <v>1996</v>
      </c>
      <c r="C8172" s="294">
        <v>532.78499999999997</v>
      </c>
      <c r="D8172" s="294">
        <v>22.795000000000002</v>
      </c>
      <c r="E8172" s="295">
        <v>296.65600000000001</v>
      </c>
      <c r="F8172" s="294">
        <v>190.29</v>
      </c>
      <c r="G8172" s="294">
        <v>205.18799999999999</v>
      </c>
    </row>
    <row r="8173" spans="1:7">
      <c r="A8173" s="34" t="s">
        <v>1796</v>
      </c>
      <c r="B8173" s="293">
        <v>1995</v>
      </c>
      <c r="C8173" s="294">
        <v>620.43499999999995</v>
      </c>
      <c r="D8173" s="294">
        <v>39.277000000000001</v>
      </c>
      <c r="E8173" s="295">
        <v>314.92500000000001</v>
      </c>
      <c r="F8173" s="294">
        <v>214.31800000000001</v>
      </c>
      <c r="G8173" s="294">
        <v>223.054</v>
      </c>
    </row>
    <row r="8174" spans="1:7">
      <c r="A8174" s="34" t="s">
        <v>1796</v>
      </c>
      <c r="B8174" s="293">
        <v>1994</v>
      </c>
      <c r="C8174" s="294">
        <v>605.327</v>
      </c>
      <c r="D8174" s="294">
        <v>49.561</v>
      </c>
      <c r="E8174" s="295">
        <v>295.26499999999999</v>
      </c>
      <c r="F8174" s="294">
        <v>193.63300000000001</v>
      </c>
      <c r="G8174" s="294">
        <v>193.63300000000001</v>
      </c>
    </row>
    <row r="8175" spans="1:7">
      <c r="A8175" s="34" t="s">
        <v>1796</v>
      </c>
      <c r="B8175" s="293">
        <v>1993</v>
      </c>
      <c r="C8175" s="294">
        <v>575.80200000000002</v>
      </c>
      <c r="D8175" s="294">
        <v>44.469000000000001</v>
      </c>
      <c r="E8175" s="295">
        <v>267.19400000000002</v>
      </c>
      <c r="F8175" s="294">
        <v>160.50800000000001</v>
      </c>
      <c r="G8175" s="294">
        <v>160.50800000000001</v>
      </c>
    </row>
    <row r="8176" spans="1:7">
      <c r="A8176" s="34" t="s">
        <v>1796</v>
      </c>
      <c r="B8176" s="293">
        <v>1992</v>
      </c>
      <c r="C8176" s="294">
        <v>527.66600000000005</v>
      </c>
      <c r="D8176" s="294">
        <v>38.002000000000002</v>
      </c>
      <c r="E8176" s="295">
        <v>236.291</v>
      </c>
      <c r="F8176" s="294">
        <v>129.899</v>
      </c>
      <c r="G8176" s="294">
        <v>129.899</v>
      </c>
    </row>
    <row r="8177" spans="1:7">
      <c r="A8177" s="34" t="s">
        <v>1796</v>
      </c>
      <c r="B8177" s="293">
        <v>1991</v>
      </c>
      <c r="C8177" s="294">
        <v>475.55500000000001</v>
      </c>
      <c r="D8177" s="294">
        <v>31.498999999999999</v>
      </c>
      <c r="E8177" s="295">
        <v>204.577</v>
      </c>
      <c r="F8177" s="294">
        <v>105.137</v>
      </c>
      <c r="G8177" s="294">
        <v>105.137</v>
      </c>
    </row>
    <row r="8178" spans="1:7">
      <c r="A8178" s="34" t="s">
        <v>1796</v>
      </c>
      <c r="B8178" s="293">
        <v>1990</v>
      </c>
      <c r="C8178" s="294">
        <v>436.39699999999999</v>
      </c>
      <c r="D8178" s="294">
        <v>27.446000000000002</v>
      </c>
      <c r="E8178" s="295">
        <v>177.96100000000001</v>
      </c>
      <c r="F8178" s="294">
        <v>86.718999999999994</v>
      </c>
      <c r="G8178" s="294">
        <v>86.718999999999994</v>
      </c>
    </row>
    <row r="8179" spans="1:7">
      <c r="A8179" s="34" t="s">
        <v>1796</v>
      </c>
      <c r="B8179" s="293">
        <v>1989</v>
      </c>
      <c r="C8179" s="294">
        <v>402.32400000000001</v>
      </c>
      <c r="D8179" s="294">
        <v>23.532</v>
      </c>
      <c r="E8179" s="295">
        <v>160.12100000000001</v>
      </c>
      <c r="F8179" s="294">
        <v>72.227999999999994</v>
      </c>
      <c r="G8179" s="294">
        <v>72.227999999999994</v>
      </c>
    </row>
    <row r="8180" spans="1:7">
      <c r="A8180" s="34" t="s">
        <v>1797</v>
      </c>
      <c r="B8180" s="293">
        <v>2019</v>
      </c>
      <c r="C8180" s="294">
        <v>5366.8</v>
      </c>
      <c r="D8180" s="294">
        <v>1767.9</v>
      </c>
      <c r="E8180" s="295">
        <v>18108.900000000001</v>
      </c>
      <c r="F8180" s="294">
        <v>9491.9</v>
      </c>
      <c r="G8180" s="294">
        <v>15044</v>
      </c>
    </row>
    <row r="8181" spans="1:7">
      <c r="A8181" s="34" t="s">
        <v>1797</v>
      </c>
      <c r="B8181" s="293">
        <v>2018</v>
      </c>
      <c r="C8181" s="294">
        <v>5191.2</v>
      </c>
      <c r="D8181" s="294">
        <v>944.4</v>
      </c>
      <c r="E8181" s="295">
        <v>15249.5</v>
      </c>
      <c r="F8181" s="294">
        <v>7738.5</v>
      </c>
      <c r="G8181" s="294">
        <v>12680.2</v>
      </c>
    </row>
    <row r="8182" spans="1:7">
      <c r="A8182" s="34" t="s">
        <v>1797</v>
      </c>
      <c r="B8182" s="293">
        <v>2017</v>
      </c>
      <c r="C8182" s="294">
        <v>4607.4709999999995</v>
      </c>
      <c r="D8182" s="294">
        <v>971.77200000000005</v>
      </c>
      <c r="E8182" s="295">
        <v>14316.413</v>
      </c>
      <c r="F8182" s="294">
        <v>6863.5640000000003</v>
      </c>
      <c r="G8182" s="294">
        <v>12019.119000000001</v>
      </c>
    </row>
    <row r="8183" spans="1:7">
      <c r="A8183" s="34" t="s">
        <v>1797</v>
      </c>
      <c r="B8183" s="293">
        <v>2016</v>
      </c>
      <c r="C8183" s="294">
        <v>3789.9250000000002</v>
      </c>
      <c r="D8183" s="294">
        <v>658.64499999999998</v>
      </c>
      <c r="E8183" s="295">
        <v>14324.927</v>
      </c>
      <c r="F8183" s="294">
        <v>5788.8649999999998</v>
      </c>
      <c r="G8183" s="294">
        <v>11998.401</v>
      </c>
    </row>
    <row r="8184" spans="1:7">
      <c r="A8184" s="34" t="s">
        <v>1797</v>
      </c>
      <c r="B8184" s="293">
        <v>2015</v>
      </c>
      <c r="C8184" s="294">
        <v>3582.395</v>
      </c>
      <c r="D8184" s="294">
        <v>696.06700000000001</v>
      </c>
      <c r="E8184" s="295">
        <v>10168.365</v>
      </c>
      <c r="F8184" s="294">
        <v>5298.9470000000001</v>
      </c>
      <c r="G8184" s="294">
        <v>8570.1689999999999</v>
      </c>
    </row>
    <row r="8185" spans="1:7">
      <c r="A8185" s="34" t="s">
        <v>1797</v>
      </c>
      <c r="B8185" s="293">
        <v>2014</v>
      </c>
      <c r="C8185" s="294">
        <v>3549.4940000000001</v>
      </c>
      <c r="D8185" s="294">
        <v>646.03300000000002</v>
      </c>
      <c r="E8185" s="295">
        <v>8400.1849999999995</v>
      </c>
      <c r="F8185" s="294">
        <v>4755.3599999999997</v>
      </c>
      <c r="G8185" s="294">
        <v>6956.7340000000004</v>
      </c>
    </row>
    <row r="8186" spans="1:7">
      <c r="A8186" s="34" t="s">
        <v>1797</v>
      </c>
      <c r="B8186" s="293">
        <v>2013</v>
      </c>
      <c r="C8186" s="294">
        <v>3238.1280000000002</v>
      </c>
      <c r="D8186" s="294">
        <v>538.29300000000001</v>
      </c>
      <c r="E8186" s="295">
        <v>8184.9809999999998</v>
      </c>
      <c r="F8186" s="294">
        <v>4213.05</v>
      </c>
      <c r="G8186" s="294">
        <v>6677.902</v>
      </c>
    </row>
    <row r="8187" spans="1:7">
      <c r="A8187" s="34" t="s">
        <v>1797</v>
      </c>
      <c r="B8187" s="293">
        <v>2012</v>
      </c>
      <c r="C8187" s="294">
        <v>2993.489</v>
      </c>
      <c r="D8187" s="294">
        <v>483.36</v>
      </c>
      <c r="E8187" s="295">
        <v>7071.1040000000003</v>
      </c>
      <c r="F8187" s="294">
        <v>3687.7260000000001</v>
      </c>
      <c r="G8187" s="294">
        <v>5709.848</v>
      </c>
    </row>
    <row r="8188" spans="1:7">
      <c r="A8188" s="34" t="s">
        <v>1797</v>
      </c>
      <c r="B8188" s="293">
        <v>2011</v>
      </c>
      <c r="C8188" s="294">
        <v>2797.0889999999999</v>
      </c>
      <c r="D8188" s="294">
        <v>427.24700000000001</v>
      </c>
      <c r="E8188" s="295">
        <v>5319.4170000000004</v>
      </c>
      <c r="F8188" s="294">
        <v>3195.096</v>
      </c>
      <c r="G8188" s="294">
        <v>4280.1120000000001</v>
      </c>
    </row>
    <row r="8189" spans="1:7">
      <c r="A8189" s="34" t="s">
        <v>1797</v>
      </c>
      <c r="B8189" s="293">
        <v>2010</v>
      </c>
      <c r="C8189" s="294">
        <v>2386.1120000000001</v>
      </c>
      <c r="D8189" s="294">
        <v>322.58</v>
      </c>
      <c r="E8189" s="295">
        <v>5069.5240000000003</v>
      </c>
      <c r="F8189" s="294">
        <v>2750.9070000000002</v>
      </c>
      <c r="G8189" s="294">
        <v>4091.9520000000002</v>
      </c>
    </row>
    <row r="8190" spans="1:7">
      <c r="A8190" s="34" t="s">
        <v>1797</v>
      </c>
      <c r="B8190" s="293">
        <v>2009</v>
      </c>
      <c r="C8190" s="294">
        <v>2049.6680000000001</v>
      </c>
      <c r="D8190" s="294">
        <v>239.48099999999999</v>
      </c>
      <c r="E8190" s="295">
        <v>4327.7359999999999</v>
      </c>
      <c r="F8190" s="294">
        <v>2421.4899999999998</v>
      </c>
      <c r="G8190" s="294">
        <v>3575.2479999999996</v>
      </c>
    </row>
    <row r="8191" spans="1:7">
      <c r="A8191" s="34" t="s">
        <v>1797</v>
      </c>
      <c r="B8191" s="293">
        <v>2008</v>
      </c>
      <c r="C8191" s="294">
        <v>2306.3710000000001</v>
      </c>
      <c r="D8191" s="294">
        <v>281.87400000000002</v>
      </c>
      <c r="E8191" s="295">
        <v>3971.538</v>
      </c>
      <c r="F8191" s="294">
        <v>2003.7380000000001</v>
      </c>
      <c r="G8191" s="294">
        <v>3271.2539999999999</v>
      </c>
    </row>
    <row r="8192" spans="1:7">
      <c r="A8192" s="34" t="s">
        <v>1797</v>
      </c>
      <c r="B8192" s="293">
        <v>2007</v>
      </c>
      <c r="C8192" s="294">
        <v>2102.049</v>
      </c>
      <c r="D8192" s="294">
        <v>250.03299999999999</v>
      </c>
      <c r="E8192" s="295">
        <v>3453.1840000000002</v>
      </c>
      <c r="F8192" s="294">
        <v>1789.806</v>
      </c>
      <c r="G8192" s="294">
        <v>2848.3980000000001</v>
      </c>
    </row>
    <row r="8193" spans="1:7">
      <c r="A8193" s="34" t="s">
        <v>1797</v>
      </c>
      <c r="B8193" s="293">
        <v>2006</v>
      </c>
      <c r="C8193" s="294">
        <v>1700.7339999999999</v>
      </c>
      <c r="D8193" s="294">
        <v>193.32400000000001</v>
      </c>
      <c r="E8193" s="295">
        <v>2995.3589999999999</v>
      </c>
      <c r="F8193" s="294">
        <v>1486.8389999999999</v>
      </c>
      <c r="G8193" s="294">
        <v>2513.6309999999999</v>
      </c>
    </row>
    <row r="8194" spans="1:7">
      <c r="A8194" s="34" t="s">
        <v>1797</v>
      </c>
      <c r="B8194" s="293">
        <v>2005</v>
      </c>
      <c r="C8194" s="294">
        <v>1453.731</v>
      </c>
      <c r="D8194" s="294">
        <v>153.17500000000001</v>
      </c>
      <c r="E8194" s="295">
        <v>2522.306</v>
      </c>
      <c r="F8194" s="294">
        <v>1249.788</v>
      </c>
      <c r="G8194" s="294">
        <v>2144.0590000000002</v>
      </c>
    </row>
    <row r="8195" spans="1:7">
      <c r="A8195" s="34" t="s">
        <v>1797</v>
      </c>
      <c r="B8195" s="293">
        <v>2004</v>
      </c>
      <c r="C8195" s="294">
        <v>969.76400000000001</v>
      </c>
      <c r="D8195" s="294">
        <v>93.852000000000004</v>
      </c>
      <c r="E8195" s="295">
        <v>2366.404</v>
      </c>
      <c r="F8195" s="294">
        <v>1114.086</v>
      </c>
      <c r="G8195" s="294">
        <v>2005.9770000000001</v>
      </c>
    </row>
    <row r="8196" spans="1:7">
      <c r="A8196" s="34" t="s">
        <v>1797</v>
      </c>
      <c r="B8196" s="293">
        <v>2003</v>
      </c>
      <c r="C8196" s="294">
        <v>657.35599999999999</v>
      </c>
      <c r="D8196" s="294">
        <v>45.238999999999997</v>
      </c>
      <c r="E8196" s="295">
        <v>1514.9949999999999</v>
      </c>
      <c r="F8196" s="294">
        <v>655.78099999999995</v>
      </c>
      <c r="G8196" s="294">
        <v>1306.8899999999999</v>
      </c>
    </row>
    <row r="8197" spans="1:7">
      <c r="A8197" s="34" t="s">
        <v>1797</v>
      </c>
      <c r="B8197" s="293">
        <v>2002</v>
      </c>
      <c r="C8197" s="294">
        <v>627.03</v>
      </c>
      <c r="D8197" s="294">
        <v>40.052999999999997</v>
      </c>
      <c r="E8197" s="295">
        <v>828.97299999999996</v>
      </c>
      <c r="F8197" s="294">
        <v>376.012</v>
      </c>
      <c r="G8197" s="294">
        <v>708.11699999999996</v>
      </c>
    </row>
    <row r="8198" spans="1:7">
      <c r="A8198" s="34" t="s">
        <v>1797</v>
      </c>
      <c r="B8198" s="293">
        <v>2001</v>
      </c>
      <c r="C8198" s="294">
        <v>586.50599999999997</v>
      </c>
      <c r="D8198" s="294">
        <v>55.838999999999999</v>
      </c>
      <c r="E8198" s="295">
        <v>762.12199999999996</v>
      </c>
      <c r="F8198" s="294">
        <v>323.50599999999997</v>
      </c>
      <c r="G8198" s="294">
        <v>650.346</v>
      </c>
    </row>
    <row r="8199" spans="1:7">
      <c r="A8199" s="34" t="s">
        <v>1797</v>
      </c>
      <c r="B8199" s="293">
        <v>2000</v>
      </c>
      <c r="C8199" s="294">
        <v>503.81299999999999</v>
      </c>
      <c r="D8199" s="294">
        <v>49.277999999999999</v>
      </c>
      <c r="E8199" s="295">
        <v>596.90200000000004</v>
      </c>
      <c r="F8199" s="294">
        <v>270.19099999999997</v>
      </c>
      <c r="G8199" s="294">
        <v>511.5</v>
      </c>
    </row>
    <row r="8200" spans="1:7">
      <c r="A8200" s="34" t="s">
        <v>1797</v>
      </c>
      <c r="B8200" s="293">
        <v>1999</v>
      </c>
      <c r="C8200" s="294">
        <v>407.25599999999997</v>
      </c>
      <c r="D8200" s="294">
        <v>47.345999999999997</v>
      </c>
      <c r="E8200" s="295">
        <v>420.16300000000001</v>
      </c>
      <c r="F8200" s="294">
        <v>231.96799999999999</v>
      </c>
      <c r="G8200" s="294">
        <v>362.48400000000004</v>
      </c>
    </row>
    <row r="8201" spans="1:7">
      <c r="A8201" s="34" t="s">
        <v>1797</v>
      </c>
      <c r="B8201" s="293">
        <v>1998</v>
      </c>
      <c r="C8201" s="294">
        <v>389.17</v>
      </c>
      <c r="D8201" s="294">
        <v>39.316000000000003</v>
      </c>
      <c r="E8201" s="295">
        <v>381.53300000000002</v>
      </c>
      <c r="F8201" s="294">
        <v>197.03299999999999</v>
      </c>
      <c r="G8201" s="294">
        <v>323.089</v>
      </c>
    </row>
    <row r="8202" spans="1:7">
      <c r="A8202" s="34" t="s">
        <v>1797</v>
      </c>
      <c r="B8202" s="293">
        <v>1997</v>
      </c>
      <c r="C8202" s="294">
        <v>298.23599999999999</v>
      </c>
      <c r="D8202" s="294">
        <v>36.35</v>
      </c>
      <c r="E8202" s="295">
        <v>329.32</v>
      </c>
      <c r="F8202" s="294">
        <v>177.869</v>
      </c>
      <c r="G8202" s="294">
        <v>279.99400000000003</v>
      </c>
    </row>
    <row r="8203" spans="1:7">
      <c r="A8203" s="34" t="s">
        <v>1797</v>
      </c>
      <c r="B8203" s="293">
        <v>1996</v>
      </c>
      <c r="C8203" s="294">
        <v>225.65100000000001</v>
      </c>
      <c r="D8203" s="294">
        <v>28.856999999999999</v>
      </c>
      <c r="E8203" s="295">
        <v>242.953</v>
      </c>
      <c r="F8203" s="294">
        <v>137.39599999999999</v>
      </c>
      <c r="G8203" s="294">
        <v>207.58299999999997</v>
      </c>
    </row>
    <row r="8204" spans="1:7">
      <c r="A8204" s="34" t="s">
        <v>1797</v>
      </c>
      <c r="B8204" s="293">
        <v>1995</v>
      </c>
      <c r="C8204" s="294">
        <v>175.42099999999999</v>
      </c>
      <c r="D8204" s="294">
        <v>23.271000000000001</v>
      </c>
      <c r="E8204" s="295">
        <v>155.54499999999999</v>
      </c>
      <c r="F8204" s="294">
        <v>105.595</v>
      </c>
      <c r="G8204" s="294">
        <v>126.38800000000001</v>
      </c>
    </row>
    <row r="8205" spans="1:7">
      <c r="A8205" s="34" t="s">
        <v>1797</v>
      </c>
      <c r="B8205" s="293">
        <v>1994</v>
      </c>
      <c r="C8205" s="294">
        <v>147.68299999999999</v>
      </c>
      <c r="D8205" s="294">
        <v>20.141999999999999</v>
      </c>
      <c r="E8205" s="295">
        <v>121.982</v>
      </c>
      <c r="F8205" s="294">
        <v>82.864000000000004</v>
      </c>
      <c r="G8205" s="294">
        <v>100.071</v>
      </c>
    </row>
    <row r="8206" spans="1:7">
      <c r="A8206" s="34" t="s">
        <v>1797</v>
      </c>
      <c r="B8206" s="293">
        <v>1993</v>
      </c>
      <c r="C8206" s="294">
        <v>132.53</v>
      </c>
      <c r="D8206" s="294">
        <v>19.058</v>
      </c>
      <c r="E8206" s="295">
        <v>94.21</v>
      </c>
      <c r="F8206" s="294">
        <v>62.408000000000001</v>
      </c>
      <c r="G8206" s="294">
        <v>72.954999999999998</v>
      </c>
    </row>
    <row r="8207" spans="1:7">
      <c r="A8207" s="34" t="s">
        <v>1797</v>
      </c>
      <c r="B8207" s="293">
        <v>1992</v>
      </c>
      <c r="C8207" s="294">
        <v>69.600999999999999</v>
      </c>
      <c r="D8207" s="294">
        <v>4.7130000000000001</v>
      </c>
      <c r="E8207" s="295">
        <v>80.984999999999999</v>
      </c>
      <c r="F8207" s="294">
        <v>40.502000000000002</v>
      </c>
      <c r="G8207" s="294">
        <v>70.730999999999995</v>
      </c>
    </row>
    <row r="8208" spans="1:7">
      <c r="A8208" s="34" t="s">
        <v>1797</v>
      </c>
      <c r="B8208" s="293">
        <v>1991</v>
      </c>
      <c r="C8208" s="294">
        <v>75.025999999999996</v>
      </c>
      <c r="D8208" s="294">
        <v>4.6360000000000001</v>
      </c>
      <c r="E8208" s="295">
        <v>48.432000000000002</v>
      </c>
      <c r="F8208" s="294">
        <v>3.6550000000000002</v>
      </c>
      <c r="G8208" s="294">
        <v>38.591999999999999</v>
      </c>
    </row>
    <row r="8209" spans="1:7">
      <c r="A8209" s="34" t="s">
        <v>1798</v>
      </c>
      <c r="B8209" s="293">
        <v>2019</v>
      </c>
      <c r="C8209" s="294">
        <v>14983.540999999999</v>
      </c>
      <c r="D8209" s="294">
        <v>1587.4570000000001</v>
      </c>
      <c r="E8209" s="295">
        <v>6073.6909999999998</v>
      </c>
      <c r="F8209" s="294">
        <v>3305.7460000000001</v>
      </c>
      <c r="G8209" s="294">
        <v>3618.1860000000001</v>
      </c>
    </row>
    <row r="8210" spans="1:7">
      <c r="A8210" s="34" t="s">
        <v>1798</v>
      </c>
      <c r="B8210" s="293">
        <v>2018</v>
      </c>
      <c r="C8210" s="294">
        <v>14134.732</v>
      </c>
      <c r="D8210" s="294">
        <v>1362.7529999999999</v>
      </c>
      <c r="E8210" s="295">
        <v>5722.0510000000004</v>
      </c>
      <c r="F8210" s="294">
        <v>3049.308</v>
      </c>
      <c r="G8210" s="294">
        <v>3446.2750000000001</v>
      </c>
    </row>
    <row r="8211" spans="1:7">
      <c r="A8211" s="34" t="s">
        <v>1798</v>
      </c>
      <c r="B8211" s="293">
        <v>2017</v>
      </c>
      <c r="C8211" s="294">
        <v>12866.757</v>
      </c>
      <c r="D8211" s="294">
        <v>1117.654</v>
      </c>
      <c r="E8211" s="295">
        <v>5309.3509999999997</v>
      </c>
      <c r="F8211" s="294">
        <v>2748.0169999999998</v>
      </c>
      <c r="G8211" s="294">
        <v>3144.5099999999998</v>
      </c>
    </row>
    <row r="8212" spans="1:7">
      <c r="A8212" s="34" t="s">
        <v>1798</v>
      </c>
      <c r="B8212" s="293">
        <v>2016</v>
      </c>
      <c r="C8212" s="294">
        <v>11939.999</v>
      </c>
      <c r="D8212" s="294">
        <v>1020.6609999999999</v>
      </c>
      <c r="E8212" s="295">
        <v>4869.1189999999997</v>
      </c>
      <c r="F8212" s="294">
        <v>2471.991</v>
      </c>
      <c r="G8212" s="294">
        <v>2868.0160000000001</v>
      </c>
    </row>
    <row r="8213" spans="1:7">
      <c r="A8213" s="34" t="s">
        <v>1798</v>
      </c>
      <c r="B8213" s="293">
        <v>2015</v>
      </c>
      <c r="C8213" s="294">
        <v>11041.677</v>
      </c>
      <c r="D8213" s="294">
        <v>924.72400000000005</v>
      </c>
      <c r="E8213" s="295">
        <v>4703.134</v>
      </c>
      <c r="F8213" s="294">
        <v>2279.21</v>
      </c>
      <c r="G8213" s="294">
        <v>2677.585</v>
      </c>
    </row>
    <row r="8214" spans="1:7">
      <c r="A8214" s="34" t="s">
        <v>1798</v>
      </c>
      <c r="B8214" s="293">
        <v>2014</v>
      </c>
      <c r="C8214" s="294">
        <v>10230.352999999999</v>
      </c>
      <c r="D8214" s="294">
        <v>837.30399999999997</v>
      </c>
      <c r="E8214" s="295">
        <v>3896.797</v>
      </c>
      <c r="F8214" s="294">
        <v>2007.3019999999999</v>
      </c>
      <c r="G8214" s="294">
        <v>2157.3019999999997</v>
      </c>
    </row>
    <row r="8215" spans="1:7">
      <c r="A8215" s="34" t="s">
        <v>1798</v>
      </c>
      <c r="B8215" s="293">
        <v>2013</v>
      </c>
      <c r="C8215" s="294">
        <v>9721.0650000000005</v>
      </c>
      <c r="D8215" s="294">
        <v>786.76300000000003</v>
      </c>
      <c r="E8215" s="295">
        <v>3670.5610000000001</v>
      </c>
      <c r="F8215" s="294">
        <v>1766.8630000000001</v>
      </c>
      <c r="G8215" s="294">
        <v>1916.8630000000001</v>
      </c>
    </row>
    <row r="8216" spans="1:7">
      <c r="A8216" s="34" t="s">
        <v>1798</v>
      </c>
      <c r="B8216" s="293">
        <v>2012</v>
      </c>
      <c r="C8216" s="294">
        <v>8608.2909999999993</v>
      </c>
      <c r="D8216" s="294">
        <v>657.17</v>
      </c>
      <c r="E8216" s="295">
        <v>3301.2089999999998</v>
      </c>
      <c r="F8216" s="294">
        <v>1493.0119999999999</v>
      </c>
      <c r="G8216" s="294">
        <v>1643.0119999999999</v>
      </c>
    </row>
    <row r="8217" spans="1:7">
      <c r="A8217" s="34" t="s">
        <v>1798</v>
      </c>
      <c r="B8217" s="293">
        <v>2011</v>
      </c>
      <c r="C8217" s="294">
        <v>7866.1</v>
      </c>
      <c r="D8217" s="294">
        <v>554.79700000000003</v>
      </c>
      <c r="E8217" s="295">
        <v>3116.2040000000002</v>
      </c>
      <c r="F8217" s="294">
        <v>1332.692</v>
      </c>
      <c r="G8217" s="294">
        <v>1482.692</v>
      </c>
    </row>
    <row r="8218" spans="1:7">
      <c r="A8218" s="34" t="s">
        <v>1798</v>
      </c>
      <c r="B8218" s="293">
        <v>2010</v>
      </c>
      <c r="C8218" s="294">
        <v>7184.2129999999997</v>
      </c>
      <c r="D8218" s="294">
        <v>442.75700000000001</v>
      </c>
      <c r="E8218" s="295">
        <v>2768.6329999999998</v>
      </c>
      <c r="F8218" s="294">
        <v>1157.2929999999999</v>
      </c>
      <c r="G8218" s="294">
        <v>1307.2929999999999</v>
      </c>
    </row>
    <row r="8219" spans="1:7">
      <c r="A8219" s="34" t="s">
        <v>1798</v>
      </c>
      <c r="B8219" s="293">
        <v>2009</v>
      </c>
      <c r="C8219" s="294">
        <v>6486.1390000000001</v>
      </c>
      <c r="D8219" s="294">
        <v>305.44099999999997</v>
      </c>
      <c r="E8219" s="295">
        <v>2355.511</v>
      </c>
      <c r="F8219" s="294">
        <v>996.36900000000003</v>
      </c>
      <c r="G8219" s="294">
        <v>1146.3690000000001</v>
      </c>
    </row>
    <row r="8220" spans="1:7">
      <c r="A8220" s="34" t="s">
        <v>1798</v>
      </c>
      <c r="B8220" s="293">
        <v>2008</v>
      </c>
      <c r="C8220" s="294">
        <v>5975.2120000000004</v>
      </c>
      <c r="D8220" s="294">
        <v>261.05099999999999</v>
      </c>
      <c r="E8220" s="295">
        <v>2371.3220000000001</v>
      </c>
      <c r="F8220" s="294">
        <v>970.649</v>
      </c>
      <c r="G8220" s="294">
        <v>1120.6489999999999</v>
      </c>
    </row>
    <row r="8221" spans="1:7">
      <c r="A8221" s="34" t="s">
        <v>1798</v>
      </c>
      <c r="B8221" s="293">
        <v>2007</v>
      </c>
      <c r="C8221" s="294">
        <v>5570.21</v>
      </c>
      <c r="D8221" s="294">
        <v>241.63399999999999</v>
      </c>
      <c r="E8221" s="295">
        <v>2358.5909999999999</v>
      </c>
      <c r="F8221" s="294">
        <v>909.83</v>
      </c>
      <c r="G8221" s="294">
        <v>1059.83</v>
      </c>
    </row>
    <row r="8222" spans="1:7">
      <c r="A8222" s="34" t="s">
        <v>1798</v>
      </c>
      <c r="B8222" s="293">
        <v>2006</v>
      </c>
      <c r="C8222" s="294">
        <v>4944.1790000000001</v>
      </c>
      <c r="D8222" s="294">
        <v>199.63200000000001</v>
      </c>
      <c r="E8222" s="295">
        <v>1938.7380000000001</v>
      </c>
      <c r="F8222" s="294">
        <v>836.17200000000003</v>
      </c>
      <c r="G8222" s="294">
        <v>886.17200000000003</v>
      </c>
    </row>
    <row r="8223" spans="1:7">
      <c r="A8223" s="34" t="s">
        <v>1798</v>
      </c>
      <c r="B8223" s="293">
        <v>2005</v>
      </c>
      <c r="C8223" s="294">
        <v>4239.99</v>
      </c>
      <c r="D8223" s="294">
        <v>169.90199999999999</v>
      </c>
      <c r="E8223" s="295">
        <v>1735.999</v>
      </c>
      <c r="F8223" s="294">
        <v>765.56899999999996</v>
      </c>
      <c r="G8223" s="294">
        <v>815.56899999999996</v>
      </c>
    </row>
    <row r="8224" spans="1:7">
      <c r="A8224" s="34" t="s">
        <v>1798</v>
      </c>
      <c r="B8224" s="293">
        <v>2004</v>
      </c>
      <c r="C8224" s="294">
        <v>3920.5830000000001</v>
      </c>
      <c r="D8224" s="294">
        <v>228.102</v>
      </c>
      <c r="E8224" s="295">
        <v>1657.21</v>
      </c>
      <c r="F8224" s="294">
        <v>755.41899999999998</v>
      </c>
      <c r="G8224" s="294">
        <v>805.41899999999998</v>
      </c>
    </row>
    <row r="8225" spans="1:7">
      <c r="A8225" s="34" t="s">
        <v>1798</v>
      </c>
      <c r="B8225" s="293">
        <v>2003</v>
      </c>
      <c r="C8225" s="294">
        <v>3531.3490000000002</v>
      </c>
      <c r="D8225" s="294">
        <v>201.178</v>
      </c>
      <c r="E8225" s="295">
        <v>1377.99</v>
      </c>
      <c r="F8225" s="294">
        <v>643.18799999999999</v>
      </c>
      <c r="G8225" s="294">
        <v>668.18799999999999</v>
      </c>
    </row>
    <row r="8226" spans="1:7">
      <c r="A8226" s="34" t="s">
        <v>1798</v>
      </c>
      <c r="B8226" s="293">
        <v>2002</v>
      </c>
      <c r="C8226" s="294">
        <v>2986.5958999999998</v>
      </c>
      <c r="D8226" s="294">
        <v>155.04499999999999</v>
      </c>
      <c r="E8226" s="295">
        <v>1082.7249999999999</v>
      </c>
      <c r="F8226" s="294">
        <v>544.45500000000004</v>
      </c>
      <c r="G8226" s="294">
        <v>544.45500000000004</v>
      </c>
    </row>
    <row r="8227" spans="1:7">
      <c r="A8227" s="34" t="s">
        <v>1798</v>
      </c>
      <c r="B8227" s="293">
        <v>2001</v>
      </c>
      <c r="C8227" s="294">
        <v>2709.0391</v>
      </c>
      <c r="D8227" s="294">
        <v>151.75399999999999</v>
      </c>
      <c r="E8227" s="295">
        <v>975.04700000000003</v>
      </c>
      <c r="F8227" s="294">
        <v>467.54700000000003</v>
      </c>
      <c r="G8227" s="294">
        <v>531.54700000000003</v>
      </c>
    </row>
    <row r="8228" spans="1:7">
      <c r="A8228" s="34" t="s">
        <v>1798</v>
      </c>
      <c r="B8228" s="293">
        <v>2000</v>
      </c>
      <c r="C8228" s="294">
        <v>2468.6379000000002</v>
      </c>
      <c r="D8228" s="294">
        <v>150.10599999999999</v>
      </c>
      <c r="E8228" s="295">
        <v>947.678</v>
      </c>
      <c r="F8228" s="294">
        <v>473.43099999999998</v>
      </c>
      <c r="G8228" s="294">
        <v>473.43099999999998</v>
      </c>
    </row>
    <row r="8229" spans="1:7">
      <c r="A8229" s="34" t="s">
        <v>1798</v>
      </c>
      <c r="B8229" s="293">
        <v>1999</v>
      </c>
      <c r="C8229" s="294">
        <v>2182.3611000000001</v>
      </c>
      <c r="D8229" s="294">
        <v>133.84299999999999</v>
      </c>
      <c r="E8229" s="295">
        <v>870.30600000000004</v>
      </c>
      <c r="F8229" s="294">
        <v>424.70299999999997</v>
      </c>
      <c r="G8229" s="294">
        <v>424.70299999999997</v>
      </c>
    </row>
    <row r="8230" spans="1:7">
      <c r="A8230" s="34" t="s">
        <v>1798</v>
      </c>
      <c r="B8230" s="293">
        <v>1998</v>
      </c>
      <c r="C8230" s="294">
        <v>1988.692</v>
      </c>
      <c r="D8230" s="294">
        <v>117.474</v>
      </c>
      <c r="E8230" s="295">
        <v>737.95299999999997</v>
      </c>
      <c r="F8230" s="294">
        <v>380.68099999999998</v>
      </c>
      <c r="G8230" s="294">
        <v>380.68099999999998</v>
      </c>
    </row>
    <row r="8231" spans="1:7">
      <c r="A8231" s="34" t="s">
        <v>1798</v>
      </c>
      <c r="B8231" s="293">
        <v>1997</v>
      </c>
      <c r="C8231" s="294">
        <v>1689.8100999999999</v>
      </c>
      <c r="D8231" s="294">
        <v>80.905000000000001</v>
      </c>
      <c r="E8231" s="295">
        <v>659.47799999999995</v>
      </c>
      <c r="F8231" s="294">
        <v>328.84300000000002</v>
      </c>
      <c r="G8231" s="294">
        <v>328.84300000000002</v>
      </c>
    </row>
    <row r="8232" spans="1:7">
      <c r="A8232" s="34" t="s">
        <v>1798</v>
      </c>
      <c r="B8232" s="293">
        <v>1996</v>
      </c>
      <c r="C8232" s="294">
        <v>1426.3969999999999</v>
      </c>
      <c r="D8232" s="294">
        <v>43.271999999999998</v>
      </c>
      <c r="E8232" s="295">
        <v>541.15200000000004</v>
      </c>
      <c r="F8232" s="294">
        <v>291.51600000000002</v>
      </c>
      <c r="G8232" s="294">
        <v>301.322</v>
      </c>
    </row>
    <row r="8233" spans="1:7">
      <c r="A8233" s="34" t="s">
        <v>1798</v>
      </c>
      <c r="B8233" s="293">
        <v>1995</v>
      </c>
      <c r="C8233" s="294">
        <v>1262.5438999999999</v>
      </c>
      <c r="D8233" s="294">
        <v>36.820999999999998</v>
      </c>
      <c r="E8233" s="295">
        <v>506.24099999999999</v>
      </c>
      <c r="F8233" s="294">
        <v>254.55099999999999</v>
      </c>
      <c r="G8233" s="294">
        <v>300.62</v>
      </c>
    </row>
    <row r="8234" spans="1:7">
      <c r="A8234" s="34" t="s">
        <v>1798</v>
      </c>
      <c r="B8234" s="293">
        <v>1994</v>
      </c>
      <c r="C8234" s="294">
        <v>1122.0329999999999</v>
      </c>
      <c r="D8234" s="294">
        <v>29.324000000000002</v>
      </c>
      <c r="E8234" s="295">
        <v>437.37099999999998</v>
      </c>
      <c r="F8234" s="294">
        <v>228.22200000000001</v>
      </c>
      <c r="G8234" s="294">
        <v>261.53000000000003</v>
      </c>
    </row>
    <row r="8235" spans="1:7">
      <c r="A8235" s="34" t="s">
        <v>1798</v>
      </c>
      <c r="B8235" s="293">
        <v>1993</v>
      </c>
      <c r="C8235" s="294">
        <v>1043.0619999999999</v>
      </c>
      <c r="D8235" s="294">
        <v>34.024000000000001</v>
      </c>
      <c r="E8235" s="295">
        <v>419.87</v>
      </c>
      <c r="F8235" s="294">
        <v>209.595</v>
      </c>
      <c r="G8235" s="294">
        <v>243.12</v>
      </c>
    </row>
    <row r="8236" spans="1:7">
      <c r="A8236" s="34" t="s">
        <v>1798</v>
      </c>
      <c r="B8236" s="293">
        <v>1992</v>
      </c>
      <c r="C8236" s="294">
        <v>926.37699999999995</v>
      </c>
      <c r="D8236" s="294">
        <v>27.716000000000001</v>
      </c>
      <c r="E8236" s="295">
        <v>357.69</v>
      </c>
      <c r="F8236" s="294">
        <v>162.583</v>
      </c>
      <c r="G8236" s="294">
        <v>203.30599999999998</v>
      </c>
    </row>
    <row r="8237" spans="1:7">
      <c r="A8237" s="34" t="s">
        <v>1798</v>
      </c>
      <c r="B8237" s="293">
        <v>1991</v>
      </c>
      <c r="C8237" s="294">
        <v>798.35</v>
      </c>
      <c r="D8237" s="294">
        <v>16.645</v>
      </c>
      <c r="E8237" s="295">
        <v>309.54300000000001</v>
      </c>
      <c r="F8237" s="294">
        <v>123.06399999999999</v>
      </c>
      <c r="G8237" s="294">
        <v>180.66399999999999</v>
      </c>
    </row>
    <row r="8238" spans="1:7">
      <c r="A8238" s="34" t="s">
        <v>1798</v>
      </c>
      <c r="B8238" s="293">
        <v>1990</v>
      </c>
      <c r="C8238" s="294">
        <v>733.46900000000005</v>
      </c>
      <c r="D8238" s="294">
        <v>29.84</v>
      </c>
      <c r="E8238" s="295">
        <v>249.76599999999999</v>
      </c>
      <c r="F8238" s="294">
        <v>103.768</v>
      </c>
      <c r="G8238" s="294">
        <v>157.66800000000001</v>
      </c>
    </row>
    <row r="8239" spans="1:7">
      <c r="A8239" s="34" t="s">
        <v>1798</v>
      </c>
      <c r="B8239" s="293">
        <v>1989</v>
      </c>
      <c r="C8239" s="294">
        <v>626.40899999999999</v>
      </c>
      <c r="D8239" s="294">
        <v>26.25</v>
      </c>
      <c r="E8239" s="295">
        <v>260.726</v>
      </c>
      <c r="F8239" s="294">
        <v>114.286</v>
      </c>
      <c r="G8239" s="294">
        <v>159.286</v>
      </c>
    </row>
    <row r="8240" spans="1:7">
      <c r="A8240" s="34" t="s">
        <v>1799</v>
      </c>
      <c r="B8240" s="293">
        <v>2019</v>
      </c>
      <c r="C8240" s="294">
        <v>10299.4</v>
      </c>
      <c r="D8240" s="294">
        <v>1073.3</v>
      </c>
      <c r="E8240" s="295">
        <v>22683.8</v>
      </c>
      <c r="F8240" s="294">
        <v>8120.9</v>
      </c>
      <c r="G8240" s="294">
        <v>17073.400000000001</v>
      </c>
    </row>
    <row r="8241" spans="1:7">
      <c r="A8241" s="34" t="s">
        <v>1799</v>
      </c>
      <c r="B8241" s="293">
        <v>2018</v>
      </c>
      <c r="C8241" s="294">
        <v>10040.9</v>
      </c>
      <c r="D8241" s="294">
        <v>1036.9000000000001</v>
      </c>
      <c r="E8241" s="295">
        <v>21617</v>
      </c>
      <c r="F8241" s="294">
        <v>7929.5</v>
      </c>
      <c r="G8241" s="294">
        <v>16267</v>
      </c>
    </row>
    <row r="8242" spans="1:7">
      <c r="A8242" s="34" t="s">
        <v>1799</v>
      </c>
      <c r="B8242" s="293">
        <v>2017</v>
      </c>
      <c r="C8242" s="294">
        <v>10041.5</v>
      </c>
      <c r="D8242" s="294">
        <v>1278.4000000000001</v>
      </c>
      <c r="E8242" s="295">
        <v>21147</v>
      </c>
      <c r="F8242" s="294">
        <v>7961.1</v>
      </c>
      <c r="G8242" s="294">
        <v>16148.5</v>
      </c>
    </row>
    <row r="8243" spans="1:7">
      <c r="A8243" s="34" t="s">
        <v>1799</v>
      </c>
      <c r="B8243" s="293">
        <v>2016</v>
      </c>
      <c r="C8243" s="294">
        <v>9387.7000000000007</v>
      </c>
      <c r="D8243" s="294">
        <v>612.6</v>
      </c>
      <c r="E8243" s="295">
        <v>20629.599999999999</v>
      </c>
      <c r="F8243" s="294">
        <v>7693.7</v>
      </c>
      <c r="G8243" s="294">
        <v>15352.6</v>
      </c>
    </row>
    <row r="8244" spans="1:7">
      <c r="A8244" s="34" t="s">
        <v>1799</v>
      </c>
      <c r="B8244" s="293">
        <v>2015</v>
      </c>
      <c r="C8244" s="294">
        <v>9115</v>
      </c>
      <c r="D8244" s="294">
        <v>749.9</v>
      </c>
      <c r="E8244" s="295">
        <v>20535.900000000001</v>
      </c>
      <c r="F8244" s="294">
        <v>7776.6</v>
      </c>
      <c r="G8244" s="294">
        <v>15309.5</v>
      </c>
    </row>
    <row r="8245" spans="1:7">
      <c r="A8245" s="34" t="s">
        <v>1799</v>
      </c>
      <c r="B8245" s="293">
        <v>2014</v>
      </c>
      <c r="C8245" s="294">
        <v>8803.2999999999993</v>
      </c>
      <c r="D8245" s="294">
        <v>547.6</v>
      </c>
      <c r="E8245" s="295">
        <v>20094</v>
      </c>
      <c r="F8245" s="294">
        <v>7747.8</v>
      </c>
      <c r="G8245" s="294">
        <v>14809</v>
      </c>
    </row>
    <row r="8246" spans="1:7">
      <c r="A8246" s="34" t="s">
        <v>1799</v>
      </c>
      <c r="B8246" s="293">
        <v>2013</v>
      </c>
      <c r="C8246" s="294">
        <v>8417.2000000000007</v>
      </c>
      <c r="D8246" s="294">
        <v>588.9</v>
      </c>
      <c r="E8246" s="295">
        <v>19949.2</v>
      </c>
      <c r="F8246" s="294">
        <v>7906.1</v>
      </c>
      <c r="G8246" s="294">
        <v>14924.2</v>
      </c>
    </row>
    <row r="8247" spans="1:7">
      <c r="A8247" s="34" t="s">
        <v>1799</v>
      </c>
      <c r="B8247" s="293">
        <v>2012</v>
      </c>
      <c r="C8247" s="294">
        <v>8118.3</v>
      </c>
      <c r="D8247" s="294">
        <v>571.79999999999995</v>
      </c>
      <c r="E8247" s="295">
        <v>19616.900000000001</v>
      </c>
      <c r="F8247" s="294">
        <v>7705.7</v>
      </c>
      <c r="G8247" s="294">
        <v>14776.2</v>
      </c>
    </row>
    <row r="8248" spans="1:7">
      <c r="A8248" s="34" t="s">
        <v>1799</v>
      </c>
      <c r="B8248" s="293">
        <v>2011</v>
      </c>
      <c r="C8248" s="294">
        <v>8192.9</v>
      </c>
      <c r="D8248" s="294">
        <v>589.20000000000005</v>
      </c>
      <c r="E8248" s="295">
        <v>19551.5</v>
      </c>
      <c r="F8248" s="294">
        <v>7683.4</v>
      </c>
      <c r="G8248" s="294">
        <v>14605.2</v>
      </c>
    </row>
    <row r="8249" spans="1:7">
      <c r="A8249" s="34" t="s">
        <v>1799</v>
      </c>
      <c r="B8249" s="293">
        <v>2010</v>
      </c>
      <c r="C8249" s="294">
        <v>8106.6</v>
      </c>
      <c r="D8249" s="294">
        <v>506.5</v>
      </c>
      <c r="E8249" s="295">
        <v>19461.900000000001</v>
      </c>
      <c r="F8249" s="294">
        <v>7848.9</v>
      </c>
      <c r="G8249" s="294">
        <v>14592.5</v>
      </c>
    </row>
    <row r="8250" spans="1:7">
      <c r="A8250" s="34" t="s">
        <v>1799</v>
      </c>
      <c r="B8250" s="293">
        <v>2009</v>
      </c>
      <c r="C8250" s="294">
        <v>8199.1</v>
      </c>
      <c r="D8250" s="294">
        <v>495</v>
      </c>
      <c r="E8250" s="295">
        <v>19540.3</v>
      </c>
      <c r="F8250" s="294">
        <v>7567.1</v>
      </c>
      <c r="G8250" s="294">
        <v>14529.7</v>
      </c>
    </row>
    <row r="8251" spans="1:7">
      <c r="A8251" s="34" t="s">
        <v>1799</v>
      </c>
      <c r="B8251" s="293">
        <v>2008</v>
      </c>
      <c r="C8251" s="294">
        <v>3685.1</v>
      </c>
      <c r="D8251" s="294">
        <v>73.8</v>
      </c>
      <c r="E8251" s="295">
        <v>19921.400000000001</v>
      </c>
      <c r="F8251" s="294">
        <v>7282.5</v>
      </c>
      <c r="G8251" s="294">
        <v>14985</v>
      </c>
    </row>
    <row r="8252" spans="1:7">
      <c r="A8252" s="34" t="s">
        <v>1799</v>
      </c>
      <c r="B8252" s="293">
        <v>2007</v>
      </c>
      <c r="C8252" s="294">
        <v>3176.2</v>
      </c>
      <c r="D8252" s="294">
        <v>290.2</v>
      </c>
      <c r="E8252" s="295">
        <v>4467.8</v>
      </c>
      <c r="F8252" s="294">
        <v>1303.8</v>
      </c>
      <c r="G8252" s="294">
        <v>2871.6</v>
      </c>
    </row>
    <row r="8253" spans="1:7">
      <c r="A8253" s="34" t="s">
        <v>1799</v>
      </c>
      <c r="B8253" s="293">
        <v>2006</v>
      </c>
      <c r="C8253" s="294">
        <v>3070.6</v>
      </c>
      <c r="D8253" s="294">
        <v>279.60000000000002</v>
      </c>
      <c r="E8253" s="295">
        <v>4429.3999999999996</v>
      </c>
      <c r="F8253" s="294">
        <v>1422.1</v>
      </c>
      <c r="G8253" s="294">
        <v>2969.2999999999997</v>
      </c>
    </row>
    <row r="8254" spans="1:7">
      <c r="A8254" s="34" t="s">
        <v>1799</v>
      </c>
      <c r="B8254" s="293">
        <v>2005</v>
      </c>
      <c r="C8254" s="294">
        <v>2863.9</v>
      </c>
      <c r="D8254" s="294">
        <v>253.7</v>
      </c>
      <c r="E8254" s="295">
        <v>4550.5</v>
      </c>
      <c r="F8254" s="294">
        <v>1605.8</v>
      </c>
      <c r="G8254" s="294">
        <v>3080.8999999999996</v>
      </c>
    </row>
    <row r="8255" spans="1:7">
      <c r="A8255" s="34" t="s">
        <v>1799</v>
      </c>
      <c r="B8255" s="293">
        <v>2004</v>
      </c>
      <c r="C8255" s="294">
        <v>2708.1</v>
      </c>
      <c r="D8255" s="294">
        <v>237.9</v>
      </c>
      <c r="E8255" s="295">
        <v>4464.6000000000004</v>
      </c>
      <c r="F8255" s="294">
        <v>1872.5</v>
      </c>
      <c r="G8255" s="294">
        <v>3226.8</v>
      </c>
    </row>
    <row r="8256" spans="1:7">
      <c r="A8256" s="34" t="s">
        <v>1799</v>
      </c>
      <c r="B8256" s="293">
        <v>2003</v>
      </c>
      <c r="C8256" s="294">
        <v>2517.8000000000002</v>
      </c>
      <c r="D8256" s="294">
        <v>177.6</v>
      </c>
      <c r="E8256" s="295">
        <v>4554.1000999999997</v>
      </c>
      <c r="F8256" s="294">
        <v>1904.5</v>
      </c>
      <c r="G8256" s="294">
        <v>3424.8</v>
      </c>
    </row>
    <row r="8257" spans="1:7">
      <c r="A8257" s="34" t="s">
        <v>1799</v>
      </c>
      <c r="B8257" s="293">
        <v>2002</v>
      </c>
      <c r="C8257" s="294">
        <v>2365.1001000000001</v>
      </c>
      <c r="D8257" s="294">
        <v>239.6</v>
      </c>
      <c r="E8257" s="295">
        <v>4209.1000999999997</v>
      </c>
      <c r="F8257" s="294">
        <v>1881.1</v>
      </c>
      <c r="G8257" s="294">
        <v>3323.2</v>
      </c>
    </row>
    <row r="8258" spans="1:7">
      <c r="A8258" s="34" t="s">
        <v>1799</v>
      </c>
      <c r="B8258" s="293">
        <v>2001</v>
      </c>
      <c r="C8258" s="294">
        <v>2257.5</v>
      </c>
      <c r="D8258" s="294">
        <v>125.5</v>
      </c>
      <c r="E8258" s="295">
        <v>3856.3</v>
      </c>
      <c r="F8258" s="294">
        <v>1755.9</v>
      </c>
      <c r="G8258" s="294">
        <v>3123.6</v>
      </c>
    </row>
    <row r="8259" spans="1:7">
      <c r="A8259" s="34" t="s">
        <v>1799</v>
      </c>
      <c r="B8259" s="293">
        <v>2000</v>
      </c>
      <c r="C8259" s="294">
        <v>2103.3000000000002</v>
      </c>
      <c r="D8259" s="294">
        <v>221</v>
      </c>
      <c r="E8259" s="295">
        <v>3561.5</v>
      </c>
      <c r="F8259" s="294">
        <v>1674.9</v>
      </c>
      <c r="G8259" s="294">
        <v>2931.6000000000004</v>
      </c>
    </row>
    <row r="8260" spans="1:7">
      <c r="A8260" s="34" t="s">
        <v>1799</v>
      </c>
      <c r="B8260" s="293">
        <v>1999</v>
      </c>
      <c r="C8260" s="294">
        <v>1869.3</v>
      </c>
      <c r="D8260" s="294">
        <v>200.8</v>
      </c>
      <c r="E8260" s="295">
        <v>3288.3</v>
      </c>
      <c r="F8260" s="294">
        <v>1502.7</v>
      </c>
      <c r="G8260" s="294">
        <v>2712</v>
      </c>
    </row>
    <row r="8261" spans="1:7">
      <c r="A8261" s="34" t="s">
        <v>1799</v>
      </c>
      <c r="B8261" s="293">
        <v>1998</v>
      </c>
      <c r="C8261" s="294">
        <v>1369.1</v>
      </c>
      <c r="D8261" s="294">
        <v>153.69999999999999</v>
      </c>
      <c r="E8261" s="295">
        <v>2812.1001000000001</v>
      </c>
      <c r="F8261" s="294">
        <v>1299.1001000000001</v>
      </c>
      <c r="G8261" s="294">
        <v>2356.2001</v>
      </c>
    </row>
    <row r="8262" spans="1:7">
      <c r="A8262" s="34" t="s">
        <v>1799</v>
      </c>
      <c r="B8262" s="293">
        <v>1997</v>
      </c>
      <c r="C8262" s="294">
        <v>1127.7</v>
      </c>
      <c r="D8262" s="294">
        <v>116.2</v>
      </c>
      <c r="E8262" s="295">
        <v>1348</v>
      </c>
      <c r="F8262" s="294">
        <v>750.8</v>
      </c>
      <c r="G8262" s="294">
        <v>1081.2</v>
      </c>
    </row>
    <row r="8263" spans="1:7">
      <c r="A8263" s="34" t="s">
        <v>1799</v>
      </c>
      <c r="B8263" s="293">
        <v>1996</v>
      </c>
      <c r="C8263" s="294">
        <v>825.5</v>
      </c>
      <c r="D8263" s="294">
        <v>47.8</v>
      </c>
      <c r="E8263" s="295">
        <v>1005.5</v>
      </c>
      <c r="F8263" s="294">
        <v>489.8</v>
      </c>
      <c r="G8263" s="294">
        <v>793.5</v>
      </c>
    </row>
    <row r="8264" spans="1:7">
      <c r="A8264" s="34" t="s">
        <v>1800</v>
      </c>
      <c r="B8264" s="293">
        <v>2019</v>
      </c>
      <c r="C8264" s="294">
        <v>29176</v>
      </c>
      <c r="D8264" s="294">
        <v>3343</v>
      </c>
      <c r="E8264" s="295">
        <v>34566</v>
      </c>
      <c r="F8264" s="294">
        <v>12255</v>
      </c>
      <c r="G8264" s="294">
        <v>17934</v>
      </c>
    </row>
    <row r="8265" spans="1:7">
      <c r="A8265" s="34" t="s">
        <v>1800</v>
      </c>
      <c r="B8265" s="293">
        <v>2018</v>
      </c>
      <c r="C8265" s="294">
        <v>27058</v>
      </c>
      <c r="D8265" s="294">
        <v>2909</v>
      </c>
      <c r="E8265" s="295">
        <v>32670</v>
      </c>
      <c r="F8265" s="294">
        <v>11883</v>
      </c>
      <c r="G8265" s="294">
        <v>17800</v>
      </c>
    </row>
    <row r="8266" spans="1:7">
      <c r="A8266" s="34" t="s">
        <v>1800</v>
      </c>
      <c r="B8266" s="293">
        <v>2017</v>
      </c>
      <c r="C8266" s="294">
        <v>25348</v>
      </c>
      <c r="D8266" s="294">
        <v>2024</v>
      </c>
      <c r="E8266" s="295">
        <v>30860</v>
      </c>
      <c r="F8266" s="294">
        <v>10475</v>
      </c>
      <c r="G8266" s="294">
        <v>15525</v>
      </c>
    </row>
    <row r="8267" spans="1:7">
      <c r="A8267" s="34" t="s">
        <v>1800</v>
      </c>
      <c r="B8267" s="293">
        <v>2016</v>
      </c>
      <c r="C8267" s="294">
        <v>24124</v>
      </c>
      <c r="D8267" s="294">
        <v>2244</v>
      </c>
      <c r="E8267" s="295">
        <v>30238</v>
      </c>
      <c r="F8267" s="294">
        <v>10606</v>
      </c>
      <c r="G8267" s="294">
        <v>15941</v>
      </c>
    </row>
    <row r="8268" spans="1:7">
      <c r="A8268" s="34" t="s">
        <v>1800</v>
      </c>
      <c r="B8268" s="293">
        <v>2015</v>
      </c>
      <c r="C8268" s="294">
        <v>23321</v>
      </c>
      <c r="D8268" s="294">
        <v>2110</v>
      </c>
      <c r="E8268" s="295">
        <v>29281</v>
      </c>
      <c r="F8268" s="294">
        <v>10685</v>
      </c>
      <c r="G8268" s="294">
        <v>16015</v>
      </c>
    </row>
    <row r="8269" spans="1:7">
      <c r="A8269" s="34" t="s">
        <v>1800</v>
      </c>
      <c r="B8269" s="293">
        <v>2014</v>
      </c>
      <c r="C8269" s="294">
        <v>22826</v>
      </c>
      <c r="D8269" s="294">
        <v>2244</v>
      </c>
      <c r="E8269" s="295">
        <v>27716</v>
      </c>
      <c r="F8269" s="294">
        <v>9721</v>
      </c>
      <c r="G8269" s="294">
        <v>15046</v>
      </c>
    </row>
    <row r="8270" spans="1:7">
      <c r="A8270" s="34" t="s">
        <v>1800</v>
      </c>
      <c r="B8270" s="293">
        <v>2013</v>
      </c>
      <c r="C8270" s="294">
        <v>23706</v>
      </c>
      <c r="D8270" s="294">
        <v>1996</v>
      </c>
      <c r="E8270" s="295">
        <v>25967</v>
      </c>
      <c r="F8270" s="294">
        <v>11197</v>
      </c>
      <c r="G8270" s="294">
        <v>15931</v>
      </c>
    </row>
    <row r="8271" spans="1:7">
      <c r="A8271" s="34" t="s">
        <v>1800</v>
      </c>
      <c r="B8271" s="293">
        <v>2012</v>
      </c>
      <c r="C8271" s="294">
        <v>24414</v>
      </c>
      <c r="D8271" s="294">
        <v>1888</v>
      </c>
      <c r="E8271" s="295">
        <v>26686</v>
      </c>
      <c r="F8271" s="294">
        <v>8190</v>
      </c>
      <c r="G8271" s="294">
        <v>12921</v>
      </c>
    </row>
    <row r="8272" spans="1:7">
      <c r="A8272" s="34" t="s">
        <v>1800</v>
      </c>
      <c r="B8272" s="293">
        <v>2011</v>
      </c>
      <c r="C8272" s="294">
        <v>24791</v>
      </c>
      <c r="D8272" s="294">
        <v>1866</v>
      </c>
      <c r="E8272" s="295">
        <v>25854</v>
      </c>
      <c r="F8272" s="294">
        <v>8340</v>
      </c>
      <c r="G8272" s="294">
        <v>12945</v>
      </c>
    </row>
    <row r="8273" spans="1:7">
      <c r="A8273" s="34" t="s">
        <v>1800</v>
      </c>
      <c r="B8273" s="293">
        <v>2010</v>
      </c>
      <c r="C8273" s="294">
        <v>25183</v>
      </c>
      <c r="D8273" s="294">
        <v>1840</v>
      </c>
      <c r="E8273" s="295">
        <v>24422</v>
      </c>
      <c r="F8273" s="294">
        <v>9890</v>
      </c>
      <c r="G8273" s="294">
        <v>13500</v>
      </c>
    </row>
    <row r="8274" spans="1:7">
      <c r="A8274" s="34" t="s">
        <v>1800</v>
      </c>
      <c r="B8274" s="293">
        <v>2009</v>
      </c>
      <c r="C8274" s="294">
        <v>24881</v>
      </c>
      <c r="D8274" s="294">
        <v>1935</v>
      </c>
      <c r="E8274" s="295">
        <v>23607</v>
      </c>
      <c r="F8274" s="294">
        <v>9939</v>
      </c>
      <c r="G8274" s="294">
        <v>12268</v>
      </c>
    </row>
    <row r="8275" spans="1:7">
      <c r="A8275" s="34" t="s">
        <v>1800</v>
      </c>
      <c r="B8275" s="293">
        <v>2008</v>
      </c>
      <c r="C8275" s="294">
        <v>23174</v>
      </c>
      <c r="D8275" s="294">
        <v>1672</v>
      </c>
      <c r="E8275" s="295">
        <v>23296</v>
      </c>
      <c r="F8275" s="294">
        <v>9350</v>
      </c>
      <c r="G8275" s="294">
        <v>11659</v>
      </c>
    </row>
    <row r="8276" spans="1:7">
      <c r="A8276" s="34" t="s">
        <v>1800</v>
      </c>
      <c r="B8276" s="293">
        <v>2007</v>
      </c>
      <c r="C8276" s="294">
        <v>21301</v>
      </c>
      <c r="D8276" s="294">
        <v>2578</v>
      </c>
      <c r="E8276" s="295">
        <v>23281</v>
      </c>
      <c r="F8276" s="294">
        <v>12758</v>
      </c>
      <c r="G8276" s="294">
        <v>15026</v>
      </c>
    </row>
    <row r="8277" spans="1:7">
      <c r="A8277" s="34" t="s">
        <v>1800</v>
      </c>
      <c r="B8277" s="293">
        <v>2006</v>
      </c>
      <c r="C8277" s="294">
        <v>19707</v>
      </c>
      <c r="D8277" s="294">
        <v>1283</v>
      </c>
      <c r="E8277" s="295">
        <v>25491</v>
      </c>
      <c r="F8277" s="294">
        <v>11266</v>
      </c>
      <c r="G8277" s="294">
        <v>15231</v>
      </c>
    </row>
    <row r="8278" spans="1:7">
      <c r="A8278" s="34" t="s">
        <v>1800</v>
      </c>
      <c r="B8278" s="293">
        <v>2005</v>
      </c>
      <c r="C8278" s="294">
        <v>21894</v>
      </c>
      <c r="D8278" s="294">
        <v>871</v>
      </c>
      <c r="E8278" s="295">
        <v>24381</v>
      </c>
      <c r="F8278" s="294">
        <v>10828</v>
      </c>
      <c r="G8278" s="294">
        <v>15284</v>
      </c>
    </row>
    <row r="8279" spans="1:7">
      <c r="A8279" s="34" t="s">
        <v>1800</v>
      </c>
      <c r="B8279" s="293">
        <v>2004</v>
      </c>
      <c r="C8279" s="294">
        <v>20245</v>
      </c>
      <c r="D8279" s="294">
        <v>417</v>
      </c>
      <c r="E8279" s="295">
        <v>24153</v>
      </c>
      <c r="F8279" s="294">
        <v>10648</v>
      </c>
      <c r="G8279" s="294">
        <v>15801</v>
      </c>
    </row>
    <row r="8280" spans="1:7">
      <c r="A8280" s="34" t="s">
        <v>1800</v>
      </c>
      <c r="B8280" s="293">
        <v>2003</v>
      </c>
      <c r="C8280" s="294">
        <v>18109</v>
      </c>
      <c r="D8280" s="294">
        <v>365</v>
      </c>
      <c r="E8280" s="295">
        <v>24208</v>
      </c>
      <c r="F8280" s="294">
        <v>9229</v>
      </c>
      <c r="G8280" s="294">
        <v>16620</v>
      </c>
    </row>
    <row r="8281" spans="1:7">
      <c r="A8281" s="34" t="s">
        <v>1800</v>
      </c>
      <c r="B8281" s="293">
        <v>2002</v>
      </c>
      <c r="C8281" s="294">
        <v>16760</v>
      </c>
      <c r="D8281" s="294">
        <v>-640</v>
      </c>
      <c r="E8281" s="295">
        <v>23946</v>
      </c>
      <c r="F8281" s="294">
        <v>8870</v>
      </c>
      <c r="G8281" s="294">
        <v>17161</v>
      </c>
    </row>
    <row r="8282" spans="1:7">
      <c r="A8282" s="34" t="s">
        <v>1800</v>
      </c>
      <c r="B8282" s="293">
        <v>2001</v>
      </c>
      <c r="C8282" s="294">
        <v>16867</v>
      </c>
      <c r="D8282" s="294">
        <v>-763</v>
      </c>
      <c r="E8282" s="295">
        <v>26636</v>
      </c>
      <c r="F8282" s="294">
        <v>12147</v>
      </c>
      <c r="G8282" s="294">
        <v>20386</v>
      </c>
    </row>
    <row r="8283" spans="1:7">
      <c r="A8283" s="34" t="s">
        <v>1800</v>
      </c>
      <c r="B8283" s="293">
        <v>2000</v>
      </c>
      <c r="C8283" s="294">
        <v>16895</v>
      </c>
      <c r="D8283" s="294">
        <v>141</v>
      </c>
      <c r="E8283" s="295">
        <v>26777</v>
      </c>
      <c r="F8283" s="294">
        <v>10823</v>
      </c>
      <c r="G8283" s="294">
        <v>20754</v>
      </c>
    </row>
    <row r="8284" spans="1:7">
      <c r="A8284" s="34" t="s">
        <v>1800</v>
      </c>
      <c r="B8284" s="293">
        <v>1999</v>
      </c>
      <c r="C8284" s="294">
        <v>17201</v>
      </c>
      <c r="D8284" s="294">
        <v>404</v>
      </c>
      <c r="E8284" s="295">
        <v>27289</v>
      </c>
      <c r="F8284" s="294">
        <v>10959</v>
      </c>
      <c r="G8284" s="294">
        <v>20728</v>
      </c>
    </row>
    <row r="8285" spans="1:7">
      <c r="A8285" s="34" t="s">
        <v>1800</v>
      </c>
      <c r="B8285" s="293">
        <v>1998</v>
      </c>
      <c r="C8285" s="294">
        <v>19419</v>
      </c>
      <c r="D8285" s="294">
        <v>844</v>
      </c>
      <c r="E8285" s="295">
        <v>27939</v>
      </c>
      <c r="F8285" s="294">
        <v>10856</v>
      </c>
      <c r="G8285" s="294">
        <v>19846</v>
      </c>
    </row>
    <row r="8286" spans="1:7">
      <c r="A8286" s="34" t="s">
        <v>1800</v>
      </c>
      <c r="B8286" s="293">
        <v>1997</v>
      </c>
      <c r="C8286" s="294">
        <v>13673</v>
      </c>
      <c r="D8286" s="294">
        <v>527</v>
      </c>
      <c r="E8286" s="295">
        <v>28598</v>
      </c>
      <c r="F8286" s="294">
        <v>10425</v>
      </c>
      <c r="G8286" s="294">
        <v>20487</v>
      </c>
    </row>
    <row r="8287" spans="1:7">
      <c r="A8287" s="34" t="s">
        <v>1800</v>
      </c>
      <c r="B8287" s="293">
        <v>1996</v>
      </c>
      <c r="C8287" s="294">
        <v>12330.5381</v>
      </c>
      <c r="D8287" s="294">
        <v>761.15099999999995</v>
      </c>
      <c r="E8287" s="295">
        <v>11126.080099999999</v>
      </c>
      <c r="F8287" s="294">
        <v>4598.0101000000004</v>
      </c>
      <c r="G8287" s="294">
        <v>8325.4212000000007</v>
      </c>
    </row>
    <row r="8288" spans="1:7">
      <c r="A8288" s="34" t="s">
        <v>1800</v>
      </c>
      <c r="B8288" s="293">
        <v>1995</v>
      </c>
      <c r="C8288" s="294">
        <v>11715.5967</v>
      </c>
      <c r="D8288" s="294">
        <v>792.48800000000006</v>
      </c>
      <c r="E8288" s="295">
        <v>9840.9442999999992</v>
      </c>
      <c r="F8288" s="294">
        <v>4291.9638999999997</v>
      </c>
      <c r="G8288" s="294">
        <v>6995.7377999999999</v>
      </c>
    </row>
    <row r="8289" spans="1:7">
      <c r="A8289" s="34" t="s">
        <v>1800</v>
      </c>
      <c r="B8289" s="293">
        <v>1994</v>
      </c>
      <c r="C8289" s="294">
        <v>10012.8555</v>
      </c>
      <c r="D8289" s="294">
        <v>596.87599999999998</v>
      </c>
      <c r="E8289" s="295">
        <v>7395.3940000000002</v>
      </c>
      <c r="F8289" s="294">
        <v>3928.1678999999999</v>
      </c>
      <c r="G8289" s="294">
        <v>4985.7709999999997</v>
      </c>
    </row>
    <row r="8290" spans="1:7">
      <c r="A8290" s="34" t="s">
        <v>1800</v>
      </c>
      <c r="B8290" s="293">
        <v>1993</v>
      </c>
      <c r="C8290" s="294">
        <v>9201.1972999999998</v>
      </c>
      <c r="D8290" s="294">
        <v>692.99099999999999</v>
      </c>
      <c r="E8290" s="295">
        <v>7257.7119000000002</v>
      </c>
      <c r="F8290" s="294">
        <v>4297.8599999999997</v>
      </c>
      <c r="G8290" s="294">
        <v>5195.4049999999997</v>
      </c>
    </row>
    <row r="8291" spans="1:7">
      <c r="A8291" s="34" t="s">
        <v>1800</v>
      </c>
      <c r="B8291" s="293">
        <v>1992</v>
      </c>
      <c r="C8291" s="294">
        <v>9058.2157999999999</v>
      </c>
      <c r="D8291" s="294">
        <v>635.07299999999998</v>
      </c>
      <c r="E8291" s="295">
        <v>6015.1201000000001</v>
      </c>
      <c r="F8291" s="294">
        <v>3843.2339000000002</v>
      </c>
      <c r="G8291" s="294">
        <v>4575.2659000000003</v>
      </c>
    </row>
    <row r="8292" spans="1:7">
      <c r="A8292" s="34" t="s">
        <v>1800</v>
      </c>
      <c r="B8292" s="293">
        <v>1991</v>
      </c>
      <c r="C8292" s="294">
        <v>9274.2353999999996</v>
      </c>
      <c r="D8292" s="294">
        <v>591.76199999999994</v>
      </c>
      <c r="E8292" s="295">
        <v>6087.0829999999996</v>
      </c>
      <c r="F8292" s="294">
        <v>3323.404</v>
      </c>
      <c r="G8292" s="294">
        <v>4467.1210000000001</v>
      </c>
    </row>
    <row r="8293" spans="1:7">
      <c r="A8293" s="34" t="s">
        <v>1800</v>
      </c>
      <c r="B8293" s="293">
        <v>1990</v>
      </c>
      <c r="C8293" s="294">
        <v>9267.6659999999993</v>
      </c>
      <c r="D8293" s="294">
        <v>557.29300000000001</v>
      </c>
      <c r="E8293" s="295">
        <v>6119.4198999999999</v>
      </c>
      <c r="F8293" s="294">
        <v>2846.51</v>
      </c>
      <c r="G8293" s="294">
        <v>4318.0619999999999</v>
      </c>
    </row>
    <row r="8294" spans="1:7">
      <c r="A8294" s="34" t="s">
        <v>1800</v>
      </c>
      <c r="B8294" s="293">
        <v>1989</v>
      </c>
      <c r="C8294" s="294">
        <v>8796.0761999999995</v>
      </c>
      <c r="D8294" s="294">
        <v>528.81399999999996</v>
      </c>
      <c r="E8294" s="295">
        <v>5338.2929999999997</v>
      </c>
      <c r="F8294" s="294">
        <v>2426.1460000000002</v>
      </c>
      <c r="G8294" s="294">
        <v>3655.6990000000001</v>
      </c>
    </row>
    <row r="8295" spans="1:7">
      <c r="A8295" s="34" t="s">
        <v>1801</v>
      </c>
      <c r="B8295" s="293">
        <v>2019</v>
      </c>
      <c r="C8295" s="294">
        <v>26508.6</v>
      </c>
      <c r="D8295" s="294">
        <v>3599.2</v>
      </c>
      <c r="E8295" s="295">
        <v>19219.599999999999</v>
      </c>
      <c r="F8295" s="294">
        <v>-6231</v>
      </c>
      <c r="G8295" s="294">
        <v>4936</v>
      </c>
    </row>
    <row r="8296" spans="1:7">
      <c r="A8296" s="34" t="s">
        <v>1801</v>
      </c>
      <c r="B8296" s="293">
        <v>2018</v>
      </c>
      <c r="C8296" s="294">
        <v>24719.5</v>
      </c>
      <c r="D8296" s="294">
        <v>4518.3</v>
      </c>
      <c r="E8296" s="295">
        <v>24156.400000000001</v>
      </c>
      <c r="F8296" s="294">
        <v>1175.8</v>
      </c>
      <c r="G8296" s="294">
        <v>10615.9</v>
      </c>
    </row>
    <row r="8297" spans="1:7">
      <c r="A8297" s="34" t="s">
        <v>1801</v>
      </c>
      <c r="B8297" s="293">
        <v>2017</v>
      </c>
      <c r="C8297" s="294">
        <v>22386.799999999999</v>
      </c>
      <c r="D8297" s="294">
        <v>2884.7</v>
      </c>
      <c r="E8297" s="295">
        <v>14365.6</v>
      </c>
      <c r="F8297" s="294">
        <v>5457</v>
      </c>
      <c r="G8297" s="294">
        <v>9389.6</v>
      </c>
    </row>
    <row r="8298" spans="1:7">
      <c r="A8298" s="34" t="s">
        <v>1801</v>
      </c>
      <c r="B8298" s="293">
        <v>2016</v>
      </c>
      <c r="C8298" s="294">
        <v>21315.9</v>
      </c>
      <c r="D8298" s="294">
        <v>2817.7</v>
      </c>
      <c r="E8298" s="295">
        <v>14329.5</v>
      </c>
      <c r="F8298" s="294">
        <v>5890.7</v>
      </c>
      <c r="G8298" s="294">
        <v>9492.9</v>
      </c>
    </row>
    <row r="8299" spans="1:7">
      <c r="A8299" s="34" t="s">
        <v>1801</v>
      </c>
      <c r="B8299" s="293">
        <v>2015</v>
      </c>
      <c r="C8299" s="294">
        <v>19162.7</v>
      </c>
      <c r="D8299" s="294">
        <v>2757.4</v>
      </c>
      <c r="E8299" s="295">
        <v>12416.3</v>
      </c>
      <c r="F8299" s="294">
        <v>5819.8</v>
      </c>
      <c r="G8299" s="294">
        <v>8167.3</v>
      </c>
    </row>
    <row r="8300" spans="1:7">
      <c r="A8300" s="34" t="s">
        <v>1801</v>
      </c>
      <c r="B8300" s="293">
        <v>2014</v>
      </c>
      <c r="C8300" s="294">
        <v>16447.8</v>
      </c>
      <c r="D8300" s="294">
        <v>2068.1</v>
      </c>
      <c r="E8300" s="295">
        <v>10752.9</v>
      </c>
      <c r="F8300" s="294">
        <v>5273.7</v>
      </c>
      <c r="G8300" s="294">
        <v>7322</v>
      </c>
    </row>
    <row r="8301" spans="1:7">
      <c r="A8301" s="34" t="s">
        <v>1801</v>
      </c>
      <c r="B8301" s="293">
        <v>2013</v>
      </c>
      <c r="C8301" s="294">
        <v>14866.8</v>
      </c>
      <c r="D8301" s="294">
        <v>8.3000000000000007</v>
      </c>
      <c r="E8301" s="295">
        <v>11516.7</v>
      </c>
      <c r="F8301" s="294">
        <v>4482.3</v>
      </c>
      <c r="G8301" s="294">
        <v>5781.7000000000007</v>
      </c>
    </row>
    <row r="8302" spans="1:7">
      <c r="A8302" s="34" t="s">
        <v>1801</v>
      </c>
      <c r="B8302" s="293">
        <v>2012</v>
      </c>
      <c r="C8302" s="294">
        <v>13299.5</v>
      </c>
      <c r="D8302" s="294">
        <v>1383.8</v>
      </c>
      <c r="E8302" s="295">
        <v>8219.2000000000007</v>
      </c>
      <c r="F8302" s="294">
        <v>5114.5</v>
      </c>
      <c r="G8302" s="294">
        <v>5664.1</v>
      </c>
    </row>
    <row r="8303" spans="1:7">
      <c r="A8303" s="34" t="s">
        <v>1801</v>
      </c>
      <c r="B8303" s="293">
        <v>2011</v>
      </c>
      <c r="C8303" s="294">
        <v>11700.4</v>
      </c>
      <c r="D8303" s="294">
        <v>1245.7</v>
      </c>
      <c r="E8303" s="295">
        <v>7360.4</v>
      </c>
      <c r="F8303" s="294">
        <v>4387.3</v>
      </c>
      <c r="G8303" s="294">
        <v>4936.8</v>
      </c>
    </row>
    <row r="8304" spans="1:7">
      <c r="A8304" s="34" t="s">
        <v>1801</v>
      </c>
      <c r="B8304" s="293">
        <v>2010</v>
      </c>
      <c r="C8304" s="294">
        <v>10707.4</v>
      </c>
      <c r="D8304" s="294">
        <v>945.6</v>
      </c>
      <c r="E8304" s="295">
        <v>6385.9</v>
      </c>
      <c r="F8304" s="294">
        <v>3682.3</v>
      </c>
      <c r="G8304" s="294">
        <v>4231.7</v>
      </c>
    </row>
    <row r="8305" spans="1:7">
      <c r="A8305" s="34" t="s">
        <v>1801</v>
      </c>
      <c r="B8305" s="293">
        <v>2009</v>
      </c>
      <c r="C8305" s="294">
        <v>9774.6</v>
      </c>
      <c r="D8305" s="294">
        <v>390.8</v>
      </c>
      <c r="E8305" s="295">
        <v>5576.8</v>
      </c>
      <c r="F8305" s="294">
        <v>3045.7</v>
      </c>
      <c r="G8305" s="294">
        <v>3595.2</v>
      </c>
    </row>
    <row r="8306" spans="1:7">
      <c r="A8306" s="34" t="s">
        <v>1801</v>
      </c>
      <c r="B8306" s="293">
        <v>2008</v>
      </c>
      <c r="C8306" s="294">
        <v>10383</v>
      </c>
      <c r="D8306" s="294">
        <v>315.5</v>
      </c>
      <c r="E8306" s="295">
        <v>5672.6</v>
      </c>
      <c r="F8306" s="294">
        <v>2490.9</v>
      </c>
      <c r="G8306" s="294">
        <v>3754.2000000000003</v>
      </c>
    </row>
    <row r="8307" spans="1:7">
      <c r="A8307" s="34" t="s">
        <v>1801</v>
      </c>
      <c r="B8307" s="293">
        <v>2007</v>
      </c>
      <c r="C8307" s="294">
        <v>9411.4969999999994</v>
      </c>
      <c r="D8307" s="294">
        <v>672.63800000000003</v>
      </c>
      <c r="E8307" s="295">
        <v>5343.8779999999997</v>
      </c>
      <c r="F8307" s="294">
        <v>2284.1170000000002</v>
      </c>
      <c r="G8307" s="294">
        <v>3545.2610000000004</v>
      </c>
    </row>
    <row r="8308" spans="1:7">
      <c r="A8308" s="34" t="s">
        <v>1801</v>
      </c>
      <c r="B8308" s="293">
        <v>2006</v>
      </c>
      <c r="C8308" s="294">
        <v>7786.942</v>
      </c>
      <c r="D8308" s="294">
        <v>564.25900000000001</v>
      </c>
      <c r="E8308" s="295">
        <v>4428.9409999999998</v>
      </c>
      <c r="F8308" s="294">
        <v>2228.5059999999999</v>
      </c>
      <c r="G8308" s="294">
        <v>2931.2259999999997</v>
      </c>
    </row>
    <row r="8309" spans="1:7">
      <c r="A8309" s="34" t="s">
        <v>1801</v>
      </c>
      <c r="B8309" s="293">
        <v>2005</v>
      </c>
      <c r="C8309" s="294">
        <v>6369.3</v>
      </c>
      <c r="D8309" s="294">
        <v>494.37</v>
      </c>
      <c r="E8309" s="295">
        <v>3513.6930000000002</v>
      </c>
      <c r="F8309" s="294">
        <v>2090.2620000000002</v>
      </c>
      <c r="G8309" s="294">
        <v>2370.88</v>
      </c>
    </row>
    <row r="8310" spans="1:7">
      <c r="A8310" s="34" t="s">
        <v>1801</v>
      </c>
      <c r="B8310" s="293">
        <v>2004</v>
      </c>
      <c r="C8310" s="294">
        <v>5294.2470000000003</v>
      </c>
      <c r="D8310" s="294">
        <v>388.97300000000001</v>
      </c>
      <c r="E8310" s="295">
        <v>3386.5410000000002</v>
      </c>
      <c r="F8310" s="294">
        <v>2470.2109999999998</v>
      </c>
      <c r="G8310" s="294">
        <v>2474.5639999999999</v>
      </c>
    </row>
    <row r="8311" spans="1:7">
      <c r="A8311" s="34" t="s">
        <v>1801</v>
      </c>
      <c r="B8311" s="293">
        <v>2003</v>
      </c>
      <c r="C8311" s="294">
        <v>4075.5219999999999</v>
      </c>
      <c r="D8311" s="294">
        <v>268.346</v>
      </c>
      <c r="E8311" s="295">
        <v>2729.7460000000001</v>
      </c>
      <c r="F8311" s="294">
        <v>2082.4270000000001</v>
      </c>
      <c r="G8311" s="294">
        <v>2087.5030000000002</v>
      </c>
    </row>
    <row r="8312" spans="1:7">
      <c r="A8312" s="34" t="s">
        <v>1801</v>
      </c>
      <c r="B8312" s="293">
        <v>2002</v>
      </c>
      <c r="C8312" s="294">
        <v>3288.9079999999999</v>
      </c>
      <c r="D8312" s="294">
        <v>212.68600000000001</v>
      </c>
      <c r="E8312" s="295">
        <v>2214.3919999999998</v>
      </c>
      <c r="F8312" s="294">
        <v>1723.1890000000001</v>
      </c>
      <c r="G8312" s="294">
        <v>1728.9750000000001</v>
      </c>
    </row>
    <row r="8313" spans="1:7">
      <c r="A8313" s="34" t="s">
        <v>1801</v>
      </c>
      <c r="B8313" s="293">
        <v>2001</v>
      </c>
      <c r="C8313" s="294">
        <v>2648.98</v>
      </c>
      <c r="D8313" s="294">
        <v>181.21</v>
      </c>
      <c r="E8313" s="295">
        <v>1846.519</v>
      </c>
      <c r="F8313" s="294">
        <v>1375.9269999999999</v>
      </c>
      <c r="G8313" s="294">
        <v>1444.3969999999999</v>
      </c>
    </row>
    <row r="8314" spans="1:7">
      <c r="A8314" s="34" t="s">
        <v>1801</v>
      </c>
      <c r="B8314" s="293">
        <v>2000</v>
      </c>
      <c r="C8314" s="294">
        <v>2169.2179999999998</v>
      </c>
      <c r="D8314" s="294">
        <v>94.563999999999993</v>
      </c>
      <c r="E8314" s="295">
        <v>1493.1310000000001</v>
      </c>
      <c r="F8314" s="294">
        <v>1151.9870000000001</v>
      </c>
      <c r="G8314" s="294">
        <v>1215.4870000000001</v>
      </c>
    </row>
    <row r="8315" spans="1:7">
      <c r="A8315" s="34" t="s">
        <v>1801</v>
      </c>
      <c r="B8315" s="293">
        <v>1999</v>
      </c>
      <c r="C8315" s="294">
        <v>1680.145</v>
      </c>
      <c r="D8315" s="294">
        <v>101.693</v>
      </c>
      <c r="E8315" s="295">
        <v>1252.5139999999999</v>
      </c>
      <c r="F8315" s="294">
        <v>961.01300000000003</v>
      </c>
      <c r="G8315" s="294">
        <v>1032.242</v>
      </c>
    </row>
    <row r="8316" spans="1:7">
      <c r="A8316" s="34" t="s">
        <v>1801</v>
      </c>
      <c r="B8316" s="293">
        <v>1998</v>
      </c>
      <c r="C8316" s="294">
        <v>1308.702</v>
      </c>
      <c r="D8316" s="294">
        <v>68.372</v>
      </c>
      <c r="E8316" s="295">
        <v>992.755</v>
      </c>
      <c r="F8316" s="294">
        <v>794.29700000000003</v>
      </c>
      <c r="G8316" s="294">
        <v>827.93100000000004</v>
      </c>
    </row>
    <row r="8317" spans="1:7">
      <c r="A8317" s="34" t="s">
        <v>1801</v>
      </c>
      <c r="B8317" s="293">
        <v>1997</v>
      </c>
      <c r="C8317" s="294">
        <v>975.38900000000001</v>
      </c>
      <c r="D8317" s="294">
        <v>57.411999999999999</v>
      </c>
      <c r="E8317" s="295">
        <v>857.15200000000004</v>
      </c>
      <c r="F8317" s="294">
        <v>536.23699999999997</v>
      </c>
      <c r="G8317" s="294">
        <v>729.83899999999994</v>
      </c>
    </row>
    <row r="8318" spans="1:7">
      <c r="A8318" s="34" t="s">
        <v>1801</v>
      </c>
      <c r="B8318" s="293">
        <v>1996</v>
      </c>
      <c r="C8318" s="294">
        <v>696.48099999999999</v>
      </c>
      <c r="D8318" s="294">
        <v>42.128</v>
      </c>
      <c r="E8318" s="295">
        <v>726.61300000000006</v>
      </c>
      <c r="F8318" s="294">
        <v>451.66</v>
      </c>
      <c r="G8318" s="294">
        <v>634.649</v>
      </c>
    </row>
    <row r="8319" spans="1:7">
      <c r="A8319" s="34" t="s">
        <v>1801</v>
      </c>
      <c r="B8319" s="293">
        <v>1995</v>
      </c>
      <c r="C8319" s="294">
        <v>465.21300000000002</v>
      </c>
      <c r="D8319" s="294">
        <v>26.102</v>
      </c>
      <c r="E8319" s="295">
        <v>468.178</v>
      </c>
      <c r="F8319" s="294">
        <v>312.23099999999999</v>
      </c>
      <c r="G8319" s="294">
        <v>406.78</v>
      </c>
    </row>
    <row r="8320" spans="1:7">
      <c r="A8320" s="34" t="s">
        <v>1801</v>
      </c>
      <c r="B8320" s="293">
        <v>1994</v>
      </c>
      <c r="C8320" s="294">
        <v>284.923</v>
      </c>
      <c r="D8320" s="294">
        <v>9.9359999999999999</v>
      </c>
      <c r="E8320" s="295">
        <v>231.42099999999999</v>
      </c>
      <c r="F8320" s="294">
        <v>109.898</v>
      </c>
      <c r="G8320" s="294">
        <v>202.363</v>
      </c>
    </row>
    <row r="8321" spans="1:7">
      <c r="A8321" s="34" t="s">
        <v>1801</v>
      </c>
      <c r="B8321" s="293">
        <v>1993</v>
      </c>
      <c r="C8321" s="294">
        <v>176.541</v>
      </c>
      <c r="D8321" s="294">
        <v>7.8769999999999998</v>
      </c>
      <c r="E8321" s="295">
        <v>201.71199999999999</v>
      </c>
      <c r="F8321" s="294">
        <v>93.63</v>
      </c>
      <c r="G8321" s="294">
        <v>181.95400000000001</v>
      </c>
    </row>
    <row r="8322" spans="1:7">
      <c r="A8322" s="34" t="s">
        <v>1801</v>
      </c>
      <c r="B8322" s="293">
        <v>1992</v>
      </c>
      <c r="C8322" s="294">
        <v>93.078000000000003</v>
      </c>
      <c r="D8322" s="294">
        <v>1.5390000000000001</v>
      </c>
      <c r="E8322" s="295">
        <v>87.866</v>
      </c>
      <c r="F8322" s="294">
        <v>75.287999999999997</v>
      </c>
      <c r="G8322" s="294">
        <v>75.287999999999997</v>
      </c>
    </row>
    <row r="8323" spans="1:7">
      <c r="A8323" s="34" t="s">
        <v>1801</v>
      </c>
      <c r="B8323" s="293">
        <v>1991</v>
      </c>
      <c r="C8323" s="294">
        <v>57.65</v>
      </c>
      <c r="D8323" s="294">
        <v>0.90600000000000003</v>
      </c>
      <c r="E8323" s="295">
        <v>38.188000000000002</v>
      </c>
      <c r="F8323" s="294">
        <v>22.149000000000001</v>
      </c>
      <c r="G8323" s="294">
        <v>30.249000000000002</v>
      </c>
    </row>
    <row r="8324" spans="1:7">
      <c r="A8324" s="34" t="s">
        <v>1802</v>
      </c>
      <c r="B8324" s="293">
        <v>2019</v>
      </c>
      <c r="C8324" s="294">
        <v>4791.1000000000004</v>
      </c>
      <c r="D8324" s="294">
        <v>262.5</v>
      </c>
      <c r="E8324" s="295">
        <v>5765.2</v>
      </c>
      <c r="F8324" s="294">
        <v>-196.2</v>
      </c>
      <c r="G8324" s="294">
        <v>3709.9000000000005</v>
      </c>
    </row>
    <row r="8325" spans="1:7">
      <c r="A8325" s="34" t="s">
        <v>1802</v>
      </c>
      <c r="B8325" s="293">
        <v>2018</v>
      </c>
      <c r="C8325" s="294">
        <v>4732.7</v>
      </c>
      <c r="D8325" s="294">
        <v>192.2</v>
      </c>
      <c r="E8325" s="295">
        <v>5050.2</v>
      </c>
      <c r="F8325" s="294">
        <v>-348.6</v>
      </c>
      <c r="G8325" s="294">
        <v>3125.6</v>
      </c>
    </row>
    <row r="8326" spans="1:7">
      <c r="A8326" s="34" t="s">
        <v>1802</v>
      </c>
      <c r="B8326" s="293">
        <v>2017</v>
      </c>
      <c r="C8326" s="294">
        <v>4461.6000000000004</v>
      </c>
      <c r="D8326" s="294">
        <v>810</v>
      </c>
      <c r="E8326" s="295">
        <v>5280.3</v>
      </c>
      <c r="F8326" s="294">
        <v>152.30000000000001</v>
      </c>
      <c r="G8326" s="294">
        <v>3410.3</v>
      </c>
    </row>
    <row r="8327" spans="1:7">
      <c r="A8327" s="34" t="s">
        <v>1802</v>
      </c>
      <c r="B8327" s="293">
        <v>2016</v>
      </c>
      <c r="C8327" s="294">
        <v>4211.3</v>
      </c>
      <c r="D8327" s="294">
        <v>486.4</v>
      </c>
      <c r="E8327" s="295">
        <v>7389.1</v>
      </c>
      <c r="F8327" s="294">
        <v>609.70000000000005</v>
      </c>
      <c r="G8327" s="294">
        <v>4968.7</v>
      </c>
    </row>
    <row r="8328" spans="1:7">
      <c r="A8328" s="34" t="s">
        <v>1802</v>
      </c>
      <c r="B8328" s="293">
        <v>2015</v>
      </c>
      <c r="C8328" s="294">
        <v>7031.5</v>
      </c>
      <c r="D8328" s="294">
        <v>335.4</v>
      </c>
      <c r="E8328" s="295">
        <v>7405</v>
      </c>
      <c r="F8328" s="294">
        <v>527.1</v>
      </c>
      <c r="G8328" s="294">
        <v>5088.7000000000007</v>
      </c>
    </row>
    <row r="8329" spans="1:7">
      <c r="A8329" s="34" t="s">
        <v>1802</v>
      </c>
      <c r="B8329" s="293">
        <v>2014</v>
      </c>
      <c r="C8329" s="294">
        <v>7750.5</v>
      </c>
      <c r="D8329" s="294">
        <v>258.10000000000002</v>
      </c>
      <c r="E8329" s="295">
        <v>7953.2</v>
      </c>
      <c r="F8329" s="294">
        <v>1162.8</v>
      </c>
      <c r="G8329" s="294">
        <v>5589.1</v>
      </c>
    </row>
    <row r="8330" spans="1:7">
      <c r="A8330" s="34" t="s">
        <v>1802</v>
      </c>
      <c r="B8330" s="293">
        <v>2013</v>
      </c>
      <c r="C8330" s="294">
        <v>7690.8</v>
      </c>
      <c r="D8330" s="294">
        <v>125.8</v>
      </c>
      <c r="E8330" s="295">
        <v>9134.2000000000007</v>
      </c>
      <c r="F8330" s="294">
        <v>1390.5</v>
      </c>
      <c r="G8330" s="294">
        <v>5790</v>
      </c>
    </row>
    <row r="8331" spans="1:7">
      <c r="A8331" s="34" t="s">
        <v>1802</v>
      </c>
      <c r="B8331" s="293">
        <v>2012</v>
      </c>
      <c r="C8331" s="294">
        <v>7648.1</v>
      </c>
      <c r="D8331" s="294">
        <v>-1410.3</v>
      </c>
      <c r="E8331" s="295">
        <v>9437.2000000000007</v>
      </c>
      <c r="F8331" s="294">
        <v>1444.3</v>
      </c>
      <c r="G8331" s="294">
        <v>6026.1</v>
      </c>
    </row>
    <row r="8332" spans="1:7">
      <c r="A8332" s="34" t="s">
        <v>1802</v>
      </c>
      <c r="B8332" s="293">
        <v>2011</v>
      </c>
      <c r="C8332" s="294">
        <v>5550.9</v>
      </c>
      <c r="D8332" s="294">
        <v>149.1</v>
      </c>
      <c r="E8332" s="295">
        <v>11432</v>
      </c>
      <c r="F8332" s="294">
        <v>2952.4</v>
      </c>
      <c r="G8332" s="294">
        <v>7955.5</v>
      </c>
    </row>
    <row r="8333" spans="1:7">
      <c r="A8333" s="34" t="s">
        <v>1802</v>
      </c>
      <c r="B8333" s="293">
        <v>2010</v>
      </c>
      <c r="C8333" s="294">
        <v>4490.1000000000004</v>
      </c>
      <c r="D8333" s="294">
        <v>255.9</v>
      </c>
      <c r="E8333" s="295">
        <v>5399.4</v>
      </c>
      <c r="F8333" s="294">
        <v>2401.6</v>
      </c>
      <c r="G8333" s="294">
        <v>3830.8</v>
      </c>
    </row>
    <row r="8334" spans="1:7">
      <c r="A8334" s="34" t="s">
        <v>1802</v>
      </c>
      <c r="B8334" s="293">
        <v>2009</v>
      </c>
      <c r="C8334" s="294">
        <v>4242.8</v>
      </c>
      <c r="D8334" s="294">
        <v>244.3</v>
      </c>
      <c r="E8334" s="295">
        <v>5420.1</v>
      </c>
      <c r="F8334" s="294">
        <v>2200.3000000000002</v>
      </c>
      <c r="G8334" s="294">
        <v>3861.3</v>
      </c>
    </row>
    <row r="8335" spans="1:7">
      <c r="A8335" s="34" t="s">
        <v>1802</v>
      </c>
      <c r="B8335" s="293">
        <v>2008</v>
      </c>
      <c r="C8335" s="294">
        <v>4843.5</v>
      </c>
      <c r="D8335" s="294">
        <v>179.9</v>
      </c>
      <c r="E8335" s="295">
        <v>4986</v>
      </c>
      <c r="F8335" s="294">
        <v>1924.6</v>
      </c>
      <c r="G8335" s="294">
        <v>3403.6</v>
      </c>
    </row>
    <row r="8336" spans="1:7">
      <c r="A8336" s="34" t="s">
        <v>1802</v>
      </c>
      <c r="B8336" s="293">
        <v>2007</v>
      </c>
      <c r="C8336" s="294">
        <v>4651.2</v>
      </c>
      <c r="D8336" s="294">
        <v>353</v>
      </c>
      <c r="E8336" s="295">
        <v>5438.3</v>
      </c>
      <c r="F8336" s="294">
        <v>2019.6</v>
      </c>
      <c r="G8336" s="294">
        <v>3893.6</v>
      </c>
    </row>
    <row r="8337" spans="1:7">
      <c r="A8337" s="34" t="s">
        <v>1802</v>
      </c>
      <c r="B8337" s="293">
        <v>2006</v>
      </c>
      <c r="C8337" s="294">
        <v>4327.8999999999996</v>
      </c>
      <c r="D8337" s="294">
        <v>274.10000000000002</v>
      </c>
      <c r="E8337" s="295">
        <v>5020.8999999999996</v>
      </c>
      <c r="F8337" s="294">
        <v>1654.8</v>
      </c>
      <c r="G8337" s="294">
        <v>3507.1</v>
      </c>
    </row>
    <row r="8338" spans="1:7">
      <c r="A8338" s="34" t="s">
        <v>1802</v>
      </c>
      <c r="B8338" s="293">
        <v>2005</v>
      </c>
      <c r="C8338" s="294">
        <v>4085.1</v>
      </c>
      <c r="D8338" s="294">
        <v>255.8</v>
      </c>
      <c r="E8338" s="295">
        <v>4864.2</v>
      </c>
      <c r="F8338" s="294">
        <v>1392.1</v>
      </c>
      <c r="G8338" s="294">
        <v>3468.2999999999997</v>
      </c>
    </row>
    <row r="8339" spans="1:7">
      <c r="A8339" s="34" t="s">
        <v>1802</v>
      </c>
      <c r="B8339" s="293">
        <v>2004</v>
      </c>
      <c r="C8339" s="294">
        <v>3798.1</v>
      </c>
      <c r="D8339" s="294">
        <v>215.6</v>
      </c>
      <c r="E8339" s="295">
        <v>4855</v>
      </c>
      <c r="F8339" s="294">
        <v>1333.5</v>
      </c>
      <c r="G8339" s="294">
        <v>3445.1</v>
      </c>
    </row>
    <row r="8340" spans="1:7">
      <c r="A8340" s="34" t="s">
        <v>1802</v>
      </c>
      <c r="B8340" s="293">
        <v>2003</v>
      </c>
      <c r="C8340" s="294">
        <v>3531.9</v>
      </c>
      <c r="D8340" s="294">
        <v>187.1</v>
      </c>
      <c r="E8340" s="295">
        <v>4704.1000000000004</v>
      </c>
      <c r="F8340" s="294">
        <v>1123.5999999999999</v>
      </c>
      <c r="G8340" s="294">
        <v>3404</v>
      </c>
    </row>
    <row r="8341" spans="1:7">
      <c r="A8341" s="34" t="s">
        <v>1802</v>
      </c>
      <c r="B8341" s="293">
        <v>2002</v>
      </c>
      <c r="C8341" s="294">
        <v>3204.2559999999999</v>
      </c>
      <c r="D8341" s="294">
        <v>-352.62299999999999</v>
      </c>
      <c r="E8341" s="295">
        <v>4260.7659999999996</v>
      </c>
      <c r="F8341" s="294">
        <v>2139.9650000000001</v>
      </c>
      <c r="G8341" s="294">
        <v>3063.3990000000003</v>
      </c>
    </row>
    <row r="8342" spans="1:7">
      <c r="A8342" s="34" t="s">
        <v>1802</v>
      </c>
      <c r="B8342" s="293">
        <v>2001</v>
      </c>
      <c r="C8342" s="294">
        <v>3067.482</v>
      </c>
      <c r="D8342" s="294">
        <v>109.129</v>
      </c>
      <c r="E8342" s="295">
        <v>3907.9090000000001</v>
      </c>
      <c r="F8342" s="294">
        <v>2216.306</v>
      </c>
      <c r="G8342" s="294">
        <v>3141.9079999999999</v>
      </c>
    </row>
    <row r="8343" spans="1:7">
      <c r="A8343" s="34" t="s">
        <v>1802</v>
      </c>
      <c r="B8343" s="293">
        <v>2000</v>
      </c>
      <c r="C8343" s="294">
        <v>3067.7139999999999</v>
      </c>
      <c r="D8343" s="294">
        <v>206.33600000000001</v>
      </c>
      <c r="E8343" s="295">
        <v>4048.098</v>
      </c>
      <c r="F8343" s="294">
        <v>2145.502</v>
      </c>
      <c r="G8343" s="294">
        <v>3381.8009999999999</v>
      </c>
    </row>
    <row r="8344" spans="1:7">
      <c r="A8344" s="34" t="s">
        <v>1802</v>
      </c>
      <c r="B8344" s="293">
        <v>1999</v>
      </c>
      <c r="C8344" s="294">
        <v>2931.8530000000001</v>
      </c>
      <c r="D8344" s="294">
        <v>141.607</v>
      </c>
      <c r="E8344" s="295">
        <v>3855.2330000000002</v>
      </c>
      <c r="F8344" s="294">
        <v>2312.692</v>
      </c>
      <c r="G8344" s="294">
        <v>3137.3690000000001</v>
      </c>
    </row>
    <row r="8345" spans="1:7">
      <c r="A8345" s="34" t="s">
        <v>1802</v>
      </c>
      <c r="B8345" s="293">
        <v>1998</v>
      </c>
      <c r="C8345" s="294">
        <v>2506.7561000000001</v>
      </c>
      <c r="D8345" s="294">
        <v>2.8730000000000002</v>
      </c>
      <c r="E8345" s="295">
        <v>4039.93</v>
      </c>
      <c r="F8345" s="294">
        <v>2228.1379999999999</v>
      </c>
      <c r="G8345" s="294">
        <v>3309.7950000000001</v>
      </c>
    </row>
    <row r="8346" spans="1:7">
      <c r="A8346" s="34" t="s">
        <v>1803</v>
      </c>
      <c r="B8346" s="293">
        <v>2019</v>
      </c>
      <c r="C8346" s="294">
        <v>17900.8</v>
      </c>
      <c r="D8346" s="294">
        <v>1541.3</v>
      </c>
      <c r="E8346" s="295">
        <v>20496.2</v>
      </c>
      <c r="F8346" s="294">
        <v>4123.3</v>
      </c>
      <c r="G8346" s="294">
        <v>14550.8</v>
      </c>
    </row>
    <row r="8347" spans="1:7">
      <c r="A8347" s="34" t="s">
        <v>1803</v>
      </c>
      <c r="B8347" s="293">
        <v>2018</v>
      </c>
      <c r="C8347" s="294">
        <v>17534.5</v>
      </c>
      <c r="D8347" s="294">
        <v>1108.7</v>
      </c>
      <c r="E8347" s="295">
        <v>19134.3</v>
      </c>
      <c r="F8347" s="294">
        <v>3730.7</v>
      </c>
      <c r="G8347" s="294">
        <v>13074.400000000001</v>
      </c>
    </row>
    <row r="8348" spans="1:7">
      <c r="A8348" s="34" t="s">
        <v>1803</v>
      </c>
      <c r="B8348" s="293">
        <v>2017</v>
      </c>
      <c r="C8348" s="294">
        <v>14983.8</v>
      </c>
      <c r="D8348" s="294">
        <v>1727.9</v>
      </c>
      <c r="E8348" s="295">
        <v>19899.5</v>
      </c>
      <c r="F8348" s="294">
        <v>3647.9</v>
      </c>
      <c r="G8348" s="294">
        <v>14168.5</v>
      </c>
    </row>
    <row r="8349" spans="1:7">
      <c r="A8349" s="34" t="s">
        <v>1803</v>
      </c>
      <c r="B8349" s="293">
        <v>2016</v>
      </c>
      <c r="C8349" s="294">
        <v>11855.602000000001</v>
      </c>
      <c r="D8349" s="294">
        <v>1132.703</v>
      </c>
      <c r="E8349" s="295">
        <v>6752.5209999999997</v>
      </c>
      <c r="F8349" s="294">
        <v>1878.441</v>
      </c>
      <c r="G8349" s="294">
        <v>3830.9809999999998</v>
      </c>
    </row>
    <row r="8350" spans="1:7">
      <c r="A8350" s="34" t="s">
        <v>1803</v>
      </c>
      <c r="B8350" s="293">
        <v>2015</v>
      </c>
      <c r="C8350" s="294">
        <v>11339.304</v>
      </c>
      <c r="D8350" s="294">
        <v>1053.8489999999999</v>
      </c>
      <c r="E8350" s="295">
        <v>5778.9369999999999</v>
      </c>
      <c r="F8350" s="294">
        <v>867.91</v>
      </c>
      <c r="G8350" s="294">
        <v>2817.8040000000001</v>
      </c>
    </row>
    <row r="8351" spans="1:7">
      <c r="A8351" s="34" t="s">
        <v>1803</v>
      </c>
      <c r="B8351" s="293">
        <v>2014</v>
      </c>
      <c r="C8351" s="294">
        <v>11129.532999999999</v>
      </c>
      <c r="D8351" s="294">
        <v>860.995</v>
      </c>
      <c r="E8351" s="295">
        <v>5699.3329999999996</v>
      </c>
      <c r="F8351" s="294">
        <v>996.47</v>
      </c>
      <c r="G8351" s="294">
        <v>2795.1670000000004</v>
      </c>
    </row>
    <row r="8352" spans="1:7">
      <c r="A8352" s="34" t="s">
        <v>1803</v>
      </c>
      <c r="B8352" s="293">
        <v>2013</v>
      </c>
      <c r="C8352" s="294">
        <v>10185.531999999999</v>
      </c>
      <c r="D8352" s="294">
        <v>747.96500000000003</v>
      </c>
      <c r="E8352" s="295">
        <v>6382.5069999999996</v>
      </c>
      <c r="F8352" s="294">
        <v>1774.5350000000001</v>
      </c>
      <c r="G8352" s="294">
        <v>3496.4070000000002</v>
      </c>
    </row>
    <row r="8353" spans="1:7">
      <c r="A8353" s="34" t="s">
        <v>1803</v>
      </c>
      <c r="B8353" s="293">
        <v>2012</v>
      </c>
      <c r="C8353" s="294">
        <v>9534.4619999999995</v>
      </c>
      <c r="D8353" s="294">
        <v>625.91999999999996</v>
      </c>
      <c r="E8353" s="295">
        <v>6234.7370000000001</v>
      </c>
      <c r="F8353" s="294">
        <v>1791.8040000000001</v>
      </c>
      <c r="G8353" s="294">
        <v>3496.6930000000002</v>
      </c>
    </row>
    <row r="8354" spans="1:7">
      <c r="A8354" s="34" t="s">
        <v>1803</v>
      </c>
      <c r="B8354" s="293">
        <v>2011</v>
      </c>
      <c r="C8354" s="294">
        <v>8765.6990000000005</v>
      </c>
      <c r="D8354" s="294">
        <v>437.03500000000003</v>
      </c>
      <c r="E8354" s="295">
        <v>5229.2520000000004</v>
      </c>
      <c r="F8354" s="294">
        <v>1516.9190000000001</v>
      </c>
      <c r="G8354" s="294">
        <v>2510.2860000000001</v>
      </c>
    </row>
    <row r="8355" spans="1:7">
      <c r="A8355" s="34" t="s">
        <v>1803</v>
      </c>
      <c r="B8355" s="293">
        <v>2010</v>
      </c>
      <c r="C8355" s="294">
        <v>7776.424</v>
      </c>
      <c r="D8355" s="294">
        <v>457.66800000000001</v>
      </c>
      <c r="E8355" s="295">
        <v>5169.2349999999997</v>
      </c>
      <c r="F8355" s="294">
        <v>1609.44</v>
      </c>
      <c r="G8355" s="294">
        <v>2654.2330000000002</v>
      </c>
    </row>
    <row r="8356" spans="1:7">
      <c r="A8356" s="34" t="s">
        <v>1803</v>
      </c>
      <c r="B8356" s="293">
        <v>2009</v>
      </c>
      <c r="C8356" s="294">
        <v>7094.2489999999998</v>
      </c>
      <c r="D8356" s="294">
        <v>431.34399999999999</v>
      </c>
      <c r="E8356" s="295">
        <v>4323.8549999999996</v>
      </c>
      <c r="F8356" s="294">
        <v>1490.95</v>
      </c>
      <c r="G8356" s="294">
        <v>2308.5610000000001</v>
      </c>
    </row>
    <row r="8357" spans="1:7">
      <c r="A8357" s="34" t="s">
        <v>1803</v>
      </c>
      <c r="B8357" s="293">
        <v>2008</v>
      </c>
      <c r="C8357" s="294">
        <v>7979.7269999999999</v>
      </c>
      <c r="D8357" s="294">
        <v>476.87599999999998</v>
      </c>
      <c r="E8357" s="295">
        <v>4415.759</v>
      </c>
      <c r="F8357" s="294">
        <v>1605.6479999999999</v>
      </c>
      <c r="G8357" s="294">
        <v>2439.3829999999998</v>
      </c>
    </row>
    <row r="8358" spans="1:7">
      <c r="A8358" s="34" t="s">
        <v>1803</v>
      </c>
      <c r="B8358" s="293">
        <v>2007</v>
      </c>
      <c r="C8358" s="294">
        <v>8005.2920000000004</v>
      </c>
      <c r="D8358" s="294">
        <v>615.57799999999997</v>
      </c>
      <c r="E8358" s="295">
        <v>4855.34</v>
      </c>
      <c r="F8358" s="294">
        <v>1785.7270000000001</v>
      </c>
      <c r="G8358" s="294">
        <v>2751.1750000000002</v>
      </c>
    </row>
    <row r="8359" spans="1:7">
      <c r="A8359" s="34" t="s">
        <v>1803</v>
      </c>
      <c r="B8359" s="293">
        <v>2006</v>
      </c>
      <c r="C8359" s="294">
        <v>7809.759</v>
      </c>
      <c r="D8359" s="294">
        <v>576.05799999999999</v>
      </c>
      <c r="E8359" s="295">
        <v>4995.0870000000004</v>
      </c>
      <c r="F8359" s="294">
        <v>1992.36</v>
      </c>
      <c r="G8359" s="294">
        <v>2866.8669999999997</v>
      </c>
    </row>
    <row r="8360" spans="1:7">
      <c r="A8360" s="34" t="s">
        <v>1803</v>
      </c>
      <c r="B8360" s="293">
        <v>2005</v>
      </c>
      <c r="C8360" s="294">
        <v>7190.6610000000001</v>
      </c>
      <c r="D8360" s="294">
        <v>463.25799999999998</v>
      </c>
      <c r="E8360" s="295">
        <v>4369.1949999999997</v>
      </c>
      <c r="F8360" s="294">
        <v>1730.6120000000001</v>
      </c>
      <c r="G8360" s="294">
        <v>2351.7820000000002</v>
      </c>
    </row>
    <row r="8361" spans="1:7">
      <c r="A8361" s="34" t="s">
        <v>1803</v>
      </c>
      <c r="B8361" s="293">
        <v>2004</v>
      </c>
      <c r="C8361" s="294">
        <v>6113.7889999999998</v>
      </c>
      <c r="D8361" s="294">
        <v>393.25400000000002</v>
      </c>
      <c r="E8361" s="295">
        <v>4274.1509999999998</v>
      </c>
      <c r="F8361" s="294">
        <v>1650.951</v>
      </c>
      <c r="G8361" s="294">
        <v>2389.2190000000001</v>
      </c>
    </row>
    <row r="8362" spans="1:7">
      <c r="A8362" s="34" t="s">
        <v>1803</v>
      </c>
      <c r="B8362" s="293">
        <v>2003</v>
      </c>
      <c r="C8362" s="294">
        <v>5407.7640000000001</v>
      </c>
      <c r="D8362" s="294">
        <v>332.05799999999999</v>
      </c>
      <c r="E8362" s="295">
        <v>3682.6080000000002</v>
      </c>
      <c r="F8362" s="294">
        <v>1458.857</v>
      </c>
      <c r="G8362" s="294">
        <v>1972.4449999999999</v>
      </c>
    </row>
    <row r="8363" spans="1:7">
      <c r="A8363" s="34" t="s">
        <v>1803</v>
      </c>
      <c r="B8363" s="293">
        <v>2002</v>
      </c>
      <c r="C8363" s="294">
        <v>5184.7880999999998</v>
      </c>
      <c r="D8363" s="294">
        <v>127.565</v>
      </c>
      <c r="E8363" s="295">
        <v>3432.3119999999999</v>
      </c>
      <c r="F8363" s="294">
        <v>1341.89</v>
      </c>
      <c r="G8363" s="294">
        <v>1863.5730000000001</v>
      </c>
    </row>
    <row r="8364" spans="1:7">
      <c r="A8364" s="34" t="s">
        <v>1803</v>
      </c>
      <c r="B8364" s="293">
        <v>2001</v>
      </c>
      <c r="C8364" s="294">
        <v>5066.0048999999999</v>
      </c>
      <c r="D8364" s="294">
        <v>263.15800000000002</v>
      </c>
      <c r="E8364" s="295">
        <v>3627.9250000000002</v>
      </c>
      <c r="F8364" s="294">
        <v>1487.7639999999999</v>
      </c>
      <c r="G8364" s="294">
        <v>2103.1329999999998</v>
      </c>
    </row>
    <row r="8365" spans="1:7">
      <c r="A8365" s="34" t="s">
        <v>1803</v>
      </c>
      <c r="B8365" s="293">
        <v>2000</v>
      </c>
      <c r="C8365" s="294">
        <v>5211.6239999999998</v>
      </c>
      <c r="D8365" s="294">
        <v>16.026</v>
      </c>
      <c r="E8365" s="295">
        <v>3750.6698999999999</v>
      </c>
      <c r="F8365" s="294">
        <v>1471.864</v>
      </c>
      <c r="G8365" s="294">
        <v>2221.681</v>
      </c>
    </row>
    <row r="8366" spans="1:7">
      <c r="A8366" s="34" t="s">
        <v>1803</v>
      </c>
      <c r="B8366" s="293">
        <v>1999</v>
      </c>
      <c r="C8366" s="294">
        <v>5003.8369000000002</v>
      </c>
      <c r="D8366" s="294">
        <v>303.86</v>
      </c>
      <c r="E8366" s="295">
        <v>4032.8119999999999</v>
      </c>
      <c r="F8366" s="294">
        <v>1698.5320999999999</v>
      </c>
      <c r="G8366" s="294">
        <v>2445.1741000000002</v>
      </c>
    </row>
    <row r="8367" spans="1:7">
      <c r="A8367" s="34" t="s">
        <v>1803</v>
      </c>
      <c r="B8367" s="293">
        <v>1998</v>
      </c>
      <c r="C8367" s="294">
        <v>4934.4301999999998</v>
      </c>
      <c r="D8367" s="294">
        <v>272.86399999999998</v>
      </c>
      <c r="E8367" s="295">
        <v>4065.4618999999998</v>
      </c>
      <c r="F8367" s="294">
        <v>1715.94</v>
      </c>
      <c r="G8367" s="294">
        <v>2564.4009999999998</v>
      </c>
    </row>
    <row r="8368" spans="1:7">
      <c r="A8368" s="34" t="s">
        <v>1803</v>
      </c>
      <c r="B8368" s="293">
        <v>1997</v>
      </c>
      <c r="C8368" s="294">
        <v>4881.1030000000001</v>
      </c>
      <c r="D8368" s="294">
        <v>260.61399999999998</v>
      </c>
      <c r="E8368" s="295">
        <v>4035.8009999999999</v>
      </c>
      <c r="F8368" s="294">
        <v>1592.18</v>
      </c>
      <c r="G8368" s="294">
        <v>2596.9380000000001</v>
      </c>
    </row>
    <row r="8369" spans="1:7">
      <c r="A8369" s="34" t="s">
        <v>1803</v>
      </c>
      <c r="B8369" s="293">
        <v>1996</v>
      </c>
      <c r="C8369" s="294">
        <v>4132.8788999999997</v>
      </c>
      <c r="D8369" s="294">
        <v>229.15700000000001</v>
      </c>
      <c r="E8369" s="295">
        <v>2994.5900999999999</v>
      </c>
      <c r="F8369" s="294">
        <v>1401.232</v>
      </c>
      <c r="G8369" s="294">
        <v>1711.912</v>
      </c>
    </row>
    <row r="8370" spans="1:7">
      <c r="A8370" s="34" t="s">
        <v>1803</v>
      </c>
      <c r="B8370" s="293">
        <v>1995</v>
      </c>
      <c r="C8370" s="294">
        <v>3273.8191000000002</v>
      </c>
      <c r="D8370" s="294">
        <v>200.654</v>
      </c>
      <c r="E8370" s="295">
        <v>2141.0529999999999</v>
      </c>
      <c r="F8370" s="294">
        <v>1212.126</v>
      </c>
      <c r="G8370" s="294">
        <v>1236.144</v>
      </c>
    </row>
    <row r="8371" spans="1:7">
      <c r="A8371" s="34" t="s">
        <v>1803</v>
      </c>
      <c r="B8371" s="293">
        <v>1994</v>
      </c>
      <c r="C8371" s="294">
        <v>3100.0691000000002</v>
      </c>
      <c r="D8371" s="294">
        <v>186.571</v>
      </c>
      <c r="E8371" s="295">
        <v>1962.0309999999999</v>
      </c>
      <c r="F8371" s="294">
        <v>1053.3440000000001</v>
      </c>
      <c r="G8371" s="294">
        <v>1074.808</v>
      </c>
    </row>
    <row r="8372" spans="1:7">
      <c r="A8372" s="34" t="s">
        <v>1803</v>
      </c>
      <c r="B8372" s="293">
        <v>1993</v>
      </c>
      <c r="C8372" s="294">
        <v>2949.3029999999999</v>
      </c>
      <c r="D8372" s="294">
        <v>165.227</v>
      </c>
      <c r="E8372" s="295">
        <v>1914.665</v>
      </c>
      <c r="F8372" s="294">
        <v>1033.171</v>
      </c>
      <c r="G8372" s="294">
        <v>1072.817</v>
      </c>
    </row>
    <row r="8373" spans="1:7">
      <c r="A8373" s="34" t="s">
        <v>1803</v>
      </c>
      <c r="B8373" s="293">
        <v>1992</v>
      </c>
      <c r="C8373" s="294">
        <v>2747.8429999999998</v>
      </c>
      <c r="D8373" s="294">
        <v>62.865000000000002</v>
      </c>
      <c r="E8373" s="295">
        <v>1729.855</v>
      </c>
      <c r="F8373" s="294">
        <v>905.84699999999998</v>
      </c>
      <c r="G8373" s="294">
        <v>979.22900000000004</v>
      </c>
    </row>
    <row r="8374" spans="1:7">
      <c r="A8374" s="34" t="s">
        <v>1803</v>
      </c>
      <c r="B8374" s="293">
        <v>1991</v>
      </c>
      <c r="C8374" s="294">
        <v>2541.4459999999999</v>
      </c>
      <c r="D8374" s="294">
        <v>128.233</v>
      </c>
      <c r="E8374" s="295">
        <v>1611.9059999999999</v>
      </c>
      <c r="F8374" s="294">
        <v>867.96299999999997</v>
      </c>
      <c r="G8374" s="294">
        <v>982.88199999999995</v>
      </c>
    </row>
    <row r="8375" spans="1:7">
      <c r="A8375" s="34" t="s">
        <v>1803</v>
      </c>
      <c r="B8375" s="293">
        <v>1990</v>
      </c>
      <c r="C8375" s="294">
        <v>2266.7319000000002</v>
      </c>
      <c r="D8375" s="294">
        <v>122.666</v>
      </c>
      <c r="E8375" s="295">
        <v>1504.396</v>
      </c>
      <c r="F8375" s="294">
        <v>763.70399999999995</v>
      </c>
      <c r="G8375" s="294">
        <v>904.39400000000001</v>
      </c>
    </row>
    <row r="8376" spans="1:7">
      <c r="A8376" s="34" t="s">
        <v>1803</v>
      </c>
      <c r="B8376" s="293">
        <v>1989</v>
      </c>
      <c r="C8376" s="294">
        <v>2123.4829</v>
      </c>
      <c r="D8376" s="294">
        <v>108.935</v>
      </c>
      <c r="E8376" s="295">
        <v>1374.9949999999999</v>
      </c>
      <c r="F8376" s="294">
        <v>667.63300000000004</v>
      </c>
      <c r="G8376" s="294">
        <v>793.077</v>
      </c>
    </row>
    <row r="8377" spans="1:7">
      <c r="A8377" s="34" t="s">
        <v>1804</v>
      </c>
      <c r="B8377" s="293">
        <v>2019</v>
      </c>
      <c r="C8377" s="294">
        <v>7838</v>
      </c>
      <c r="D8377" s="294">
        <v>511.8</v>
      </c>
      <c r="E8377" s="295">
        <v>16711.3</v>
      </c>
      <c r="F8377" s="294">
        <v>7970.5</v>
      </c>
      <c r="G8377" s="294">
        <v>13881.3</v>
      </c>
    </row>
    <row r="8378" spans="1:7">
      <c r="A8378" s="34" t="s">
        <v>1804</v>
      </c>
      <c r="B8378" s="293">
        <v>2018</v>
      </c>
      <c r="C8378" s="294">
        <v>7357.1</v>
      </c>
      <c r="D8378" s="294">
        <v>1331.8</v>
      </c>
      <c r="E8378" s="295">
        <v>15301.2</v>
      </c>
      <c r="F8378" s="294">
        <v>7891.1</v>
      </c>
      <c r="G8378" s="294">
        <v>12723.1</v>
      </c>
    </row>
    <row r="8379" spans="1:7">
      <c r="A8379" s="34" t="s">
        <v>1804</v>
      </c>
      <c r="B8379" s="293">
        <v>2017</v>
      </c>
      <c r="C8379" s="294">
        <v>7392.3</v>
      </c>
      <c r="D8379" s="294">
        <v>589.5</v>
      </c>
      <c r="E8379" s="295">
        <v>15639.7</v>
      </c>
      <c r="F8379" s="294">
        <v>6850.2</v>
      </c>
      <c r="G8379" s="294">
        <v>12248.7</v>
      </c>
    </row>
    <row r="8380" spans="1:7">
      <c r="A8380" s="34" t="s">
        <v>1804</v>
      </c>
      <c r="B8380" s="293">
        <v>2016</v>
      </c>
      <c r="C8380" s="294">
        <v>7811.2</v>
      </c>
      <c r="D8380" s="294">
        <v>688.7</v>
      </c>
      <c r="E8380" s="295">
        <v>15984.1</v>
      </c>
      <c r="F8380" s="294">
        <v>7008.5</v>
      </c>
      <c r="G8380" s="294">
        <v>12438.5</v>
      </c>
    </row>
    <row r="8381" spans="1:7">
      <c r="A8381" s="34" t="s">
        <v>1804</v>
      </c>
      <c r="B8381" s="293">
        <v>2015</v>
      </c>
      <c r="C8381" s="294">
        <v>5692.7</v>
      </c>
      <c r="D8381" s="294">
        <v>344.9</v>
      </c>
      <c r="E8381" s="295">
        <v>16806.3</v>
      </c>
      <c r="F8381" s="294">
        <v>7086.9</v>
      </c>
      <c r="G8381" s="294">
        <v>13257.8</v>
      </c>
    </row>
    <row r="8382" spans="1:7">
      <c r="A8382" s="34" t="s">
        <v>1804</v>
      </c>
      <c r="B8382" s="293">
        <v>2014</v>
      </c>
      <c r="C8382" s="294">
        <v>5610.6</v>
      </c>
      <c r="D8382" s="294">
        <v>565.20000000000005</v>
      </c>
      <c r="E8382" s="295">
        <v>9060.2000000000007</v>
      </c>
      <c r="F8382" s="294">
        <v>5029.6000000000004</v>
      </c>
      <c r="G8382" s="294">
        <v>7245.9</v>
      </c>
    </row>
    <row r="8383" spans="1:7">
      <c r="A8383" s="34" t="s">
        <v>1804</v>
      </c>
      <c r="B8383" s="293">
        <v>2013</v>
      </c>
      <c r="C8383" s="294">
        <v>5897.7</v>
      </c>
      <c r="D8383" s="294">
        <v>544.20000000000005</v>
      </c>
      <c r="E8383" s="295">
        <v>9031.7999999999993</v>
      </c>
      <c r="F8383" s="294">
        <v>5148.8</v>
      </c>
      <c r="G8383" s="294">
        <v>7166.6</v>
      </c>
    </row>
    <row r="8384" spans="1:7">
      <c r="A8384" s="34" t="s">
        <v>1804</v>
      </c>
      <c r="B8384" s="293">
        <v>2012</v>
      </c>
      <c r="C8384" s="294">
        <v>5525.7820000000002</v>
      </c>
      <c r="D8384" s="294">
        <v>455.47699999999998</v>
      </c>
      <c r="E8384" s="295">
        <v>9115.2260000000006</v>
      </c>
      <c r="F8384" s="294">
        <v>5163.3860000000004</v>
      </c>
      <c r="G8384" s="294">
        <v>7233.9290000000001</v>
      </c>
    </row>
    <row r="8385" spans="1:7">
      <c r="A8385" s="34" t="s">
        <v>1804</v>
      </c>
      <c r="B8385" s="293">
        <v>2011</v>
      </c>
      <c r="C8385" s="294">
        <v>4825.7430000000004</v>
      </c>
      <c r="D8385" s="294">
        <v>474.79</v>
      </c>
      <c r="E8385" s="295">
        <v>8324.5849999999991</v>
      </c>
      <c r="F8385" s="294">
        <v>5292.3630000000003</v>
      </c>
      <c r="G8385" s="294">
        <v>6596.402</v>
      </c>
    </row>
    <row r="8386" spans="1:7">
      <c r="A8386" s="34" t="s">
        <v>1804</v>
      </c>
      <c r="B8386" s="293">
        <v>2010</v>
      </c>
      <c r="C8386" s="294">
        <v>4605.2889999999998</v>
      </c>
      <c r="D8386" s="294">
        <v>489.81700000000001</v>
      </c>
      <c r="E8386" s="295">
        <v>7974.8530000000001</v>
      </c>
      <c r="F8386" s="294">
        <v>5326.32</v>
      </c>
      <c r="G8386" s="294">
        <v>6236.32</v>
      </c>
    </row>
    <row r="8387" spans="1:7">
      <c r="A8387" s="34" t="s">
        <v>1804</v>
      </c>
      <c r="B8387" s="293">
        <v>2009</v>
      </c>
      <c r="C8387" s="294">
        <v>3757.933</v>
      </c>
      <c r="D8387" s="294">
        <v>265.95299999999997</v>
      </c>
      <c r="E8387" s="295">
        <v>8192.1610000000001</v>
      </c>
      <c r="F8387" s="294">
        <v>4939.9309999999996</v>
      </c>
      <c r="G8387" s="294">
        <v>6476.6569999999992</v>
      </c>
    </row>
    <row r="8388" spans="1:7">
      <c r="A8388" s="34" t="s">
        <v>1804</v>
      </c>
      <c r="B8388" s="293">
        <v>2008</v>
      </c>
      <c r="C8388" s="294">
        <v>2524.7739999999999</v>
      </c>
      <c r="D8388" s="294">
        <v>170.37899999999999</v>
      </c>
      <c r="E8388" s="295">
        <v>3129.8809999999999</v>
      </c>
      <c r="F8388" s="294">
        <v>1799.8530000000001</v>
      </c>
      <c r="G8388" s="294">
        <v>2589.5370000000003</v>
      </c>
    </row>
    <row r="8389" spans="1:7">
      <c r="A8389" s="34" t="s">
        <v>1804</v>
      </c>
      <c r="B8389" s="293">
        <v>2007</v>
      </c>
      <c r="C8389" s="294">
        <v>2148.0169999999998</v>
      </c>
      <c r="D8389" s="294">
        <v>157.21899999999999</v>
      </c>
      <c r="E8389" s="295">
        <v>2693.8229999999999</v>
      </c>
      <c r="F8389" s="294">
        <v>1795.6569999999999</v>
      </c>
      <c r="G8389" s="294">
        <v>2221.2999999999997</v>
      </c>
    </row>
    <row r="8390" spans="1:7">
      <c r="A8390" s="34" t="s">
        <v>1804</v>
      </c>
      <c r="B8390" s="293">
        <v>2006</v>
      </c>
      <c r="C8390" s="294">
        <v>2154.7260000000001</v>
      </c>
      <c r="D8390" s="294">
        <v>143.35400000000001</v>
      </c>
      <c r="E8390" s="295">
        <v>2649.7440000000001</v>
      </c>
      <c r="F8390" s="294">
        <v>1728.059</v>
      </c>
      <c r="G8390" s="294">
        <v>2185.2809999999999</v>
      </c>
    </row>
    <row r="8391" spans="1:7">
      <c r="A8391" s="34" t="s">
        <v>1804</v>
      </c>
      <c r="B8391" s="293">
        <v>2005</v>
      </c>
      <c r="C8391" s="294">
        <v>2043.877</v>
      </c>
      <c r="D8391" s="294">
        <v>129.07300000000001</v>
      </c>
      <c r="E8391" s="295">
        <v>2635.8939999999998</v>
      </c>
      <c r="F8391" s="294">
        <v>1690.8</v>
      </c>
      <c r="G8391" s="294">
        <v>2172.7379999999998</v>
      </c>
    </row>
    <row r="8392" spans="1:7">
      <c r="A8392" s="34" t="s">
        <v>1804</v>
      </c>
      <c r="B8392" s="293">
        <v>2004</v>
      </c>
      <c r="C8392" s="294">
        <v>1417.011</v>
      </c>
      <c r="D8392" s="294">
        <v>111.35</v>
      </c>
      <c r="E8392" s="295">
        <v>1684.125</v>
      </c>
      <c r="F8392" s="294">
        <v>1210.693</v>
      </c>
      <c r="G8392" s="294">
        <v>1345.693</v>
      </c>
    </row>
    <row r="8393" spans="1:7">
      <c r="A8393" s="34" t="s">
        <v>1804</v>
      </c>
      <c r="B8393" s="293">
        <v>2003</v>
      </c>
      <c r="C8393" s="294">
        <v>1311.7439999999999</v>
      </c>
      <c r="D8393" s="294">
        <v>96.341999999999999</v>
      </c>
      <c r="E8393" s="295">
        <v>1615.4069999999999</v>
      </c>
      <c r="F8393" s="294">
        <v>1124.171</v>
      </c>
      <c r="G8393" s="294">
        <v>1259.171</v>
      </c>
    </row>
    <row r="8394" spans="1:7">
      <c r="A8394" s="34" t="s">
        <v>1804</v>
      </c>
      <c r="B8394" s="293">
        <v>2002</v>
      </c>
      <c r="C8394" s="294">
        <v>687.14790000000005</v>
      </c>
      <c r="D8394" s="294">
        <v>30.850999999999999</v>
      </c>
      <c r="E8394" s="295">
        <v>524.89160000000004</v>
      </c>
      <c r="F8394" s="294">
        <v>280.14389999999997</v>
      </c>
      <c r="G8394" s="294">
        <v>415.14389999999997</v>
      </c>
    </row>
    <row r="8395" spans="1:7">
      <c r="A8395" s="34" t="s">
        <v>1804</v>
      </c>
      <c r="B8395" s="293">
        <v>2001</v>
      </c>
      <c r="C8395" s="294">
        <v>651.24199999999996</v>
      </c>
      <c r="D8395" s="294">
        <v>27.206</v>
      </c>
      <c r="E8395" s="295">
        <v>479.10399999999998</v>
      </c>
      <c r="F8395" s="294">
        <v>250.785</v>
      </c>
      <c r="G8395" s="294">
        <v>385.78499999999997</v>
      </c>
    </row>
    <row r="8396" spans="1:7">
      <c r="A8396" s="34" t="s">
        <v>1804</v>
      </c>
      <c r="B8396" s="293">
        <v>2000</v>
      </c>
      <c r="C8396" s="294">
        <v>641.88499999999999</v>
      </c>
      <c r="D8396" s="294">
        <v>26.356999999999999</v>
      </c>
      <c r="E8396" s="295">
        <v>466.05399999999997</v>
      </c>
      <c r="F8396" s="294">
        <v>313.47300000000001</v>
      </c>
      <c r="G8396" s="294">
        <v>388.47300000000001</v>
      </c>
    </row>
    <row r="8397" spans="1:7">
      <c r="A8397" s="34" t="s">
        <v>1804</v>
      </c>
      <c r="B8397" s="293">
        <v>1999</v>
      </c>
      <c r="C8397" s="294">
        <v>602.45699999999999</v>
      </c>
      <c r="D8397" s="294">
        <v>37.762999999999998</v>
      </c>
      <c r="E8397" s="295">
        <v>433.88299999999998</v>
      </c>
      <c r="F8397" s="294">
        <v>324.32900000000001</v>
      </c>
      <c r="G8397" s="294">
        <v>333.29500000000002</v>
      </c>
    </row>
    <row r="8398" spans="1:7">
      <c r="A8398" s="34" t="s">
        <v>1804</v>
      </c>
      <c r="B8398" s="293">
        <v>1998</v>
      </c>
      <c r="C8398" s="294">
        <v>565.476</v>
      </c>
      <c r="D8398" s="294">
        <v>33.39</v>
      </c>
      <c r="E8398" s="295">
        <v>407.97300000000001</v>
      </c>
      <c r="F8398" s="294">
        <v>302.17700000000002</v>
      </c>
      <c r="G8398" s="294">
        <v>302.17700000000002</v>
      </c>
    </row>
    <row r="8399" spans="1:7">
      <c r="A8399" s="34" t="s">
        <v>1804</v>
      </c>
      <c r="B8399" s="293">
        <v>1997</v>
      </c>
      <c r="C8399" s="294">
        <v>524.10699999999997</v>
      </c>
      <c r="D8399" s="294">
        <v>30.934999999999999</v>
      </c>
      <c r="E8399" s="295">
        <v>384.77300000000002</v>
      </c>
      <c r="F8399" s="294">
        <v>291.89100000000002</v>
      </c>
      <c r="G8399" s="294">
        <v>291.89100000000002</v>
      </c>
    </row>
    <row r="8400" spans="1:7">
      <c r="A8400" s="34" t="s">
        <v>1804</v>
      </c>
      <c r="B8400" s="293">
        <v>1996</v>
      </c>
      <c r="C8400" s="294">
        <v>528.57600000000002</v>
      </c>
      <c r="D8400" s="294">
        <v>29.312999999999999</v>
      </c>
      <c r="E8400" s="295">
        <v>424.952</v>
      </c>
      <c r="F8400" s="294">
        <v>276.34100000000001</v>
      </c>
      <c r="G8400" s="294">
        <v>337.14100000000002</v>
      </c>
    </row>
    <row r="8401" spans="1:7">
      <c r="A8401" s="34" t="s">
        <v>1804</v>
      </c>
      <c r="B8401" s="293">
        <v>1995</v>
      </c>
      <c r="C8401" s="294">
        <v>510.88799999999998</v>
      </c>
      <c r="D8401" s="294">
        <v>36.302999999999997</v>
      </c>
      <c r="E8401" s="295">
        <v>405.995</v>
      </c>
      <c r="F8401" s="294">
        <v>257.99200000000002</v>
      </c>
      <c r="G8401" s="294">
        <v>325.09199999999998</v>
      </c>
    </row>
    <row r="8402" spans="1:7">
      <c r="A8402" s="34" t="s">
        <v>1804</v>
      </c>
      <c r="B8402" s="293">
        <v>1994</v>
      </c>
      <c r="C8402" s="294">
        <v>485.73599999999999</v>
      </c>
      <c r="D8402" s="294">
        <v>30.498000000000001</v>
      </c>
      <c r="E8402" s="295">
        <v>378.64100000000002</v>
      </c>
      <c r="F8402" s="294">
        <v>234.40199999999999</v>
      </c>
      <c r="G8402" s="294">
        <v>287.28699999999998</v>
      </c>
    </row>
    <row r="8403" spans="1:7">
      <c r="A8403" s="34" t="s">
        <v>1804</v>
      </c>
      <c r="B8403" s="293">
        <v>1993</v>
      </c>
      <c r="C8403" s="294">
        <v>491.30900000000003</v>
      </c>
      <c r="D8403" s="294">
        <v>32.945</v>
      </c>
      <c r="E8403" s="295">
        <v>294.81099999999998</v>
      </c>
      <c r="F8403" s="294">
        <v>220.46899999999999</v>
      </c>
      <c r="G8403" s="294">
        <v>220.46899999999999</v>
      </c>
    </row>
    <row r="8404" spans="1:7">
      <c r="A8404" s="34" t="s">
        <v>1804</v>
      </c>
      <c r="B8404" s="293">
        <v>1992</v>
      </c>
      <c r="C8404" s="294">
        <v>483.47199999999998</v>
      </c>
      <c r="D8404" s="294">
        <v>34.118000000000002</v>
      </c>
      <c r="E8404" s="295">
        <v>277.76799999999997</v>
      </c>
      <c r="F8404" s="294">
        <v>212.215</v>
      </c>
      <c r="G8404" s="294">
        <v>216.47200000000001</v>
      </c>
    </row>
    <row r="8405" spans="1:7">
      <c r="A8405" s="34" t="s">
        <v>1804</v>
      </c>
      <c r="B8405" s="293">
        <v>1991</v>
      </c>
      <c r="C8405" s="294">
        <v>454.976</v>
      </c>
      <c r="D8405" s="294">
        <v>31.744</v>
      </c>
      <c r="E8405" s="295">
        <v>252.429</v>
      </c>
      <c r="F8405" s="294">
        <v>190.22300000000001</v>
      </c>
      <c r="G8405" s="294">
        <v>194.93</v>
      </c>
    </row>
    <row r="8406" spans="1:7">
      <c r="A8406" s="34" t="s">
        <v>1804</v>
      </c>
      <c r="B8406" s="293">
        <v>1990</v>
      </c>
      <c r="C8406" s="294">
        <v>422.35700000000003</v>
      </c>
      <c r="D8406" s="294">
        <v>30.177</v>
      </c>
      <c r="E8406" s="295">
        <v>224.84</v>
      </c>
      <c r="F8406" s="294">
        <v>167.125</v>
      </c>
      <c r="G8406" s="294">
        <v>171.41200000000001</v>
      </c>
    </row>
    <row r="8407" spans="1:7">
      <c r="A8407" s="34" t="s">
        <v>1804</v>
      </c>
      <c r="B8407" s="293">
        <v>1989</v>
      </c>
      <c r="C8407" s="294">
        <v>366.85500000000002</v>
      </c>
      <c r="D8407" s="294">
        <v>27.555</v>
      </c>
      <c r="E8407" s="295">
        <v>198.45699999999999</v>
      </c>
      <c r="F8407" s="294">
        <v>144.536</v>
      </c>
      <c r="G8407" s="294">
        <v>150.167</v>
      </c>
    </row>
    <row r="8408" spans="1:7">
      <c r="A8408" s="34" t="s">
        <v>1805</v>
      </c>
      <c r="B8408" s="293">
        <v>2019</v>
      </c>
      <c r="C8408" s="294">
        <v>32917</v>
      </c>
      <c r="D8408" s="294">
        <v>-10137</v>
      </c>
      <c r="E8408" s="295">
        <v>56312</v>
      </c>
      <c r="F8408" s="294">
        <v>24176</v>
      </c>
      <c r="G8408" s="294">
        <v>40881</v>
      </c>
    </row>
    <row r="8409" spans="1:7">
      <c r="A8409" s="34" t="s">
        <v>1805</v>
      </c>
      <c r="B8409" s="293">
        <v>2018</v>
      </c>
      <c r="C8409" s="294">
        <v>32815</v>
      </c>
      <c r="D8409" s="294">
        <v>2138</v>
      </c>
      <c r="E8409" s="295">
        <v>70507</v>
      </c>
      <c r="F8409" s="294">
        <v>36586</v>
      </c>
      <c r="G8409" s="294">
        <v>52637</v>
      </c>
    </row>
    <row r="8410" spans="1:7">
      <c r="A8410" s="34" t="s">
        <v>1805</v>
      </c>
      <c r="B8410" s="293">
        <v>2017</v>
      </c>
      <c r="C8410" s="294">
        <v>30440</v>
      </c>
      <c r="D8410" s="294">
        <v>-1505</v>
      </c>
      <c r="E8410" s="295">
        <v>71987</v>
      </c>
      <c r="F8410" s="294">
        <v>37261</v>
      </c>
      <c r="G8410" s="294">
        <v>55460</v>
      </c>
    </row>
    <row r="8411" spans="1:7">
      <c r="A8411" s="34" t="s">
        <v>1805</v>
      </c>
      <c r="B8411" s="293">
        <v>2016</v>
      </c>
      <c r="C8411" s="294">
        <v>27810</v>
      </c>
      <c r="D8411" s="294">
        <v>-1687</v>
      </c>
      <c r="E8411" s="295">
        <v>77956</v>
      </c>
      <c r="F8411" s="294">
        <v>41529</v>
      </c>
      <c r="G8411" s="294">
        <v>61145</v>
      </c>
    </row>
    <row r="8412" spans="1:7">
      <c r="A8412" s="34" t="s">
        <v>1805</v>
      </c>
      <c r="B8412" s="293">
        <v>2015</v>
      </c>
      <c r="C8412" s="294">
        <v>35475</v>
      </c>
      <c r="D8412" s="294">
        <v>2072</v>
      </c>
      <c r="E8412" s="295">
        <v>68005</v>
      </c>
      <c r="F8412" s="294">
        <v>35905</v>
      </c>
      <c r="G8412" s="294">
        <v>54904</v>
      </c>
    </row>
    <row r="8413" spans="1:7">
      <c r="A8413" s="34" t="s">
        <v>1805</v>
      </c>
      <c r="B8413" s="293">
        <v>2014</v>
      </c>
      <c r="C8413" s="294">
        <v>48580</v>
      </c>
      <c r="D8413" s="294">
        <v>5438</v>
      </c>
      <c r="E8413" s="295">
        <v>66904</v>
      </c>
      <c r="F8413" s="294">
        <v>38049</v>
      </c>
      <c r="G8413" s="294">
        <v>51379</v>
      </c>
    </row>
    <row r="8414" spans="1:7">
      <c r="A8414" s="34" t="s">
        <v>1805</v>
      </c>
      <c r="B8414" s="293">
        <v>2013</v>
      </c>
      <c r="C8414" s="294">
        <v>45266</v>
      </c>
      <c r="D8414" s="294">
        <v>6732</v>
      </c>
      <c r="E8414" s="295">
        <v>67100</v>
      </c>
      <c r="F8414" s="294">
        <v>39635</v>
      </c>
      <c r="G8414" s="294">
        <v>52811</v>
      </c>
    </row>
    <row r="8415" spans="1:7">
      <c r="A8415" s="34" t="s">
        <v>1805</v>
      </c>
      <c r="B8415" s="293">
        <v>2012</v>
      </c>
      <c r="C8415" s="294">
        <v>41731</v>
      </c>
      <c r="D8415" s="294">
        <v>5490</v>
      </c>
      <c r="E8415" s="295">
        <v>61547</v>
      </c>
      <c r="F8415" s="294">
        <v>34858</v>
      </c>
      <c r="G8415" s="294">
        <v>46488</v>
      </c>
    </row>
    <row r="8416" spans="1:7">
      <c r="A8416" s="34" t="s">
        <v>1805</v>
      </c>
      <c r="B8416" s="293">
        <v>2011</v>
      </c>
      <c r="C8416" s="294">
        <v>36959</v>
      </c>
      <c r="D8416" s="294">
        <v>4997</v>
      </c>
      <c r="E8416" s="295">
        <v>55201</v>
      </c>
      <c r="F8416" s="294">
        <v>31392</v>
      </c>
      <c r="G8416" s="294">
        <v>41325</v>
      </c>
    </row>
    <row r="8417" spans="1:7">
      <c r="A8417" s="34" t="s">
        <v>1805</v>
      </c>
      <c r="B8417" s="293">
        <v>2010</v>
      </c>
      <c r="C8417" s="294">
        <v>27447</v>
      </c>
      <c r="D8417" s="294">
        <v>4267</v>
      </c>
      <c r="E8417" s="295">
        <v>51767</v>
      </c>
      <c r="F8417" s="294">
        <v>31444</v>
      </c>
      <c r="G8417" s="294">
        <v>39556</v>
      </c>
    </row>
    <row r="8418" spans="1:7">
      <c r="A8418" s="34" t="s">
        <v>1805</v>
      </c>
      <c r="B8418" s="293">
        <v>2009</v>
      </c>
      <c r="C8418" s="294">
        <v>22702</v>
      </c>
      <c r="D8418" s="294">
        <v>3134</v>
      </c>
      <c r="E8418" s="295">
        <v>33465</v>
      </c>
      <c r="F8418" s="294">
        <v>19229</v>
      </c>
      <c r="G8418" s="294">
        <v>24709</v>
      </c>
    </row>
    <row r="8419" spans="1:7">
      <c r="A8419" s="34" t="s">
        <v>1805</v>
      </c>
      <c r="B8419" s="293">
        <v>2008</v>
      </c>
      <c r="C8419" s="294">
        <v>27162.933000000001</v>
      </c>
      <c r="D8419" s="294">
        <v>5434.8010000000004</v>
      </c>
      <c r="E8419" s="295">
        <v>32094</v>
      </c>
      <c r="F8419" s="294">
        <v>16934</v>
      </c>
      <c r="G8419" s="294">
        <v>22225</v>
      </c>
    </row>
    <row r="8420" spans="1:7">
      <c r="A8420" s="34" t="s">
        <v>1805</v>
      </c>
      <c r="B8420" s="293">
        <v>2007</v>
      </c>
      <c r="C8420" s="294">
        <v>23276.542000000001</v>
      </c>
      <c r="D8420" s="294">
        <v>5176.0739999999996</v>
      </c>
      <c r="E8420" s="295">
        <v>27853.381000000001</v>
      </c>
      <c r="F8420" s="294">
        <v>14937.769</v>
      </c>
      <c r="G8420" s="294">
        <v>20403.87</v>
      </c>
    </row>
    <row r="8421" spans="1:7">
      <c r="A8421" s="34" t="s">
        <v>1805</v>
      </c>
      <c r="B8421" s="293">
        <v>2006</v>
      </c>
      <c r="C8421" s="294">
        <v>19230.477999999999</v>
      </c>
      <c r="D8421" s="294">
        <v>3709.8510000000001</v>
      </c>
      <c r="E8421" s="295">
        <v>22832.097000000002</v>
      </c>
      <c r="F8421" s="294">
        <v>10419.883</v>
      </c>
      <c r="G8421" s="294">
        <v>16405.353999999999</v>
      </c>
    </row>
    <row r="8422" spans="1:7">
      <c r="A8422" s="34" t="s">
        <v>1805</v>
      </c>
      <c r="B8422" s="293">
        <v>2005</v>
      </c>
      <c r="C8422" s="294">
        <v>14309.182000000001</v>
      </c>
      <c r="D8422" s="294">
        <v>2206.9670000000001</v>
      </c>
      <c r="E8422" s="295">
        <v>18077.491999999998</v>
      </c>
      <c r="F8422" s="294">
        <v>8096.7669999999998</v>
      </c>
      <c r="G8422" s="294">
        <v>12485.105</v>
      </c>
    </row>
    <row r="8423" spans="1:7">
      <c r="A8423" s="34" t="s">
        <v>1805</v>
      </c>
      <c r="B8423" s="293">
        <v>2004</v>
      </c>
      <c r="C8423" s="294">
        <v>11480.165000000001</v>
      </c>
      <c r="D8423" s="294">
        <v>1223.8699999999999</v>
      </c>
      <c r="E8423" s="295">
        <v>16000.777</v>
      </c>
      <c r="F8423" s="294">
        <v>6533.1750000000002</v>
      </c>
      <c r="G8423" s="294">
        <v>11193.226999999999</v>
      </c>
    </row>
    <row r="8424" spans="1:7">
      <c r="A8424" s="34" t="s">
        <v>1805</v>
      </c>
      <c r="B8424" s="293">
        <v>2003</v>
      </c>
      <c r="C8424" s="294">
        <v>10017.209999999999</v>
      </c>
      <c r="D8424" s="294">
        <v>383.00200000000001</v>
      </c>
      <c r="E8424" s="295">
        <v>20041.3262</v>
      </c>
      <c r="F8424" s="294">
        <v>6279.6189999999997</v>
      </c>
      <c r="G8424" s="294">
        <v>13788.204999999998</v>
      </c>
    </row>
    <row r="8425" spans="1:7">
      <c r="A8425" s="34" t="s">
        <v>1805</v>
      </c>
      <c r="B8425" s="293">
        <v>2002</v>
      </c>
      <c r="C8425" s="294">
        <v>13473.66</v>
      </c>
      <c r="D8425" s="294">
        <v>-2319.9949999999999</v>
      </c>
      <c r="E8425" s="295">
        <v>19435.195</v>
      </c>
      <c r="F8425" s="294">
        <v>6159.665</v>
      </c>
      <c r="G8425" s="294">
        <v>13323.746999999999</v>
      </c>
    </row>
    <row r="8426" spans="1:7">
      <c r="A8426" s="34" t="s">
        <v>1805</v>
      </c>
      <c r="B8426" s="293">
        <v>2001</v>
      </c>
      <c r="C8426" s="294">
        <v>13745.81</v>
      </c>
      <c r="D8426" s="294">
        <v>522.21900000000005</v>
      </c>
      <c r="E8426" s="295">
        <v>22326.37</v>
      </c>
      <c r="F8426" s="294">
        <v>9015.3799999999992</v>
      </c>
      <c r="G8426" s="294">
        <v>16246.269999999999</v>
      </c>
    </row>
    <row r="8427" spans="1:7">
      <c r="A8427" s="34" t="s">
        <v>1805</v>
      </c>
      <c r="B8427" s="293">
        <v>2000</v>
      </c>
      <c r="C8427" s="294">
        <v>9611.4619999999995</v>
      </c>
      <c r="D8427" s="294">
        <v>734.596</v>
      </c>
      <c r="E8427" s="295">
        <v>17172.73</v>
      </c>
      <c r="F8427" s="294">
        <v>8900.5290000000005</v>
      </c>
      <c r="G8427" s="294">
        <v>13065.797</v>
      </c>
    </row>
    <row r="8428" spans="1:7">
      <c r="A8428" s="34" t="s">
        <v>1805</v>
      </c>
      <c r="B8428" s="293">
        <v>1999</v>
      </c>
      <c r="C8428" s="294">
        <v>8394.9470000000001</v>
      </c>
      <c r="D8428" s="294">
        <v>366.69400000000002</v>
      </c>
      <c r="E8428" s="295">
        <v>15081.19</v>
      </c>
      <c r="F8428" s="294">
        <v>7721.0280000000002</v>
      </c>
      <c r="G8428" s="294">
        <v>11605.994000000001</v>
      </c>
    </row>
    <row r="8429" spans="1:7">
      <c r="A8429" s="34" t="s">
        <v>1805</v>
      </c>
      <c r="B8429" s="293">
        <v>1998</v>
      </c>
      <c r="C8429" s="294">
        <v>11815.553</v>
      </c>
      <c r="D8429" s="294">
        <v>1014.199</v>
      </c>
      <c r="E8429" s="295">
        <v>16077.929</v>
      </c>
      <c r="F8429" s="294">
        <v>8119.0749999999998</v>
      </c>
      <c r="G8429" s="294">
        <v>12200.219000000001</v>
      </c>
    </row>
    <row r="8430" spans="1:7">
      <c r="A8430" s="34" t="s">
        <v>1805</v>
      </c>
      <c r="B8430" s="293">
        <v>1997</v>
      </c>
      <c r="C8430" s="294">
        <v>11543.430700000001</v>
      </c>
      <c r="D8430" s="294">
        <v>1384.549</v>
      </c>
      <c r="E8430" s="295">
        <v>13185.8799</v>
      </c>
      <c r="F8430" s="294">
        <v>7381.1688999999997</v>
      </c>
      <c r="G8430" s="294">
        <v>9415.1849000000002</v>
      </c>
    </row>
    <row r="8431" spans="1:7">
      <c r="A8431" s="34" t="s">
        <v>1805</v>
      </c>
      <c r="B8431" s="293">
        <v>1996</v>
      </c>
      <c r="C8431" s="294">
        <v>8956.1504000000004</v>
      </c>
      <c r="D8431" s="294">
        <v>851.48299999999995</v>
      </c>
      <c r="E8431" s="295">
        <v>10325.050800000001</v>
      </c>
      <c r="F8431" s="294">
        <v>5626.3801000000003</v>
      </c>
      <c r="G8431" s="294">
        <v>7077.4281000000001</v>
      </c>
    </row>
    <row r="8432" spans="1:7">
      <c r="A8432" s="34" t="s">
        <v>1805</v>
      </c>
      <c r="B8432" s="293">
        <v>1995</v>
      </c>
      <c r="C8432" s="294">
        <v>7621.6938</v>
      </c>
      <c r="D8432" s="294">
        <v>649.15700000000004</v>
      </c>
      <c r="E8432" s="295">
        <v>8910.0995999999996</v>
      </c>
      <c r="F8432" s="294">
        <v>4964.0169999999998</v>
      </c>
      <c r="G8432" s="294">
        <v>6176.5409999999993</v>
      </c>
    </row>
    <row r="8433" spans="1:7">
      <c r="A8433" s="34" t="s">
        <v>1805</v>
      </c>
      <c r="B8433" s="293">
        <v>1994</v>
      </c>
      <c r="C8433" s="294">
        <v>6696.8451999999997</v>
      </c>
      <c r="D8433" s="294">
        <v>536.077</v>
      </c>
      <c r="E8433" s="295">
        <v>8322.0985999999994</v>
      </c>
      <c r="F8433" s="294">
        <v>4582.9539999999997</v>
      </c>
      <c r="G8433" s="294">
        <v>5684.3619999999992</v>
      </c>
    </row>
    <row r="8434" spans="1:7">
      <c r="A8434" s="34" t="s">
        <v>1805</v>
      </c>
      <c r="B8434" s="293">
        <v>1993</v>
      </c>
      <c r="C8434" s="294">
        <v>6705.4657999999999</v>
      </c>
      <c r="D8434" s="294">
        <v>334.76299999999998</v>
      </c>
      <c r="E8434" s="295">
        <v>7916.9467999999997</v>
      </c>
      <c r="F8434" s="294">
        <v>4406.34</v>
      </c>
      <c r="G8434" s="294">
        <v>5253.3109999999997</v>
      </c>
    </row>
    <row r="8435" spans="1:7">
      <c r="A8435" s="34" t="s">
        <v>1805</v>
      </c>
      <c r="B8435" s="293">
        <v>1992</v>
      </c>
      <c r="C8435" s="294">
        <v>6331.5087999999996</v>
      </c>
      <c r="D8435" s="294">
        <v>661.60299999999995</v>
      </c>
      <c r="E8435" s="295">
        <v>7006.7051000000001</v>
      </c>
      <c r="F8435" s="294">
        <v>4230.8059999999996</v>
      </c>
      <c r="G8435" s="294">
        <v>4913.2659999999996</v>
      </c>
    </row>
    <row r="8436" spans="1:7">
      <c r="A8436" s="34" t="s">
        <v>1805</v>
      </c>
      <c r="B8436" s="293">
        <v>1991</v>
      </c>
      <c r="C8436" s="294">
        <v>6145.1709000000001</v>
      </c>
      <c r="D8436" s="294">
        <v>815.65200000000004</v>
      </c>
      <c r="E8436" s="295">
        <v>6853.5190000000002</v>
      </c>
      <c r="F8436" s="294">
        <v>3852.886</v>
      </c>
      <c r="G8436" s="294">
        <v>4594.5360000000001</v>
      </c>
    </row>
    <row r="8437" spans="1:7">
      <c r="A8437" s="34" t="s">
        <v>1805</v>
      </c>
      <c r="B8437" s="293">
        <v>1990</v>
      </c>
      <c r="C8437" s="294">
        <v>5306.2168000000001</v>
      </c>
      <c r="D8437" s="294">
        <v>570.28099999999995</v>
      </c>
      <c r="E8437" s="295">
        <v>6175.6499000000003</v>
      </c>
      <c r="F8437" s="294">
        <v>3254.8159000000001</v>
      </c>
      <c r="G8437" s="294">
        <v>4052.0518999999999</v>
      </c>
    </row>
    <row r="8438" spans="1:7">
      <c r="A8438" s="34" t="s">
        <v>1805</v>
      </c>
      <c r="B8438" s="293">
        <v>1989</v>
      </c>
      <c r="C8438" s="294">
        <v>4685.9951000000001</v>
      </c>
      <c r="D8438" s="294">
        <v>441.45400000000001</v>
      </c>
      <c r="E8438" s="295">
        <v>5481.7861000000003</v>
      </c>
      <c r="F8438" s="294">
        <v>2897.9121</v>
      </c>
      <c r="G8438" s="294">
        <v>3543.5560999999998</v>
      </c>
    </row>
    <row r="8439" spans="1:7">
      <c r="A8439" s="34" t="s">
        <v>1806</v>
      </c>
      <c r="B8439" s="293">
        <v>2019</v>
      </c>
      <c r="C8439" s="294">
        <v>4067.7</v>
      </c>
      <c r="D8439" s="294">
        <v>693.5</v>
      </c>
      <c r="E8439" s="295">
        <v>5693.5</v>
      </c>
      <c r="F8439" s="294">
        <v>3430.8</v>
      </c>
      <c r="G8439" s="294">
        <v>4650.3999999999996</v>
      </c>
    </row>
    <row r="8440" spans="1:7">
      <c r="A8440" s="34" t="s">
        <v>1806</v>
      </c>
      <c r="B8440" s="293">
        <v>2018</v>
      </c>
      <c r="C8440" s="294">
        <v>4070.4</v>
      </c>
      <c r="D8440" s="294">
        <v>679.9</v>
      </c>
      <c r="E8440" s="295">
        <v>5373.1</v>
      </c>
      <c r="F8440" s="294">
        <v>3118.6</v>
      </c>
      <c r="G8440" s="294">
        <v>4250.8999999999996</v>
      </c>
    </row>
    <row r="8441" spans="1:7">
      <c r="A8441" s="34" t="s">
        <v>1806</v>
      </c>
      <c r="B8441" s="293">
        <v>2017</v>
      </c>
      <c r="C8441" s="294">
        <v>4000.3</v>
      </c>
      <c r="D8441" s="294">
        <v>557.70000000000005</v>
      </c>
      <c r="E8441" s="295">
        <v>5249.1</v>
      </c>
      <c r="F8441" s="294">
        <v>2972.3</v>
      </c>
      <c r="G8441" s="294">
        <v>4159.1000000000004</v>
      </c>
    </row>
    <row r="8442" spans="1:7">
      <c r="A8442" s="34" t="s">
        <v>1806</v>
      </c>
      <c r="B8442" s="293">
        <v>2016</v>
      </c>
      <c r="C8442" s="294">
        <v>3593.1</v>
      </c>
      <c r="D8442" s="294">
        <v>478.7</v>
      </c>
      <c r="E8442" s="295">
        <v>4331.1000000000004</v>
      </c>
      <c r="F8442" s="294">
        <v>2430.6999999999998</v>
      </c>
      <c r="G8442" s="294">
        <v>3310.7999999999997</v>
      </c>
    </row>
    <row r="8443" spans="1:7">
      <c r="A8443" s="34" t="s">
        <v>1806</v>
      </c>
      <c r="B8443" s="293">
        <v>2016</v>
      </c>
      <c r="C8443" s="294">
        <v>3711.8</v>
      </c>
      <c r="D8443" s="294">
        <v>546.4</v>
      </c>
      <c r="E8443" s="295">
        <v>4723.2</v>
      </c>
      <c r="F8443" s="294">
        <v>2635.2</v>
      </c>
      <c r="G8443" s="294">
        <v>3645.3999999999996</v>
      </c>
    </row>
    <row r="8444" spans="1:7">
      <c r="A8444" s="34" t="s">
        <v>1806</v>
      </c>
      <c r="B8444" s="293">
        <v>2015</v>
      </c>
      <c r="C8444" s="294">
        <v>3492.6</v>
      </c>
      <c r="D8444" s="294">
        <v>421.9</v>
      </c>
      <c r="E8444" s="295">
        <v>4310.1000000000004</v>
      </c>
      <c r="F8444" s="294">
        <v>2225.3000000000002</v>
      </c>
      <c r="G8444" s="294">
        <v>3144.6000000000004</v>
      </c>
    </row>
    <row r="8445" spans="1:7">
      <c r="A8445" s="34" t="s">
        <v>1806</v>
      </c>
      <c r="B8445" s="293">
        <v>2013</v>
      </c>
      <c r="C8445" s="294">
        <v>3237.5</v>
      </c>
      <c r="D8445" s="294">
        <v>350.3</v>
      </c>
      <c r="E8445" s="295">
        <v>4110</v>
      </c>
      <c r="F8445" s="294">
        <v>2130.4</v>
      </c>
      <c r="G8445" s="294">
        <v>3108.4</v>
      </c>
    </row>
    <row r="8446" spans="1:7">
      <c r="A8446" s="34" t="s">
        <v>1806</v>
      </c>
      <c r="B8446" s="293">
        <v>2012</v>
      </c>
      <c r="C8446" s="294">
        <v>3099.2</v>
      </c>
      <c r="D8446" s="294">
        <v>306.10000000000002</v>
      </c>
      <c r="E8446" s="295">
        <v>3902.3</v>
      </c>
      <c r="F8446" s="294">
        <v>1819</v>
      </c>
      <c r="G8446" s="294">
        <v>2834.2</v>
      </c>
    </row>
    <row r="8447" spans="1:7">
      <c r="A8447" s="34" t="s">
        <v>1806</v>
      </c>
      <c r="B8447" s="293">
        <v>2011</v>
      </c>
      <c r="C8447" s="294">
        <v>2681.5</v>
      </c>
      <c r="D8447" s="294">
        <v>186.5</v>
      </c>
      <c r="E8447" s="295">
        <v>3729.4</v>
      </c>
      <c r="F8447" s="294">
        <v>1404.4</v>
      </c>
      <c r="G8447" s="294">
        <v>2575.1999999999998</v>
      </c>
    </row>
    <row r="8448" spans="1:7">
      <c r="A8448" s="34" t="s">
        <v>1806</v>
      </c>
      <c r="B8448" s="293">
        <v>2011</v>
      </c>
      <c r="C8448" s="294">
        <v>2978.5</v>
      </c>
      <c r="D8448" s="294">
        <v>276.3</v>
      </c>
      <c r="E8448" s="295">
        <v>3672.9</v>
      </c>
      <c r="F8448" s="294">
        <v>1547.3</v>
      </c>
      <c r="G8448" s="294">
        <v>2533.1999999999998</v>
      </c>
    </row>
    <row r="8449" spans="1:7">
      <c r="A8449" s="34" t="s">
        <v>1806</v>
      </c>
      <c r="B8449" s="293">
        <v>2010</v>
      </c>
      <c r="C8449" s="294">
        <v>2420.8000000000002</v>
      </c>
      <c r="D8449" s="294">
        <v>134.19999999999999</v>
      </c>
      <c r="E8449" s="295">
        <v>3447.4</v>
      </c>
      <c r="F8449" s="294">
        <v>1305.5999999999999</v>
      </c>
      <c r="G8449" s="294">
        <v>2372.3999999999996</v>
      </c>
    </row>
    <row r="8450" spans="1:7">
      <c r="A8450" s="34" t="s">
        <v>1806</v>
      </c>
      <c r="B8450" s="293">
        <v>2009</v>
      </c>
      <c r="C8450" s="294">
        <v>2934.7</v>
      </c>
      <c r="D8450" s="294">
        <v>236.7</v>
      </c>
      <c r="E8450" s="295">
        <v>2710.3</v>
      </c>
      <c r="F8450" s="294">
        <v>1186.5</v>
      </c>
      <c r="G8450" s="294">
        <v>1701.9</v>
      </c>
    </row>
    <row r="8451" spans="1:7">
      <c r="A8451" s="34" t="s">
        <v>1806</v>
      </c>
      <c r="B8451" s="293">
        <v>2007</v>
      </c>
      <c r="C8451" s="294">
        <v>2904.2</v>
      </c>
      <c r="D8451" s="294">
        <v>181.2</v>
      </c>
      <c r="E8451" s="295">
        <v>2765.1</v>
      </c>
      <c r="F8451" s="294">
        <v>1280.0999999999999</v>
      </c>
      <c r="G8451" s="294">
        <v>1798</v>
      </c>
    </row>
    <row r="8452" spans="1:7">
      <c r="A8452" s="34" t="s">
        <v>1806</v>
      </c>
      <c r="B8452" s="293">
        <v>2006</v>
      </c>
      <c r="C8452" s="294">
        <v>2522.4</v>
      </c>
      <c r="D8452" s="294">
        <v>100.1</v>
      </c>
      <c r="E8452" s="295">
        <v>2654.5</v>
      </c>
      <c r="F8452" s="294">
        <v>1076.3</v>
      </c>
      <c r="G8452" s="294">
        <v>1625.5</v>
      </c>
    </row>
    <row r="8453" spans="1:7">
      <c r="A8453" s="34" t="s">
        <v>1806</v>
      </c>
      <c r="B8453" s="293">
        <v>2005</v>
      </c>
      <c r="C8453" s="294">
        <v>2407.1999999999998</v>
      </c>
      <c r="D8453" s="294">
        <v>81.7</v>
      </c>
      <c r="E8453" s="295">
        <v>2290.1</v>
      </c>
      <c r="F8453" s="294">
        <v>1110.7</v>
      </c>
      <c r="G8453" s="294">
        <v>1441.7</v>
      </c>
    </row>
    <row r="8454" spans="1:7">
      <c r="A8454" s="34" t="s">
        <v>1806</v>
      </c>
      <c r="B8454" s="293">
        <v>2005</v>
      </c>
      <c r="C8454" s="294">
        <v>2362.1999999999998</v>
      </c>
      <c r="D8454" s="294">
        <v>92.9</v>
      </c>
      <c r="E8454" s="295">
        <v>2008.4</v>
      </c>
      <c r="F8454" s="294">
        <v>962.2</v>
      </c>
      <c r="G8454" s="294">
        <v>1188.7</v>
      </c>
    </row>
    <row r="8455" spans="1:7">
      <c r="A8455" s="34" t="s">
        <v>1806</v>
      </c>
      <c r="B8455" s="293">
        <v>2004</v>
      </c>
      <c r="C8455" s="294">
        <v>2233.1999999999998</v>
      </c>
      <c r="D8455" s="294">
        <v>78.7</v>
      </c>
      <c r="E8455" s="295">
        <v>2138.5</v>
      </c>
      <c r="F8455" s="294">
        <v>1010.9</v>
      </c>
      <c r="G8455" s="294">
        <v>1344.1</v>
      </c>
    </row>
    <row r="8456" spans="1:7">
      <c r="A8456" s="34" t="s">
        <v>1806</v>
      </c>
      <c r="B8456" s="293">
        <v>2002</v>
      </c>
      <c r="C8456" s="294">
        <v>2109.1</v>
      </c>
      <c r="D8456" s="294">
        <v>106</v>
      </c>
      <c r="E8456" s="295">
        <v>1994.1</v>
      </c>
      <c r="F8456" s="294">
        <v>830.4</v>
      </c>
      <c r="G8456" s="294">
        <v>1191.0999999999999</v>
      </c>
    </row>
    <row r="8457" spans="1:7">
      <c r="A8457" s="34" t="s">
        <v>1806</v>
      </c>
      <c r="B8457" s="293">
        <v>2001</v>
      </c>
      <c r="C8457" s="294">
        <v>2095.6999999999998</v>
      </c>
      <c r="D8457" s="294">
        <v>19</v>
      </c>
      <c r="E8457" s="295">
        <v>1974.3</v>
      </c>
      <c r="F8457" s="294">
        <v>775.8</v>
      </c>
      <c r="G8457" s="294">
        <v>1250.4000000000001</v>
      </c>
    </row>
    <row r="8458" spans="1:7">
      <c r="A8458" s="34" t="s">
        <v>1806</v>
      </c>
      <c r="B8458" s="293">
        <v>2000</v>
      </c>
      <c r="C8458" s="294">
        <v>1945.6210000000001</v>
      </c>
      <c r="D8458" s="294">
        <v>127.227</v>
      </c>
      <c r="E8458" s="295">
        <v>2149.8220000000001</v>
      </c>
      <c r="F8458" s="294">
        <v>825.26099999999997</v>
      </c>
      <c r="G8458" s="294">
        <v>1455.086</v>
      </c>
    </row>
    <row r="8459" spans="1:7">
      <c r="A8459" s="34" t="s">
        <v>1806</v>
      </c>
      <c r="B8459" s="293">
        <v>2000</v>
      </c>
      <c r="C8459" s="294">
        <v>2175.6999999999998</v>
      </c>
      <c r="D8459" s="294">
        <v>148.5</v>
      </c>
      <c r="E8459" s="295">
        <v>2069.1</v>
      </c>
      <c r="F8459" s="294">
        <v>844</v>
      </c>
      <c r="G8459" s="294">
        <v>1387.3</v>
      </c>
    </row>
    <row r="8460" spans="1:7">
      <c r="A8460" s="34" t="s">
        <v>1806</v>
      </c>
      <c r="B8460" s="293">
        <v>1999</v>
      </c>
      <c r="C8460" s="294">
        <v>1772.6369999999999</v>
      </c>
      <c r="D8460" s="294">
        <v>-4.7789999999999999</v>
      </c>
      <c r="E8460" s="295">
        <v>1674.92</v>
      </c>
      <c r="F8460" s="294">
        <v>762.26700000000005</v>
      </c>
      <c r="G8460" s="294">
        <v>1102.028</v>
      </c>
    </row>
    <row r="8461" spans="1:7">
      <c r="A8461" s="34" t="s">
        <v>1806</v>
      </c>
      <c r="B8461" s="293">
        <v>1998</v>
      </c>
      <c r="C8461" s="294">
        <v>1672.2149999999999</v>
      </c>
      <c r="D8461" s="294">
        <v>150.36600000000001</v>
      </c>
      <c r="E8461" s="295">
        <v>1641.3570999999999</v>
      </c>
      <c r="F8461" s="294">
        <v>892.13699999999994</v>
      </c>
      <c r="G8461" s="294">
        <v>1067.1039999999998</v>
      </c>
    </row>
    <row r="8462" spans="1:7">
      <c r="A8462" s="34" t="s">
        <v>1806</v>
      </c>
      <c r="B8462" s="293">
        <v>1996</v>
      </c>
      <c r="C8462" s="294">
        <v>1485.2791</v>
      </c>
      <c r="D8462" s="294">
        <v>131.45099999999999</v>
      </c>
      <c r="E8462" s="295">
        <v>1520.788</v>
      </c>
      <c r="F8462" s="294">
        <v>828.16099999999994</v>
      </c>
      <c r="G8462" s="294">
        <v>1001.2389999999999</v>
      </c>
    </row>
    <row r="8463" spans="1:7">
      <c r="A8463" s="34" t="s">
        <v>1806</v>
      </c>
      <c r="B8463" s="293">
        <v>1995</v>
      </c>
      <c r="C8463" s="294">
        <v>1292.125</v>
      </c>
      <c r="D8463" s="294">
        <v>113.33</v>
      </c>
      <c r="E8463" s="295">
        <v>1360.973</v>
      </c>
      <c r="F8463" s="294">
        <v>750.73199999999997</v>
      </c>
      <c r="G8463" s="294">
        <v>920.70799999999997</v>
      </c>
    </row>
    <row r="8464" spans="1:7">
      <c r="A8464" s="34" t="s">
        <v>1806</v>
      </c>
      <c r="B8464" s="293">
        <v>1994</v>
      </c>
      <c r="C8464" s="294">
        <v>1194.296</v>
      </c>
      <c r="D8464" s="294">
        <v>98.313999999999993</v>
      </c>
      <c r="E8464" s="295">
        <v>1234.905</v>
      </c>
      <c r="F8464" s="294">
        <v>766.39800000000002</v>
      </c>
      <c r="G8464" s="294">
        <v>886.00900000000001</v>
      </c>
    </row>
    <row r="8465" spans="1:7">
      <c r="A8465" s="34" t="s">
        <v>1806</v>
      </c>
      <c r="B8465" s="293">
        <v>1993</v>
      </c>
      <c r="C8465" s="294">
        <v>983.8</v>
      </c>
      <c r="D8465" s="294">
        <v>65.974999999999994</v>
      </c>
      <c r="E8465" s="295">
        <v>1177.413</v>
      </c>
      <c r="F8465" s="294">
        <v>664.66499999999996</v>
      </c>
      <c r="G8465" s="294">
        <v>824.67399999999998</v>
      </c>
    </row>
    <row r="8466" spans="1:7">
      <c r="A8466" s="34" t="s">
        <v>1806</v>
      </c>
      <c r="B8466" s="293">
        <v>1993</v>
      </c>
      <c r="C8466" s="294">
        <v>1132.01</v>
      </c>
      <c r="D8466" s="294">
        <v>85.811999999999998</v>
      </c>
      <c r="E8466" s="295">
        <v>1218.933</v>
      </c>
      <c r="F8466" s="294">
        <v>701.66300000000001</v>
      </c>
      <c r="G8466" s="294">
        <v>867.63400000000001</v>
      </c>
    </row>
    <row r="8467" spans="1:7">
      <c r="A8467" s="34" t="s">
        <v>1806</v>
      </c>
      <c r="B8467" s="293">
        <v>1991</v>
      </c>
      <c r="C8467" s="294">
        <v>881.59100000000001</v>
      </c>
      <c r="D8467" s="294">
        <v>34.277000000000001</v>
      </c>
      <c r="E8467" s="295">
        <v>915.37400000000002</v>
      </c>
      <c r="F8467" s="294">
        <v>652.71900000000005</v>
      </c>
      <c r="G8467" s="294">
        <v>660.4380000000001</v>
      </c>
    </row>
    <row r="8468" spans="1:7">
      <c r="A8468" s="34" t="s">
        <v>1806</v>
      </c>
      <c r="B8468" s="293">
        <v>1990</v>
      </c>
      <c r="C8468" s="294">
        <v>931.53300000000002</v>
      </c>
      <c r="D8468" s="294">
        <v>100.76</v>
      </c>
      <c r="E8468" s="295">
        <v>907.85400000000004</v>
      </c>
      <c r="F8468" s="294">
        <v>636.40300000000002</v>
      </c>
      <c r="G8468" s="294">
        <v>720.60300000000007</v>
      </c>
    </row>
    <row r="8469" spans="1:7">
      <c r="A8469" s="34" t="s">
        <v>1806</v>
      </c>
      <c r="B8469" s="293">
        <v>1989</v>
      </c>
      <c r="C8469" s="294">
        <v>890.79200000000003</v>
      </c>
      <c r="D8469" s="294">
        <v>104.71</v>
      </c>
      <c r="E8469" s="295">
        <v>777.60299999999995</v>
      </c>
      <c r="F8469" s="294">
        <v>572.65700000000004</v>
      </c>
      <c r="G8469" s="294">
        <v>617.78200000000004</v>
      </c>
    </row>
    <row r="8470" spans="1:7">
      <c r="A8470" s="34" t="s">
        <v>1807</v>
      </c>
      <c r="B8470" s="293">
        <v>2019</v>
      </c>
      <c r="C8470" s="294">
        <v>3360.694</v>
      </c>
      <c r="D8470" s="294">
        <v>532.36699999999996</v>
      </c>
      <c r="E8470" s="295">
        <v>6405.16</v>
      </c>
      <c r="F8470" s="294">
        <v>4088.8760000000002</v>
      </c>
      <c r="G8470" s="294">
        <v>4226.5830000000005</v>
      </c>
    </row>
    <row r="8471" spans="1:7">
      <c r="A8471" s="34" t="s">
        <v>1807</v>
      </c>
      <c r="B8471" s="293">
        <v>2018</v>
      </c>
      <c r="C8471" s="294">
        <v>3121.058</v>
      </c>
      <c r="D8471" s="294">
        <v>432.51799999999997</v>
      </c>
      <c r="E8471" s="295">
        <v>6145.9740000000002</v>
      </c>
      <c r="F8471" s="294">
        <v>3485.0149999999999</v>
      </c>
      <c r="G8471" s="294">
        <v>3954.319</v>
      </c>
    </row>
    <row r="8472" spans="1:7">
      <c r="A8472" s="34" t="s">
        <v>1807</v>
      </c>
      <c r="B8472" s="293">
        <v>2017</v>
      </c>
      <c r="C8472" s="294">
        <v>2724.88</v>
      </c>
      <c r="D8472" s="294">
        <v>136.56299999999999</v>
      </c>
      <c r="E8472" s="295">
        <v>5396.4139999999998</v>
      </c>
      <c r="F8472" s="294">
        <v>3279.7240000000002</v>
      </c>
      <c r="G8472" s="294">
        <v>3423.7110000000002</v>
      </c>
    </row>
    <row r="8473" spans="1:7">
      <c r="A8473" s="34" t="s">
        <v>1807</v>
      </c>
      <c r="B8473" s="293">
        <v>2016</v>
      </c>
      <c r="C8473" s="294">
        <v>2422.5320000000002</v>
      </c>
      <c r="D8473" s="294">
        <v>266.82600000000002</v>
      </c>
      <c r="E8473" s="295">
        <v>5240.3649999999998</v>
      </c>
      <c r="F8473" s="294">
        <v>3195.1460000000002</v>
      </c>
      <c r="G8473" s="294">
        <v>3400.1460000000002</v>
      </c>
    </row>
    <row r="8474" spans="1:7">
      <c r="A8474" s="34" t="s">
        <v>1807</v>
      </c>
      <c r="B8474" s="293">
        <v>2015</v>
      </c>
      <c r="C8474" s="294">
        <v>2242.2109999999998</v>
      </c>
      <c r="D8474" s="294">
        <v>225.934</v>
      </c>
      <c r="E8474" s="295">
        <v>5045.7389999999996</v>
      </c>
      <c r="F8474" s="294">
        <v>3133.989</v>
      </c>
      <c r="G8474" s="294">
        <v>3338.989</v>
      </c>
    </row>
    <row r="8475" spans="1:7">
      <c r="A8475" s="34" t="s">
        <v>1807</v>
      </c>
      <c r="B8475" s="293">
        <v>2014</v>
      </c>
      <c r="C8475" s="294">
        <v>2057.4720000000002</v>
      </c>
      <c r="D8475" s="294">
        <v>259.12400000000002</v>
      </c>
      <c r="E8475" s="295">
        <v>4775.4989999999998</v>
      </c>
      <c r="F8475" s="294">
        <v>3056.17</v>
      </c>
      <c r="G8475" s="294">
        <v>3131.17</v>
      </c>
    </row>
    <row r="8476" spans="1:7">
      <c r="A8476" s="34" t="s">
        <v>1807</v>
      </c>
      <c r="B8476" s="293">
        <v>2013</v>
      </c>
      <c r="C8476" s="294">
        <v>1962.2139999999999</v>
      </c>
      <c r="D8476" s="294">
        <v>247.8</v>
      </c>
      <c r="E8476" s="295">
        <v>4358.9350000000004</v>
      </c>
      <c r="F8476" s="294">
        <v>2788.277</v>
      </c>
      <c r="G8476" s="294">
        <v>2893.277</v>
      </c>
    </row>
    <row r="8477" spans="1:7">
      <c r="A8477" s="34" t="s">
        <v>1807</v>
      </c>
      <c r="B8477" s="293">
        <v>2012</v>
      </c>
      <c r="C8477" s="294">
        <v>1756.0170000000001</v>
      </c>
      <c r="D8477" s="294">
        <v>182.40199999999999</v>
      </c>
      <c r="E8477" s="295">
        <v>4147.6559999999999</v>
      </c>
      <c r="F8477" s="294">
        <v>2543.971</v>
      </c>
      <c r="G8477" s="294">
        <v>2678.971</v>
      </c>
    </row>
    <row r="8478" spans="1:7">
      <c r="A8478" s="34" t="s">
        <v>1807</v>
      </c>
      <c r="B8478" s="293">
        <v>2011</v>
      </c>
      <c r="C8478" s="294">
        <v>1535.643</v>
      </c>
      <c r="D8478" s="294">
        <v>221.364</v>
      </c>
      <c r="E8478" s="295">
        <v>3368.8440000000001</v>
      </c>
      <c r="F8478" s="294">
        <v>2101.3000000000002</v>
      </c>
      <c r="G8478" s="294">
        <v>2101.3000000000002</v>
      </c>
    </row>
    <row r="8479" spans="1:7">
      <c r="A8479" s="34" t="s">
        <v>1807</v>
      </c>
      <c r="B8479" s="293">
        <v>2010</v>
      </c>
      <c r="C8479" s="294">
        <v>1380.6610000000001</v>
      </c>
      <c r="D8479" s="294">
        <v>237.06299999999999</v>
      </c>
      <c r="E8479" s="295">
        <v>3286.5410000000002</v>
      </c>
      <c r="F8479" s="294">
        <v>2100.1819999999998</v>
      </c>
      <c r="G8479" s="294">
        <v>2100.1819999999998</v>
      </c>
    </row>
    <row r="8480" spans="1:7">
      <c r="A8480" s="34" t="s">
        <v>1807</v>
      </c>
      <c r="B8480" s="293">
        <v>2009</v>
      </c>
      <c r="C8480" s="294">
        <v>1360.0450000000001</v>
      </c>
      <c r="D8480" s="294">
        <v>167.68100000000001</v>
      </c>
      <c r="E8480" s="295">
        <v>2938.8539999999998</v>
      </c>
      <c r="F8480" s="294">
        <v>1844.1659999999999</v>
      </c>
      <c r="G8480" s="294">
        <v>1844.1659999999999</v>
      </c>
    </row>
    <row r="8481" spans="1:7">
      <c r="A8481" s="34" t="s">
        <v>1807</v>
      </c>
      <c r="B8481" s="293">
        <v>2008</v>
      </c>
      <c r="C8481" s="294">
        <v>1336.951</v>
      </c>
      <c r="D8481" s="294">
        <v>189.97800000000001</v>
      </c>
      <c r="E8481" s="295">
        <v>2742.4780000000001</v>
      </c>
      <c r="F8481" s="294">
        <v>1528.3710000000001</v>
      </c>
      <c r="G8481" s="294">
        <v>1528.3710000000001</v>
      </c>
    </row>
    <row r="8482" spans="1:7">
      <c r="A8482" s="34" t="s">
        <v>1807</v>
      </c>
      <c r="B8482" s="293">
        <v>2007</v>
      </c>
      <c r="C8482" s="294">
        <v>1212.4690000000001</v>
      </c>
      <c r="D8482" s="294">
        <v>130.49100000000001</v>
      </c>
      <c r="E8482" s="295">
        <v>2617.337</v>
      </c>
      <c r="F8482" s="294">
        <v>1436.393</v>
      </c>
      <c r="G8482" s="294">
        <v>1436.393</v>
      </c>
    </row>
    <row r="8483" spans="1:7">
      <c r="A8483" s="34" t="s">
        <v>1807</v>
      </c>
      <c r="B8483" s="293">
        <v>2006</v>
      </c>
      <c r="C8483" s="294">
        <v>1095.56</v>
      </c>
      <c r="D8483" s="294">
        <v>24.742000000000001</v>
      </c>
      <c r="E8483" s="295">
        <v>2157.8220000000001</v>
      </c>
      <c r="F8483" s="294">
        <v>1163.1669999999999</v>
      </c>
      <c r="G8483" s="294">
        <v>1163.1669999999999</v>
      </c>
    </row>
    <row r="8484" spans="1:7">
      <c r="A8484" s="34" t="s">
        <v>1807</v>
      </c>
      <c r="B8484" s="293">
        <v>2005</v>
      </c>
      <c r="C8484" s="294">
        <v>991.93100000000004</v>
      </c>
      <c r="D8484" s="294">
        <v>-17.114000000000001</v>
      </c>
      <c r="E8484" s="295">
        <v>2133.424</v>
      </c>
      <c r="F8484" s="294">
        <v>1210.6369999999999</v>
      </c>
      <c r="G8484" s="294">
        <v>1210.6369999999999</v>
      </c>
    </row>
    <row r="8485" spans="1:7">
      <c r="A8485" s="34" t="s">
        <v>1807</v>
      </c>
      <c r="B8485" s="293">
        <v>2004</v>
      </c>
      <c r="C8485" s="294">
        <v>1092.104</v>
      </c>
      <c r="D8485" s="294">
        <v>74.337000000000003</v>
      </c>
      <c r="E8485" s="295">
        <v>2092.1869999999999</v>
      </c>
      <c r="F8485" s="294">
        <v>1265.049</v>
      </c>
      <c r="G8485" s="294">
        <v>1265.049</v>
      </c>
    </row>
    <row r="8486" spans="1:7">
      <c r="A8486" s="34" t="s">
        <v>1807</v>
      </c>
      <c r="B8486" s="293">
        <v>2003</v>
      </c>
      <c r="C8486" s="294">
        <v>1176.9829999999999</v>
      </c>
      <c r="D8486" s="294">
        <v>149.72399999999999</v>
      </c>
      <c r="E8486" s="295">
        <v>2307.3530000000001</v>
      </c>
      <c r="F8486" s="294">
        <v>1433.41</v>
      </c>
      <c r="G8486" s="294">
        <v>1433.41</v>
      </c>
    </row>
    <row r="8487" spans="1:7">
      <c r="A8487" s="34" t="s">
        <v>1807</v>
      </c>
      <c r="B8487" s="293">
        <v>2002</v>
      </c>
      <c r="C8487" s="294">
        <v>906.53399999999999</v>
      </c>
      <c r="D8487" s="294">
        <v>-199.99299999999999</v>
      </c>
      <c r="E8487" s="295">
        <v>1978.7139999999999</v>
      </c>
      <c r="F8487" s="294">
        <v>1113.481</v>
      </c>
      <c r="G8487" s="294">
        <v>1114.904</v>
      </c>
    </row>
    <row r="8488" spans="1:7">
      <c r="A8488" s="34" t="s">
        <v>1807</v>
      </c>
      <c r="B8488" s="293">
        <v>2001</v>
      </c>
      <c r="C8488" s="294">
        <v>680.35</v>
      </c>
      <c r="D8488" s="294">
        <v>56.802</v>
      </c>
      <c r="E8488" s="295">
        <v>1128.9069999999999</v>
      </c>
      <c r="F8488" s="294">
        <v>485.65600000000001</v>
      </c>
      <c r="G8488" s="294">
        <v>486.26400000000001</v>
      </c>
    </row>
    <row r="8489" spans="1:7">
      <c r="A8489" s="34" t="s">
        <v>1807</v>
      </c>
      <c r="B8489" s="293">
        <v>2000</v>
      </c>
      <c r="C8489" s="294">
        <v>783.77800000000002</v>
      </c>
      <c r="D8489" s="294">
        <v>97.778000000000006</v>
      </c>
      <c r="E8489" s="295">
        <v>1050.9929999999999</v>
      </c>
      <c r="F8489" s="294">
        <v>682.82899999999995</v>
      </c>
      <c r="G8489" s="294">
        <v>689.80899999999997</v>
      </c>
    </row>
    <row r="8490" spans="1:7">
      <c r="A8490" s="34" t="s">
        <v>1807</v>
      </c>
      <c r="B8490" s="293">
        <v>1999</v>
      </c>
      <c r="C8490" s="294">
        <v>806.09799999999996</v>
      </c>
      <c r="D8490" s="294">
        <v>161.36199999999999</v>
      </c>
      <c r="E8490" s="295">
        <v>1173.912</v>
      </c>
      <c r="F8490" s="294">
        <v>865.59</v>
      </c>
      <c r="G8490" s="294">
        <v>885.84199999999998</v>
      </c>
    </row>
    <row r="8491" spans="1:7">
      <c r="A8491" s="34" t="s">
        <v>1807</v>
      </c>
      <c r="B8491" s="293">
        <v>1998</v>
      </c>
      <c r="C8491" s="294">
        <v>717.94</v>
      </c>
      <c r="D8491" s="294">
        <v>89.445999999999998</v>
      </c>
      <c r="E8491" s="295">
        <v>951.63300000000004</v>
      </c>
      <c r="F8491" s="294">
        <v>664.93910000000005</v>
      </c>
      <c r="G8491" s="294">
        <v>685.8601000000001</v>
      </c>
    </row>
    <row r="8492" spans="1:7">
      <c r="A8492" s="34" t="s">
        <v>1807</v>
      </c>
      <c r="B8492" s="293">
        <v>1997</v>
      </c>
      <c r="C8492" s="294">
        <v>646.95600000000002</v>
      </c>
      <c r="D8492" s="294">
        <v>81.986000000000004</v>
      </c>
      <c r="E8492" s="295">
        <v>768.58900000000006</v>
      </c>
      <c r="F8492" s="294">
        <v>501.54300000000001</v>
      </c>
      <c r="G8492" s="294">
        <v>519.69799999999998</v>
      </c>
    </row>
    <row r="8493" spans="1:7">
      <c r="A8493" s="34" t="s">
        <v>1807</v>
      </c>
      <c r="B8493" s="293">
        <v>1996</v>
      </c>
      <c r="C8493" s="294">
        <v>397.41899999999998</v>
      </c>
      <c r="D8493" s="294">
        <v>14.022</v>
      </c>
      <c r="E8493" s="295">
        <v>463.75799999999998</v>
      </c>
      <c r="F8493" s="294">
        <v>269.80099999999999</v>
      </c>
      <c r="G8493" s="294">
        <v>297.351</v>
      </c>
    </row>
    <row r="8494" spans="1:7">
      <c r="A8494" s="34" t="s">
        <v>1807</v>
      </c>
      <c r="B8494" s="293">
        <v>1995</v>
      </c>
      <c r="C8494" s="294">
        <v>265.5</v>
      </c>
      <c r="D8494" s="294">
        <v>30.3</v>
      </c>
      <c r="E8494" s="295">
        <v>297.57100000000003</v>
      </c>
      <c r="F8494" s="294">
        <v>182.30199999999999</v>
      </c>
      <c r="G8494" s="294">
        <v>182.30199999999999</v>
      </c>
    </row>
    <row r="8495" spans="1:7">
      <c r="A8495" s="34" t="s">
        <v>1807</v>
      </c>
      <c r="B8495" s="293">
        <v>1994</v>
      </c>
      <c r="C8495" s="294">
        <v>199.2</v>
      </c>
      <c r="D8495" s="294">
        <v>14.205</v>
      </c>
      <c r="E8495" s="295">
        <v>211.94900000000001</v>
      </c>
      <c r="F8495" s="294">
        <v>123.72799999999999</v>
      </c>
      <c r="G8495" s="294">
        <v>123.72799999999999</v>
      </c>
    </row>
    <row r="8496" spans="1:7">
      <c r="A8496" s="34" t="s">
        <v>1807</v>
      </c>
      <c r="B8496" s="293">
        <v>1993</v>
      </c>
      <c r="C8496" s="294">
        <v>142.703</v>
      </c>
      <c r="D8496" s="294">
        <v>15.000999999999999</v>
      </c>
      <c r="E8496" s="295">
        <v>144.38900000000001</v>
      </c>
      <c r="F8496" s="294">
        <v>89.364000000000004</v>
      </c>
      <c r="G8496" s="294">
        <v>89.364000000000004</v>
      </c>
    </row>
    <row r="8497" spans="1:7">
      <c r="A8497" s="34" t="s">
        <v>1807</v>
      </c>
      <c r="B8497" s="293">
        <v>1992</v>
      </c>
      <c r="C8497" s="294">
        <v>63</v>
      </c>
      <c r="D8497" s="294">
        <v>7.1319999999999997</v>
      </c>
      <c r="E8497" s="295">
        <v>81.647999999999996</v>
      </c>
      <c r="F8497" s="294">
        <v>58.142000000000003</v>
      </c>
      <c r="G8497" s="294">
        <v>59.539000000000001</v>
      </c>
    </row>
    <row r="8498" spans="1:7">
      <c r="A8498" s="34" t="s">
        <v>1807</v>
      </c>
      <c r="B8498" s="293">
        <v>1991</v>
      </c>
      <c r="C8498" s="294">
        <v>40.5</v>
      </c>
      <c r="D8498" s="294">
        <v>3.52</v>
      </c>
      <c r="E8498" s="295">
        <v>35.396999999999998</v>
      </c>
      <c r="F8498" s="294">
        <v>20.863</v>
      </c>
      <c r="G8498" s="294">
        <v>24.832999999999998</v>
      </c>
    </row>
    <row r="8499" spans="1:7">
      <c r="A8499" s="34" t="s">
        <v>1808</v>
      </c>
      <c r="B8499" s="293">
        <v>2019</v>
      </c>
      <c r="C8499" s="294">
        <v>21419</v>
      </c>
      <c r="D8499" s="294">
        <v>4739</v>
      </c>
      <c r="E8499" s="295">
        <v>118700</v>
      </c>
      <c r="F8499" s="294">
        <v>32050</v>
      </c>
      <c r="G8499" s="294">
        <v>80736</v>
      </c>
    </row>
    <row r="8500" spans="1:7">
      <c r="A8500" s="34" t="s">
        <v>1808</v>
      </c>
      <c r="B8500" s="293">
        <v>2018</v>
      </c>
      <c r="C8500" s="294">
        <v>23495</v>
      </c>
      <c r="D8500" s="294">
        <v>2226</v>
      </c>
      <c r="E8500" s="295">
        <v>116914</v>
      </c>
      <c r="F8500" s="294">
        <v>29330</v>
      </c>
      <c r="G8500" s="294">
        <v>76179</v>
      </c>
    </row>
    <row r="8501" spans="1:7">
      <c r="A8501" s="34" t="s">
        <v>1808</v>
      </c>
      <c r="B8501" s="293">
        <v>2017</v>
      </c>
      <c r="C8501" s="294">
        <v>23031</v>
      </c>
      <c r="D8501" s="294">
        <v>842</v>
      </c>
      <c r="E8501" s="295">
        <v>111005</v>
      </c>
      <c r="F8501" s="294">
        <v>25852</v>
      </c>
      <c r="G8501" s="294">
        <v>76645</v>
      </c>
    </row>
    <row r="8502" spans="1:7">
      <c r="A8502" s="34" t="s">
        <v>1808</v>
      </c>
      <c r="B8502" s="293">
        <v>2016</v>
      </c>
      <c r="C8502" s="294">
        <v>19896</v>
      </c>
      <c r="D8502" s="294">
        <v>2448</v>
      </c>
      <c r="E8502" s="295">
        <v>109697</v>
      </c>
      <c r="F8502" s="294">
        <v>26894</v>
      </c>
      <c r="G8502" s="294">
        <v>74351</v>
      </c>
    </row>
    <row r="8503" spans="1:7">
      <c r="A8503" s="34" t="s">
        <v>1808</v>
      </c>
      <c r="B8503" s="293">
        <v>2015</v>
      </c>
      <c r="C8503" s="294">
        <v>17489</v>
      </c>
      <c r="D8503" s="294">
        <v>2367</v>
      </c>
      <c r="E8503" s="295">
        <v>78318</v>
      </c>
      <c r="F8503" s="294">
        <v>22143</v>
      </c>
      <c r="G8503" s="294">
        <v>50881</v>
      </c>
    </row>
    <row r="8504" spans="1:7">
      <c r="A8504" s="34" t="s">
        <v>1808</v>
      </c>
      <c r="B8504" s="293">
        <v>2014</v>
      </c>
      <c r="C8504" s="294">
        <v>18467</v>
      </c>
      <c r="D8504" s="294">
        <v>1963</v>
      </c>
      <c r="E8504" s="295">
        <v>70233</v>
      </c>
      <c r="F8504" s="294">
        <v>21340</v>
      </c>
      <c r="G8504" s="294">
        <v>46116</v>
      </c>
    </row>
    <row r="8505" spans="1:7">
      <c r="A8505" s="34" t="s">
        <v>1808</v>
      </c>
      <c r="B8505" s="293">
        <v>2013</v>
      </c>
      <c r="C8505" s="294">
        <v>17087</v>
      </c>
      <c r="D8505" s="294">
        <v>1644</v>
      </c>
      <c r="E8505" s="295">
        <v>64546</v>
      </c>
      <c r="F8505" s="294">
        <v>20139</v>
      </c>
      <c r="G8505" s="294">
        <v>43434</v>
      </c>
    </row>
    <row r="8506" spans="1:7">
      <c r="A8506" s="34" t="s">
        <v>1808</v>
      </c>
      <c r="B8506" s="293">
        <v>2012</v>
      </c>
      <c r="C8506" s="294">
        <v>16537</v>
      </c>
      <c r="D8506" s="294">
        <v>2350</v>
      </c>
      <c r="E8506" s="295">
        <v>63149</v>
      </c>
      <c r="F8506" s="294">
        <v>19379</v>
      </c>
      <c r="G8506" s="294">
        <v>41813</v>
      </c>
    </row>
    <row r="8507" spans="1:7">
      <c r="A8507" s="34" t="s">
        <v>1808</v>
      </c>
      <c r="B8507" s="293">
        <v>2011</v>
      </c>
      <c r="C8507" s="294">
        <v>17657</v>
      </c>
      <c r="D8507" s="294">
        <v>2203</v>
      </c>
      <c r="E8507" s="295">
        <v>59267</v>
      </c>
      <c r="F8507" s="294">
        <v>18660</v>
      </c>
      <c r="G8507" s="294">
        <v>39883</v>
      </c>
    </row>
    <row r="8508" spans="1:7">
      <c r="A8508" s="34" t="s">
        <v>1808</v>
      </c>
      <c r="B8508" s="293">
        <v>2010</v>
      </c>
      <c r="C8508" s="294">
        <v>17456</v>
      </c>
      <c r="D8508" s="294">
        <v>1975</v>
      </c>
      <c r="E8508" s="295">
        <v>55032</v>
      </c>
      <c r="F8508" s="294">
        <v>17284</v>
      </c>
      <c r="G8508" s="294">
        <v>38036</v>
      </c>
    </row>
    <row r="8509" spans="1:7">
      <c r="A8509" s="34" t="s">
        <v>1808</v>
      </c>
      <c r="B8509" s="293">
        <v>2009</v>
      </c>
      <c r="C8509" s="294">
        <v>15743</v>
      </c>
      <c r="D8509" s="294">
        <v>1643</v>
      </c>
      <c r="E8509" s="295">
        <v>52046</v>
      </c>
      <c r="F8509" s="294">
        <v>15960</v>
      </c>
      <c r="G8509" s="294">
        <v>35843</v>
      </c>
    </row>
    <row r="8510" spans="1:7">
      <c r="A8510" s="34" t="s">
        <v>1808</v>
      </c>
      <c r="B8510" s="293">
        <v>2008</v>
      </c>
      <c r="C8510" s="294">
        <v>17127</v>
      </c>
      <c r="D8510" s="294">
        <v>1742</v>
      </c>
      <c r="E8510" s="295">
        <v>48347</v>
      </c>
      <c r="F8510" s="294">
        <v>14358</v>
      </c>
      <c r="G8510" s="294">
        <v>32744</v>
      </c>
    </row>
    <row r="8511" spans="1:7">
      <c r="A8511" s="34" t="s">
        <v>1808</v>
      </c>
      <c r="B8511" s="293">
        <v>2007</v>
      </c>
      <c r="C8511" s="294">
        <v>15353</v>
      </c>
      <c r="D8511" s="294">
        <v>1686</v>
      </c>
      <c r="E8511" s="295">
        <v>45789</v>
      </c>
      <c r="F8511" s="294">
        <v>13465</v>
      </c>
      <c r="G8511" s="294">
        <v>30058</v>
      </c>
    </row>
    <row r="8512" spans="1:7">
      <c r="A8512" s="34" t="s">
        <v>1808</v>
      </c>
      <c r="B8512" s="293">
        <v>2006</v>
      </c>
      <c r="C8512" s="294">
        <v>14356</v>
      </c>
      <c r="D8512" s="294">
        <v>1573</v>
      </c>
      <c r="E8512" s="295">
        <v>42858</v>
      </c>
      <c r="F8512" s="294">
        <v>12115</v>
      </c>
      <c r="G8512" s="294">
        <v>27977</v>
      </c>
    </row>
    <row r="8513" spans="1:7">
      <c r="A8513" s="34" t="s">
        <v>1808</v>
      </c>
      <c r="B8513" s="293">
        <v>2005</v>
      </c>
      <c r="C8513" s="294">
        <v>13554</v>
      </c>
      <c r="D8513" s="294">
        <v>1561</v>
      </c>
      <c r="E8513" s="295">
        <v>39877</v>
      </c>
      <c r="F8513" s="294">
        <v>11285</v>
      </c>
      <c r="G8513" s="294">
        <v>26290</v>
      </c>
    </row>
    <row r="8514" spans="1:7">
      <c r="A8514" s="34" t="s">
        <v>1808</v>
      </c>
      <c r="B8514" s="293">
        <v>2004</v>
      </c>
      <c r="C8514" s="294">
        <v>11902</v>
      </c>
      <c r="D8514" s="294">
        <v>1502</v>
      </c>
      <c r="E8514" s="295">
        <v>36962</v>
      </c>
      <c r="F8514" s="294">
        <v>10839</v>
      </c>
      <c r="G8514" s="294">
        <v>24697</v>
      </c>
    </row>
    <row r="8515" spans="1:7">
      <c r="A8515" s="34" t="s">
        <v>1808</v>
      </c>
      <c r="B8515" s="293">
        <v>2003</v>
      </c>
      <c r="C8515" s="294">
        <v>11186</v>
      </c>
      <c r="D8515" s="294">
        <v>1474</v>
      </c>
      <c r="E8515" s="295">
        <v>35178</v>
      </c>
      <c r="F8515" s="294">
        <v>10071</v>
      </c>
      <c r="G8515" s="294">
        <v>23444</v>
      </c>
    </row>
    <row r="8516" spans="1:7">
      <c r="A8516" s="34" t="s">
        <v>1808</v>
      </c>
      <c r="B8516" s="293">
        <v>2002</v>
      </c>
      <c r="C8516" s="294">
        <v>10549</v>
      </c>
      <c r="D8516" s="294">
        <v>1318</v>
      </c>
      <c r="E8516" s="295">
        <v>31799</v>
      </c>
      <c r="F8516" s="294">
        <v>9008</v>
      </c>
      <c r="G8516" s="294">
        <v>22737</v>
      </c>
    </row>
    <row r="8517" spans="1:7">
      <c r="A8517" s="34" t="s">
        <v>1808</v>
      </c>
      <c r="B8517" s="293">
        <v>2001</v>
      </c>
      <c r="C8517" s="294">
        <v>10155</v>
      </c>
      <c r="D8517" s="294">
        <v>1262</v>
      </c>
      <c r="E8517" s="295">
        <v>29824</v>
      </c>
      <c r="F8517" s="294">
        <v>8352</v>
      </c>
      <c r="G8517" s="294">
        <v>21256</v>
      </c>
    </row>
    <row r="8518" spans="1:7">
      <c r="A8518" s="34" t="s">
        <v>1808</v>
      </c>
      <c r="B8518" s="293">
        <v>2000</v>
      </c>
      <c r="C8518" s="294">
        <v>10066</v>
      </c>
      <c r="D8518" s="294">
        <v>1313</v>
      </c>
      <c r="E8518" s="295">
        <v>31362</v>
      </c>
      <c r="F8518" s="294">
        <v>11058</v>
      </c>
      <c r="G8518" s="294">
        <v>22894</v>
      </c>
    </row>
    <row r="8519" spans="1:7">
      <c r="A8519" s="34" t="s">
        <v>1808</v>
      </c>
      <c r="B8519" s="293">
        <v>1999</v>
      </c>
      <c r="C8519" s="294">
        <v>9317</v>
      </c>
      <c r="D8519" s="294">
        <v>1276</v>
      </c>
      <c r="E8519" s="295">
        <v>38396</v>
      </c>
      <c r="F8519" s="294">
        <v>10298</v>
      </c>
      <c r="G8519" s="294">
        <v>26656</v>
      </c>
    </row>
    <row r="8520" spans="1:7">
      <c r="A8520" s="34" t="s">
        <v>1808</v>
      </c>
      <c r="B8520" s="293">
        <v>1998</v>
      </c>
      <c r="C8520" s="294">
        <v>11403</v>
      </c>
      <c r="D8520" s="294">
        <v>977</v>
      </c>
      <c r="E8520" s="295">
        <v>36192</v>
      </c>
      <c r="F8520" s="294">
        <v>10701</v>
      </c>
      <c r="G8520" s="294">
        <v>26706</v>
      </c>
    </row>
    <row r="8521" spans="1:7">
      <c r="A8521" s="34" t="s">
        <v>1808</v>
      </c>
      <c r="B8521" s="293">
        <v>1997</v>
      </c>
      <c r="C8521" s="294">
        <v>12611</v>
      </c>
      <c r="D8521" s="294">
        <v>972</v>
      </c>
      <c r="E8521" s="295">
        <v>35271</v>
      </c>
      <c r="F8521" s="294">
        <v>12319</v>
      </c>
      <c r="G8521" s="294">
        <v>25441</v>
      </c>
    </row>
    <row r="8522" spans="1:7">
      <c r="A8522" s="34" t="s">
        <v>1808</v>
      </c>
      <c r="B8522" s="293">
        <v>1996</v>
      </c>
      <c r="C8522" s="294">
        <v>10357.890600000001</v>
      </c>
      <c r="D8522" s="294">
        <v>1127.0610999999999</v>
      </c>
      <c r="E8522" s="295">
        <v>30291.8027</v>
      </c>
      <c r="F8522" s="294">
        <v>11166.372300000001</v>
      </c>
      <c r="G8522" s="294">
        <v>20775.874300000003</v>
      </c>
    </row>
    <row r="8523" spans="1:7">
      <c r="A8523" s="34" t="s">
        <v>1808</v>
      </c>
      <c r="B8523" s="293">
        <v>1995</v>
      </c>
      <c r="C8523" s="294">
        <v>9180</v>
      </c>
      <c r="D8523" s="294">
        <v>1103</v>
      </c>
      <c r="E8523" s="295">
        <v>30554</v>
      </c>
      <c r="F8523" s="294">
        <v>10204</v>
      </c>
      <c r="G8523" s="294">
        <v>20689</v>
      </c>
    </row>
    <row r="8524" spans="1:7">
      <c r="A8524" s="34" t="s">
        <v>1808</v>
      </c>
      <c r="B8524" s="293">
        <v>1994</v>
      </c>
      <c r="C8524" s="294">
        <v>8297</v>
      </c>
      <c r="D8524" s="294">
        <v>989</v>
      </c>
      <c r="E8524" s="295">
        <v>27042</v>
      </c>
      <c r="F8524" s="294">
        <v>9618</v>
      </c>
      <c r="G8524" s="294">
        <v>18418</v>
      </c>
    </row>
    <row r="8525" spans="1:7">
      <c r="A8525" s="34" t="s">
        <v>1808</v>
      </c>
      <c r="B8525" s="293">
        <v>1993</v>
      </c>
      <c r="C8525" s="294">
        <v>8489.1465000000007</v>
      </c>
      <c r="D8525" s="294">
        <v>1001.8479</v>
      </c>
      <c r="E8525" s="295">
        <v>25910.656299999999</v>
      </c>
      <c r="F8525" s="294">
        <v>9018.4220000000005</v>
      </c>
      <c r="G8525" s="294">
        <v>17526.4231</v>
      </c>
    </row>
    <row r="8526" spans="1:7">
      <c r="A8526" s="34" t="s">
        <v>1808</v>
      </c>
      <c r="B8526" s="293">
        <v>1992</v>
      </c>
      <c r="C8526" s="294">
        <v>8073</v>
      </c>
      <c r="D8526" s="294">
        <v>953</v>
      </c>
      <c r="E8526" s="295">
        <v>23224</v>
      </c>
      <c r="F8526" s="294">
        <v>8593</v>
      </c>
      <c r="G8526" s="294">
        <v>16914</v>
      </c>
    </row>
    <row r="8527" spans="1:7">
      <c r="A8527" s="34" t="s">
        <v>1808</v>
      </c>
      <c r="B8527" s="293">
        <v>1991</v>
      </c>
      <c r="C8527" s="294">
        <v>8050</v>
      </c>
      <c r="D8527" s="294">
        <v>876</v>
      </c>
      <c r="E8527" s="295">
        <v>22883</v>
      </c>
      <c r="F8527" s="294">
        <v>8309</v>
      </c>
      <c r="G8527" s="294">
        <v>16827</v>
      </c>
    </row>
    <row r="8528" spans="1:7">
      <c r="A8528" s="34" t="s">
        <v>1808</v>
      </c>
      <c r="B8528" s="293">
        <v>1990</v>
      </c>
      <c r="C8528" s="294">
        <v>7975</v>
      </c>
      <c r="D8528" s="294">
        <v>604</v>
      </c>
      <c r="E8528" s="295">
        <v>22866</v>
      </c>
      <c r="F8528" s="294">
        <v>8141</v>
      </c>
      <c r="G8528" s="294">
        <v>17036</v>
      </c>
    </row>
    <row r="8529" spans="1:7">
      <c r="A8529" s="34" t="s">
        <v>1809</v>
      </c>
      <c r="B8529" s="293">
        <v>2019</v>
      </c>
      <c r="C8529" s="294">
        <v>10829</v>
      </c>
      <c r="D8529" s="294">
        <v>2055</v>
      </c>
      <c r="E8529" s="295">
        <v>65665</v>
      </c>
      <c r="F8529" s="294">
        <v>21805</v>
      </c>
      <c r="G8529" s="294">
        <v>48118</v>
      </c>
    </row>
    <row r="8530" spans="1:7">
      <c r="A8530" s="34" t="s">
        <v>1809</v>
      </c>
      <c r="B8530" s="293">
        <v>2018</v>
      </c>
      <c r="C8530" s="294">
        <v>10102</v>
      </c>
      <c r="D8530" s="294">
        <v>924</v>
      </c>
      <c r="E8530" s="295">
        <v>60638</v>
      </c>
      <c r="F8530" s="294">
        <v>19248</v>
      </c>
      <c r="G8530" s="294">
        <v>43819</v>
      </c>
    </row>
    <row r="8531" spans="1:7">
      <c r="A8531" s="34" t="s">
        <v>1809</v>
      </c>
      <c r="B8531" s="293">
        <v>2017</v>
      </c>
      <c r="C8531" s="294">
        <v>9640</v>
      </c>
      <c r="D8531" s="294">
        <v>256</v>
      </c>
      <c r="E8531" s="295">
        <v>50454</v>
      </c>
      <c r="F8531" s="294">
        <v>15140</v>
      </c>
      <c r="G8531" s="294">
        <v>34552</v>
      </c>
    </row>
    <row r="8532" spans="1:7">
      <c r="A8532" s="34" t="s">
        <v>1809</v>
      </c>
      <c r="B8532" s="293">
        <v>2016</v>
      </c>
      <c r="C8532" s="294">
        <v>10183</v>
      </c>
      <c r="D8532" s="294">
        <v>1370</v>
      </c>
      <c r="E8532" s="295">
        <v>47786</v>
      </c>
      <c r="F8532" s="294">
        <v>15241</v>
      </c>
      <c r="G8532" s="294">
        <v>32362</v>
      </c>
    </row>
    <row r="8533" spans="1:7">
      <c r="A8533" s="34" t="s">
        <v>1809</v>
      </c>
      <c r="B8533" s="293">
        <v>2015</v>
      </c>
      <c r="C8533" s="294">
        <v>10231</v>
      </c>
      <c r="D8533" s="294">
        <v>1349</v>
      </c>
      <c r="E8533" s="295">
        <v>41150</v>
      </c>
      <c r="F8533" s="294">
        <v>12579</v>
      </c>
      <c r="G8533" s="294">
        <v>27242</v>
      </c>
    </row>
    <row r="8534" spans="1:7">
      <c r="A8534" s="34" t="s">
        <v>1809</v>
      </c>
      <c r="B8534" s="293">
        <v>2014</v>
      </c>
      <c r="C8534" s="294">
        <v>11035</v>
      </c>
      <c r="D8534" s="294">
        <v>1161</v>
      </c>
      <c r="E8534" s="295">
        <v>39732</v>
      </c>
      <c r="F8534" s="294">
        <v>12100</v>
      </c>
      <c r="G8534" s="294">
        <v>26469</v>
      </c>
    </row>
    <row r="8535" spans="1:7">
      <c r="A8535" s="34" t="s">
        <v>1809</v>
      </c>
      <c r="B8535" s="293">
        <v>2013</v>
      </c>
      <c r="C8535" s="294">
        <v>10557</v>
      </c>
      <c r="D8535" s="294">
        <v>1001</v>
      </c>
      <c r="E8535" s="295">
        <v>37244</v>
      </c>
      <c r="F8535" s="294">
        <v>11850</v>
      </c>
      <c r="G8535" s="294">
        <v>24795</v>
      </c>
    </row>
    <row r="8536" spans="1:7">
      <c r="A8536" s="34" t="s">
        <v>1809</v>
      </c>
      <c r="B8536" s="293">
        <v>2012</v>
      </c>
      <c r="C8536" s="294">
        <v>9647</v>
      </c>
      <c r="D8536" s="294">
        <v>859</v>
      </c>
      <c r="E8536" s="295">
        <v>36499</v>
      </c>
      <c r="F8536" s="294">
        <v>10762</v>
      </c>
      <c r="G8536" s="294">
        <v>23654</v>
      </c>
    </row>
    <row r="8537" spans="1:7">
      <c r="A8537" s="34" t="s">
        <v>1809</v>
      </c>
      <c r="B8537" s="293">
        <v>2011</v>
      </c>
      <c r="C8537" s="294">
        <v>10036</v>
      </c>
      <c r="D8537" s="294">
        <v>1331</v>
      </c>
      <c r="E8537" s="295">
        <v>33249</v>
      </c>
      <c r="F8537" s="294">
        <v>10257</v>
      </c>
      <c r="G8537" s="294">
        <v>21120</v>
      </c>
    </row>
    <row r="8538" spans="1:7">
      <c r="A8538" s="34" t="s">
        <v>1809</v>
      </c>
      <c r="B8538" s="293">
        <v>2010</v>
      </c>
      <c r="C8538" s="294">
        <v>9003</v>
      </c>
      <c r="D8538" s="294">
        <v>709</v>
      </c>
      <c r="E8538" s="295">
        <v>30283</v>
      </c>
      <c r="F8538" s="294">
        <v>9317</v>
      </c>
      <c r="G8538" s="294">
        <v>18804</v>
      </c>
    </row>
    <row r="8539" spans="1:7">
      <c r="A8539" s="34" t="s">
        <v>1809</v>
      </c>
      <c r="B8539" s="293">
        <v>2009</v>
      </c>
      <c r="C8539" s="294">
        <v>8106</v>
      </c>
      <c r="D8539" s="294">
        <v>1119</v>
      </c>
      <c r="E8539" s="295">
        <v>28512</v>
      </c>
      <c r="F8539" s="294">
        <v>9330</v>
      </c>
      <c r="G8539" s="294">
        <v>17981</v>
      </c>
    </row>
    <row r="8540" spans="1:7">
      <c r="A8540" s="34" t="s">
        <v>1809</v>
      </c>
      <c r="B8540" s="293">
        <v>2008</v>
      </c>
      <c r="C8540" s="294">
        <v>10758</v>
      </c>
      <c r="D8540" s="294">
        <v>1113</v>
      </c>
      <c r="E8540" s="295">
        <v>26400</v>
      </c>
      <c r="F8540" s="294">
        <v>8388</v>
      </c>
      <c r="G8540" s="294">
        <v>15845</v>
      </c>
    </row>
    <row r="8541" spans="1:7">
      <c r="A8541" s="34" t="s">
        <v>1809</v>
      </c>
      <c r="B8541" s="293">
        <v>2007</v>
      </c>
      <c r="C8541" s="294">
        <v>11438</v>
      </c>
      <c r="D8541" s="294">
        <v>1099</v>
      </c>
      <c r="E8541" s="295">
        <v>28717</v>
      </c>
      <c r="F8541" s="294">
        <v>8666</v>
      </c>
      <c r="G8541" s="294">
        <v>14290</v>
      </c>
    </row>
    <row r="8542" spans="1:7">
      <c r="A8542" s="34" t="s">
        <v>1809</v>
      </c>
      <c r="B8542" s="293">
        <v>2006</v>
      </c>
      <c r="C8542" s="294">
        <v>11761</v>
      </c>
      <c r="D8542" s="294">
        <v>1406</v>
      </c>
      <c r="E8542" s="295">
        <v>28949</v>
      </c>
      <c r="F8542" s="294">
        <v>7690</v>
      </c>
      <c r="G8542" s="294">
        <v>13148</v>
      </c>
    </row>
    <row r="8543" spans="1:7">
      <c r="A8543" s="34" t="s">
        <v>1809</v>
      </c>
      <c r="B8543" s="293">
        <v>2005</v>
      </c>
      <c r="C8543" s="294">
        <v>11512</v>
      </c>
      <c r="D8543" s="294">
        <v>920</v>
      </c>
      <c r="E8543" s="295">
        <v>29246</v>
      </c>
      <c r="F8543" s="294">
        <v>6339</v>
      </c>
      <c r="G8543" s="294">
        <v>12295</v>
      </c>
    </row>
    <row r="8544" spans="1:7">
      <c r="A8544" s="34" t="s">
        <v>1809</v>
      </c>
      <c r="B8544" s="293">
        <v>2004</v>
      </c>
      <c r="C8544" s="294">
        <v>9434</v>
      </c>
      <c r="D8544" s="294">
        <v>895</v>
      </c>
      <c r="E8544" s="295">
        <v>23775</v>
      </c>
      <c r="F8544" s="294">
        <v>5044</v>
      </c>
      <c r="G8544" s="294">
        <v>10039</v>
      </c>
    </row>
    <row r="8545" spans="1:7">
      <c r="A8545" s="34" t="s">
        <v>1809</v>
      </c>
      <c r="B8545" s="293">
        <v>2003</v>
      </c>
      <c r="C8545" s="294">
        <v>7887</v>
      </c>
      <c r="D8545" s="294">
        <v>649</v>
      </c>
      <c r="E8545" s="295">
        <v>22009</v>
      </c>
      <c r="F8545" s="294">
        <v>4069</v>
      </c>
      <c r="G8545" s="294">
        <v>9371</v>
      </c>
    </row>
    <row r="8546" spans="1:7">
      <c r="A8546" s="34" t="s">
        <v>1809</v>
      </c>
      <c r="B8546" s="293">
        <v>2002</v>
      </c>
      <c r="C8546" s="294">
        <v>6020</v>
      </c>
      <c r="D8546" s="294">
        <v>591</v>
      </c>
      <c r="E8546" s="295">
        <v>20242</v>
      </c>
      <c r="F8546" s="294">
        <v>3229</v>
      </c>
      <c r="G8546" s="294">
        <v>8163</v>
      </c>
    </row>
    <row r="8547" spans="1:7">
      <c r="A8547" s="34" t="s">
        <v>1809</v>
      </c>
      <c r="B8547" s="293">
        <v>2001</v>
      </c>
      <c r="C8547" s="294">
        <v>7730</v>
      </c>
      <c r="D8547" s="294">
        <v>518</v>
      </c>
      <c r="E8547" s="295">
        <v>15080</v>
      </c>
      <c r="F8547" s="294">
        <v>2896</v>
      </c>
      <c r="G8547" s="294">
        <v>7649</v>
      </c>
    </row>
    <row r="8548" spans="1:7">
      <c r="A8548" s="34" t="s">
        <v>1809</v>
      </c>
      <c r="B8548" s="293">
        <v>2000</v>
      </c>
      <c r="C8548" s="294">
        <v>7037</v>
      </c>
      <c r="D8548" s="294">
        <v>429</v>
      </c>
      <c r="E8548" s="295">
        <v>15540</v>
      </c>
      <c r="F8548" s="294">
        <v>2698</v>
      </c>
      <c r="G8548" s="294">
        <v>7102</v>
      </c>
    </row>
    <row r="8549" spans="1:7">
      <c r="A8549" s="34" t="s">
        <v>1809</v>
      </c>
      <c r="B8549" s="293">
        <v>1999</v>
      </c>
      <c r="C8549" s="294">
        <v>5360</v>
      </c>
      <c r="D8549" s="294">
        <v>394</v>
      </c>
      <c r="E8549" s="295">
        <v>11124</v>
      </c>
      <c r="F8549" s="294">
        <v>3190</v>
      </c>
      <c r="G8549" s="294">
        <v>6429</v>
      </c>
    </row>
    <row r="8550" spans="1:7">
      <c r="A8550" s="34" t="s">
        <v>1809</v>
      </c>
      <c r="B8550" s="293">
        <v>1998</v>
      </c>
      <c r="C8550" s="294">
        <v>4981</v>
      </c>
      <c r="D8550" s="294">
        <v>294</v>
      </c>
      <c r="E8550" s="295">
        <v>10456</v>
      </c>
      <c r="F8550" s="294">
        <v>3117</v>
      </c>
      <c r="G8550" s="294">
        <v>6285</v>
      </c>
    </row>
    <row r="8551" spans="1:7">
      <c r="A8551" s="34" t="s">
        <v>1809</v>
      </c>
      <c r="B8551" s="293">
        <v>1997</v>
      </c>
      <c r="C8551" s="294">
        <v>5069</v>
      </c>
      <c r="D8551" s="294">
        <v>432</v>
      </c>
      <c r="E8551" s="295">
        <v>10751</v>
      </c>
      <c r="F8551" s="294">
        <v>3238</v>
      </c>
      <c r="G8551" s="294">
        <v>7037</v>
      </c>
    </row>
    <row r="8552" spans="1:7">
      <c r="A8552" s="34" t="s">
        <v>1809</v>
      </c>
      <c r="B8552" s="293">
        <v>1996</v>
      </c>
      <c r="C8552" s="294">
        <v>4524</v>
      </c>
      <c r="D8552" s="294">
        <v>427</v>
      </c>
      <c r="E8552" s="295">
        <v>9762</v>
      </c>
      <c r="F8552" s="294">
        <v>3209</v>
      </c>
      <c r="G8552" s="294">
        <v>6394</v>
      </c>
    </row>
    <row r="8553" spans="1:7">
      <c r="A8553" s="34" t="s">
        <v>1810</v>
      </c>
      <c r="B8553" s="293">
        <v>2019</v>
      </c>
      <c r="C8553" s="294">
        <v>2782.17</v>
      </c>
      <c r="D8553" s="294">
        <v>304.05099999999999</v>
      </c>
      <c r="E8553" s="295">
        <v>5073.0709999999999</v>
      </c>
      <c r="F8553" s="294">
        <v>3185.7979999999998</v>
      </c>
      <c r="G8553" s="294">
        <v>4369.0249999999996</v>
      </c>
    </row>
    <row r="8554" spans="1:7">
      <c r="A8554" s="34" t="s">
        <v>1810</v>
      </c>
      <c r="B8554" s="293">
        <v>2018</v>
      </c>
      <c r="C8554" s="294">
        <v>2619.9960000000001</v>
      </c>
      <c r="D8554" s="294">
        <v>290.91500000000002</v>
      </c>
      <c r="E8554" s="295">
        <v>5200.3339999999998</v>
      </c>
      <c r="F8554" s="294">
        <v>3217.3</v>
      </c>
      <c r="G8554" s="294">
        <v>4533.3010000000004</v>
      </c>
    </row>
    <row r="8555" spans="1:7">
      <c r="A8555" s="34" t="s">
        <v>1810</v>
      </c>
      <c r="B8555" s="293">
        <v>2017</v>
      </c>
      <c r="C8555" s="294">
        <v>2612.7559999999999</v>
      </c>
      <c r="D8555" s="294">
        <v>109.965</v>
      </c>
      <c r="E8555" s="295">
        <v>4924.4549999999999</v>
      </c>
      <c r="F8555" s="294">
        <v>2810.0329999999999</v>
      </c>
      <c r="G8555" s="294">
        <v>4288.3940000000002</v>
      </c>
    </row>
    <row r="8556" spans="1:7">
      <c r="A8556" s="34" t="s">
        <v>1810</v>
      </c>
      <c r="B8556" s="293">
        <v>2016</v>
      </c>
      <c r="C8556" s="294">
        <v>2238.7640000000001</v>
      </c>
      <c r="D8556" s="294">
        <v>110.76300000000001</v>
      </c>
      <c r="E8556" s="295">
        <v>5346.4160000000002</v>
      </c>
      <c r="F8556" s="294">
        <v>3038.8919999999998</v>
      </c>
      <c r="G8556" s="294">
        <v>4606.6880000000001</v>
      </c>
    </row>
    <row r="8557" spans="1:7">
      <c r="A8557" s="34" t="s">
        <v>1810</v>
      </c>
      <c r="B8557" s="293">
        <v>2015</v>
      </c>
      <c r="C8557" s="294">
        <v>1850.2629999999999</v>
      </c>
      <c r="D8557" s="294">
        <v>135.06399999999999</v>
      </c>
      <c r="E8557" s="295">
        <v>2097.2910000000002</v>
      </c>
      <c r="F8557" s="294">
        <v>1073.646</v>
      </c>
      <c r="G8557" s="294">
        <v>1694.721</v>
      </c>
    </row>
    <row r="8558" spans="1:7">
      <c r="A8558" s="34" t="s">
        <v>1810</v>
      </c>
      <c r="B8558" s="293">
        <v>2014</v>
      </c>
      <c r="C8558" s="294">
        <v>1622.252</v>
      </c>
      <c r="D8558" s="294">
        <v>129.44200000000001</v>
      </c>
      <c r="E8558" s="295">
        <v>1887.162</v>
      </c>
      <c r="F8558" s="294">
        <v>1041.2460000000001</v>
      </c>
      <c r="G8558" s="294">
        <v>1534.7260000000001</v>
      </c>
    </row>
    <row r="8559" spans="1:7">
      <c r="A8559" s="34" t="s">
        <v>1810</v>
      </c>
      <c r="B8559" s="293">
        <v>2013</v>
      </c>
      <c r="C8559" s="294">
        <v>1501.902</v>
      </c>
      <c r="D8559" s="294">
        <v>159.977</v>
      </c>
      <c r="E8559" s="295">
        <v>1761.1089999999999</v>
      </c>
      <c r="F8559" s="294">
        <v>946.98</v>
      </c>
      <c r="G8559" s="294">
        <v>1439.27</v>
      </c>
    </row>
    <row r="8560" spans="1:7">
      <c r="A8560" s="34" t="s">
        <v>1810</v>
      </c>
      <c r="B8560" s="293">
        <v>2012</v>
      </c>
      <c r="C8560" s="294">
        <v>1406.81</v>
      </c>
      <c r="D8560" s="294">
        <v>136.11500000000001</v>
      </c>
      <c r="E8560" s="295">
        <v>1405.6959999999999</v>
      </c>
      <c r="F8560" s="294">
        <v>822.66399999999999</v>
      </c>
      <c r="G8560" s="294">
        <v>1032.664</v>
      </c>
    </row>
    <row r="8561" spans="1:7">
      <c r="A8561" s="34" t="s">
        <v>1810</v>
      </c>
      <c r="B8561" s="293">
        <v>2011</v>
      </c>
      <c r="C8561" s="294">
        <v>1207.4480000000001</v>
      </c>
      <c r="D8561" s="294">
        <v>51.265000000000001</v>
      </c>
      <c r="E8561" s="295">
        <v>1426.6849999999999</v>
      </c>
      <c r="F8561" s="294">
        <v>788.66499999999996</v>
      </c>
      <c r="G8561" s="294">
        <v>998.66499999999996</v>
      </c>
    </row>
    <row r="8562" spans="1:7">
      <c r="A8562" s="34" t="s">
        <v>1810</v>
      </c>
      <c r="B8562" s="293">
        <v>2010</v>
      </c>
      <c r="C8562" s="294">
        <v>1257.7329999999999</v>
      </c>
      <c r="D8562" s="294">
        <v>128.46700000000001</v>
      </c>
      <c r="E8562" s="295">
        <v>1238.402</v>
      </c>
      <c r="F8562" s="294">
        <v>754.49400000000003</v>
      </c>
      <c r="G8562" s="294">
        <v>964.49400000000003</v>
      </c>
    </row>
    <row r="8563" spans="1:7">
      <c r="A8563" s="34" t="s">
        <v>1810</v>
      </c>
      <c r="B8563" s="293">
        <v>2009</v>
      </c>
      <c r="C8563" s="294">
        <v>1298.5250000000001</v>
      </c>
      <c r="D8563" s="294">
        <v>110.685</v>
      </c>
      <c r="E8563" s="295">
        <v>1216.9390000000001</v>
      </c>
      <c r="F8563" s="294">
        <v>717.73599999999999</v>
      </c>
      <c r="G8563" s="294">
        <v>927.73599999999999</v>
      </c>
    </row>
    <row r="8564" spans="1:7">
      <c r="A8564" s="34" t="s">
        <v>1810</v>
      </c>
      <c r="B8564" s="293">
        <v>2008</v>
      </c>
      <c r="C8564" s="294">
        <v>1265.0899999999999</v>
      </c>
      <c r="D8564" s="294">
        <v>77.105999999999995</v>
      </c>
      <c r="E8564" s="295">
        <v>1239.2919999999999</v>
      </c>
      <c r="F8564" s="294">
        <v>706.15200000000004</v>
      </c>
      <c r="G8564" s="294">
        <v>886.13200000000006</v>
      </c>
    </row>
    <row r="8565" spans="1:7">
      <c r="A8565" s="34" t="s">
        <v>1810</v>
      </c>
      <c r="B8565" s="293">
        <v>2007</v>
      </c>
      <c r="C8565" s="294">
        <v>1197.4069999999999</v>
      </c>
      <c r="D8565" s="294">
        <v>82.155000000000001</v>
      </c>
      <c r="E8565" s="295">
        <v>1209.17</v>
      </c>
      <c r="F8565" s="294">
        <v>774.29200000000003</v>
      </c>
      <c r="G8565" s="294">
        <v>875.86900000000003</v>
      </c>
    </row>
    <row r="8566" spans="1:7">
      <c r="A8566" s="34" t="s">
        <v>1810</v>
      </c>
      <c r="B8566" s="293">
        <v>2006</v>
      </c>
      <c r="C8566" s="294">
        <v>1160.2850000000001</v>
      </c>
      <c r="D8566" s="294">
        <v>70.289000000000001</v>
      </c>
      <c r="E8566" s="295">
        <v>1188.973</v>
      </c>
      <c r="F8566" s="294">
        <v>730.827</v>
      </c>
      <c r="G8566" s="294">
        <v>847.06200000000001</v>
      </c>
    </row>
    <row r="8567" spans="1:7">
      <c r="A8567" s="34" t="s">
        <v>1810</v>
      </c>
      <c r="B8567" s="293">
        <v>2005</v>
      </c>
      <c r="C8567" s="294">
        <v>1081.674</v>
      </c>
      <c r="D8567" s="294">
        <v>85.98</v>
      </c>
      <c r="E8567" s="295">
        <v>1185.722</v>
      </c>
      <c r="F8567" s="294">
        <v>755.63800000000003</v>
      </c>
      <c r="G8567" s="294">
        <v>864.80100000000004</v>
      </c>
    </row>
    <row r="8568" spans="1:7">
      <c r="A8568" s="34" t="s">
        <v>1810</v>
      </c>
      <c r="B8568" s="293">
        <v>2004</v>
      </c>
      <c r="C8568" s="294">
        <v>1087.0119999999999</v>
      </c>
      <c r="D8568" s="294">
        <v>94.242999999999995</v>
      </c>
      <c r="E8568" s="295">
        <v>1069.81</v>
      </c>
      <c r="F8568" s="294">
        <v>680.69899999999996</v>
      </c>
      <c r="G8568" s="294">
        <v>793.83799999999997</v>
      </c>
    </row>
    <row r="8569" spans="1:7">
      <c r="A8569" s="34" t="s">
        <v>1810</v>
      </c>
      <c r="B8569" s="293">
        <v>2003</v>
      </c>
      <c r="C8569" s="294">
        <v>972.08699999999999</v>
      </c>
      <c r="D8569" s="294">
        <v>79.436000000000007</v>
      </c>
      <c r="E8569" s="295">
        <v>894.99199999999996</v>
      </c>
      <c r="F8569" s="294">
        <v>569.53</v>
      </c>
      <c r="G8569" s="294">
        <v>631.19299999999998</v>
      </c>
    </row>
    <row r="8570" spans="1:7">
      <c r="A8570" s="34" t="s">
        <v>1810</v>
      </c>
      <c r="B8570" s="293">
        <v>2002</v>
      </c>
      <c r="C8570" s="294">
        <v>866.697</v>
      </c>
      <c r="D8570" s="294">
        <v>46.201999999999998</v>
      </c>
      <c r="E8570" s="295">
        <v>841.572</v>
      </c>
      <c r="F8570" s="294">
        <v>487.14499999999998</v>
      </c>
      <c r="G8570" s="294">
        <v>604.03599999999994</v>
      </c>
    </row>
    <row r="8571" spans="1:7">
      <c r="A8571" s="34" t="s">
        <v>1810</v>
      </c>
      <c r="B8571" s="293">
        <v>2001</v>
      </c>
      <c r="C8571" s="294">
        <v>800.08699999999999</v>
      </c>
      <c r="D8571" s="294">
        <v>1.3169999999999999</v>
      </c>
      <c r="E8571" s="295">
        <v>844.98</v>
      </c>
      <c r="F8571" s="294">
        <v>424.38400000000001</v>
      </c>
      <c r="G8571" s="294">
        <v>631.47199999999998</v>
      </c>
    </row>
    <row r="8572" spans="1:7">
      <c r="A8572" s="34" t="s">
        <v>1810</v>
      </c>
      <c r="B8572" s="293">
        <v>2000</v>
      </c>
      <c r="C8572" s="294">
        <v>760.62599999999998</v>
      </c>
      <c r="D8572" s="294">
        <v>10.484999999999999</v>
      </c>
      <c r="E8572" s="295">
        <v>903.57399999999996</v>
      </c>
      <c r="F8572" s="294">
        <v>421.09399999999999</v>
      </c>
      <c r="G8572" s="294">
        <v>691.6099999999999</v>
      </c>
    </row>
    <row r="8573" spans="1:7">
      <c r="A8573" s="34" t="s">
        <v>1810</v>
      </c>
      <c r="B8573" s="293">
        <v>1999</v>
      </c>
      <c r="C8573" s="294">
        <v>797.61099999999999</v>
      </c>
      <c r="D8573" s="294">
        <v>84.853999999999999</v>
      </c>
      <c r="E8573" s="295">
        <v>865.99599999999998</v>
      </c>
      <c r="F8573" s="294">
        <v>435.93700000000001</v>
      </c>
      <c r="G8573" s="294">
        <v>659.63699999999994</v>
      </c>
    </row>
    <row r="8574" spans="1:7">
      <c r="A8574" s="34" t="s">
        <v>1810</v>
      </c>
      <c r="B8574" s="293">
        <v>1998</v>
      </c>
      <c r="C8574" s="294">
        <v>719.65599999999995</v>
      </c>
      <c r="D8574" s="294">
        <v>65.495999999999995</v>
      </c>
      <c r="E8574" s="295">
        <v>728.06899999999996</v>
      </c>
      <c r="F8574" s="294">
        <v>358.952</v>
      </c>
      <c r="G8574" s="294">
        <v>514.03099999999995</v>
      </c>
    </row>
    <row r="8575" spans="1:7">
      <c r="A8575" s="34" t="s">
        <v>1810</v>
      </c>
      <c r="B8575" s="293">
        <v>1997</v>
      </c>
      <c r="C8575" s="294">
        <v>587.85199999999998</v>
      </c>
      <c r="D8575" s="294">
        <v>-30.606000000000002</v>
      </c>
      <c r="E8575" s="295">
        <v>539.45500000000004</v>
      </c>
      <c r="F8575" s="294">
        <v>294.71600000000001</v>
      </c>
      <c r="G8575" s="294">
        <v>330.60700000000003</v>
      </c>
    </row>
    <row r="8576" spans="1:7">
      <c r="A8576" s="34" t="s">
        <v>1811</v>
      </c>
      <c r="B8576" s="293">
        <v>2019</v>
      </c>
      <c r="C8576" s="294">
        <v>10390</v>
      </c>
      <c r="D8576" s="294">
        <v>2012</v>
      </c>
      <c r="E8576" s="295">
        <v>8885</v>
      </c>
      <c r="F8576" s="294">
        <v>2162</v>
      </c>
      <c r="G8576" s="294">
        <v>6415</v>
      </c>
    </row>
    <row r="8577" spans="1:7">
      <c r="A8577" s="34" t="s">
        <v>1811</v>
      </c>
      <c r="B8577" s="293">
        <v>2018</v>
      </c>
      <c r="C8577" s="294">
        <v>11184</v>
      </c>
      <c r="D8577" s="294">
        <v>1182</v>
      </c>
      <c r="E8577" s="295">
        <v>9410</v>
      </c>
      <c r="F8577" s="294">
        <v>1665</v>
      </c>
      <c r="G8577" s="294">
        <v>6484</v>
      </c>
    </row>
    <row r="8578" spans="1:7">
      <c r="A8578" s="34" t="s">
        <v>1811</v>
      </c>
      <c r="B8578" s="293">
        <v>2017</v>
      </c>
      <c r="C8578" s="294">
        <v>10771</v>
      </c>
      <c r="D8578" s="294">
        <v>772</v>
      </c>
      <c r="E8578" s="295">
        <v>9268</v>
      </c>
      <c r="F8578" s="294">
        <v>1364</v>
      </c>
      <c r="G8578" s="294">
        <v>6385</v>
      </c>
    </row>
    <row r="8579" spans="1:7">
      <c r="A8579" s="34" t="s">
        <v>1811</v>
      </c>
      <c r="B8579" s="293">
        <v>2016</v>
      </c>
      <c r="C8579" s="294">
        <v>11160</v>
      </c>
      <c r="D8579" s="294">
        <v>248</v>
      </c>
      <c r="E8579" s="295">
        <v>8213</v>
      </c>
      <c r="F8579" s="294">
        <v>1593</v>
      </c>
      <c r="G8579" s="294">
        <v>5684</v>
      </c>
    </row>
    <row r="8580" spans="1:7">
      <c r="A8580" s="34" t="s">
        <v>1811</v>
      </c>
      <c r="B8580" s="293">
        <v>2015</v>
      </c>
      <c r="C8580" s="294">
        <v>13739</v>
      </c>
      <c r="D8580" s="294">
        <v>1742</v>
      </c>
      <c r="E8580" s="295">
        <v>9845</v>
      </c>
      <c r="F8580" s="294">
        <v>3018</v>
      </c>
      <c r="G8580" s="294">
        <v>7173</v>
      </c>
    </row>
    <row r="8581" spans="1:7">
      <c r="A8581" s="34" t="s">
        <v>1811</v>
      </c>
      <c r="B8581" s="293">
        <v>2014</v>
      </c>
      <c r="C8581" s="294">
        <v>13724</v>
      </c>
      <c r="D8581" s="294">
        <v>1570</v>
      </c>
      <c r="E8581" s="295">
        <v>9492</v>
      </c>
      <c r="F8581" s="294">
        <v>2832</v>
      </c>
      <c r="G8581" s="294">
        <v>6752</v>
      </c>
    </row>
    <row r="8582" spans="1:7">
      <c r="A8582" s="34" t="s">
        <v>1811</v>
      </c>
      <c r="B8582" s="293">
        <v>2013</v>
      </c>
      <c r="C8582" s="294">
        <v>14351</v>
      </c>
      <c r="D8582" s="294">
        <v>1838</v>
      </c>
      <c r="E8582" s="295">
        <v>9243</v>
      </c>
      <c r="F8582" s="294">
        <v>3506</v>
      </c>
      <c r="G8582" s="294">
        <v>6283</v>
      </c>
    </row>
    <row r="8583" spans="1:7">
      <c r="A8583" s="34" t="s">
        <v>1811</v>
      </c>
      <c r="B8583" s="293">
        <v>2012</v>
      </c>
      <c r="C8583" s="294">
        <v>14939</v>
      </c>
      <c r="D8583" s="294">
        <v>2862</v>
      </c>
      <c r="E8583" s="295">
        <v>10106</v>
      </c>
      <c r="F8583" s="294">
        <v>3497</v>
      </c>
      <c r="G8583" s="294">
        <v>6360</v>
      </c>
    </row>
    <row r="8584" spans="1:7">
      <c r="A8584" s="34" t="s">
        <v>1811</v>
      </c>
      <c r="B8584" s="293">
        <v>2011</v>
      </c>
      <c r="C8584" s="294">
        <v>10971</v>
      </c>
      <c r="D8584" s="294">
        <v>511</v>
      </c>
      <c r="E8584" s="295">
        <v>9225</v>
      </c>
      <c r="F8584" s="294">
        <v>2463</v>
      </c>
      <c r="G8584" s="294">
        <v>5975</v>
      </c>
    </row>
    <row r="8585" spans="1:7">
      <c r="A8585" s="34" t="s">
        <v>1811</v>
      </c>
      <c r="B8585" s="293">
        <v>2010</v>
      </c>
      <c r="C8585" s="294">
        <v>11395</v>
      </c>
      <c r="D8585" s="294">
        <v>1609</v>
      </c>
      <c r="E8585" s="295">
        <v>8247</v>
      </c>
      <c r="F8585" s="294">
        <v>2724</v>
      </c>
      <c r="G8585" s="294">
        <v>5226</v>
      </c>
    </row>
    <row r="8586" spans="1:7">
      <c r="A8586" s="34" t="s">
        <v>1811</v>
      </c>
      <c r="B8586" s="293">
        <v>2009</v>
      </c>
      <c r="C8586" s="294">
        <v>9805</v>
      </c>
      <c r="D8586" s="294">
        <v>-3125</v>
      </c>
      <c r="E8586" s="295">
        <v>7087</v>
      </c>
      <c r="F8586" s="294">
        <v>1554</v>
      </c>
      <c r="G8586" s="294">
        <v>4251</v>
      </c>
    </row>
    <row r="8587" spans="1:7">
      <c r="A8587" s="34" t="s">
        <v>1811</v>
      </c>
      <c r="B8587" s="293">
        <v>2008</v>
      </c>
      <c r="C8587" s="294">
        <v>12708</v>
      </c>
      <c r="D8587" s="294">
        <v>1262</v>
      </c>
      <c r="E8587" s="295">
        <v>10120</v>
      </c>
      <c r="F8587" s="294">
        <v>4586</v>
      </c>
      <c r="G8587" s="294">
        <v>6616</v>
      </c>
    </row>
    <row r="8588" spans="1:7">
      <c r="A8588" s="34" t="s">
        <v>1811</v>
      </c>
      <c r="B8588" s="293">
        <v>2007</v>
      </c>
      <c r="C8588" s="294">
        <v>11360</v>
      </c>
      <c r="D8588" s="294">
        <v>913</v>
      </c>
      <c r="E8588" s="295">
        <v>9472</v>
      </c>
      <c r="F8588" s="294">
        <v>4737</v>
      </c>
      <c r="G8588" s="294">
        <v>6800</v>
      </c>
    </row>
    <row r="8589" spans="1:7">
      <c r="A8589" s="34" t="s">
        <v>1811</v>
      </c>
      <c r="B8589" s="293">
        <v>2006</v>
      </c>
      <c r="C8589" s="294">
        <v>9206</v>
      </c>
      <c r="D8589" s="294">
        <v>840</v>
      </c>
      <c r="E8589" s="295">
        <v>9544</v>
      </c>
      <c r="F8589" s="294">
        <v>5212</v>
      </c>
      <c r="G8589" s="294">
        <v>6182</v>
      </c>
    </row>
    <row r="8590" spans="1:7">
      <c r="A8590" s="34" t="s">
        <v>1811</v>
      </c>
      <c r="B8590" s="293">
        <v>2005</v>
      </c>
      <c r="C8590" s="294">
        <v>7553</v>
      </c>
      <c r="D8590" s="294">
        <v>707</v>
      </c>
      <c r="E8590" s="295">
        <v>5244</v>
      </c>
      <c r="F8590" s="294">
        <v>2541</v>
      </c>
      <c r="G8590" s="294">
        <v>3281</v>
      </c>
    </row>
    <row r="8591" spans="1:7">
      <c r="A8591" s="34" t="s">
        <v>1811</v>
      </c>
      <c r="B8591" s="293">
        <v>2004</v>
      </c>
      <c r="C8591" s="294">
        <v>6224</v>
      </c>
      <c r="D8591" s="294">
        <v>529</v>
      </c>
      <c r="E8591" s="295">
        <v>3942</v>
      </c>
      <c r="F8591" s="294">
        <v>1855</v>
      </c>
      <c r="G8591" s="294">
        <v>2598</v>
      </c>
    </row>
    <row r="8592" spans="1:7">
      <c r="A8592" s="34" t="s">
        <v>1811</v>
      </c>
      <c r="B8592" s="293">
        <v>2003</v>
      </c>
      <c r="C8592" s="294">
        <v>6486</v>
      </c>
      <c r="D8592" s="294">
        <v>641</v>
      </c>
      <c r="E8592" s="295">
        <v>3517</v>
      </c>
      <c r="F8592" s="294">
        <v>1316</v>
      </c>
      <c r="G8592" s="294">
        <v>2065</v>
      </c>
    </row>
    <row r="8593" spans="1:7">
      <c r="A8593" s="34" t="s">
        <v>1811</v>
      </c>
      <c r="B8593" s="293">
        <v>2002</v>
      </c>
      <c r="C8593" s="294">
        <v>6087</v>
      </c>
      <c r="D8593" s="294">
        <v>153</v>
      </c>
      <c r="E8593" s="295">
        <v>3095</v>
      </c>
      <c r="F8593" s="294">
        <v>641</v>
      </c>
      <c r="G8593" s="294">
        <v>1392</v>
      </c>
    </row>
    <row r="8594" spans="1:7">
      <c r="A8594" s="34" t="s">
        <v>1811</v>
      </c>
      <c r="B8594" s="293">
        <v>2001</v>
      </c>
      <c r="C8594" s="294">
        <v>3656</v>
      </c>
      <c r="D8594" s="294">
        <v>-110</v>
      </c>
      <c r="E8594" s="295">
        <v>2966</v>
      </c>
      <c r="F8594" s="294">
        <v>653</v>
      </c>
      <c r="G8594" s="294">
        <v>1553</v>
      </c>
    </row>
    <row r="8595" spans="1:7">
      <c r="A8595" s="34" t="s">
        <v>1812</v>
      </c>
      <c r="B8595" s="293">
        <v>2019</v>
      </c>
      <c r="C8595" s="294">
        <v>8116</v>
      </c>
      <c r="D8595" s="294">
        <v>3435.9</v>
      </c>
      <c r="E8595" s="295">
        <v>29231.5</v>
      </c>
      <c r="F8595" s="294">
        <v>12837.2</v>
      </c>
      <c r="G8595" s="294">
        <v>26453.7</v>
      </c>
    </row>
    <row r="8596" spans="1:7">
      <c r="A8596" s="34" t="s">
        <v>1812</v>
      </c>
      <c r="B8596" s="293">
        <v>2018</v>
      </c>
      <c r="C8596" s="294">
        <v>7580.3</v>
      </c>
      <c r="D8596" s="294">
        <v>2303.4</v>
      </c>
      <c r="E8596" s="295">
        <v>20538.7</v>
      </c>
      <c r="F8596" s="294">
        <v>7991.7</v>
      </c>
      <c r="G8596" s="294">
        <v>18178.400000000001</v>
      </c>
    </row>
    <row r="8597" spans="1:7">
      <c r="A8597" s="34" t="s">
        <v>1812</v>
      </c>
      <c r="B8597" s="293">
        <v>2017</v>
      </c>
      <c r="C8597" s="294">
        <v>7331.5</v>
      </c>
      <c r="D8597" s="294">
        <v>1535.1</v>
      </c>
      <c r="E8597" s="295">
        <v>18602.400000000001</v>
      </c>
      <c r="F8597" s="294">
        <v>6884.8</v>
      </c>
      <c r="G8597" s="294">
        <v>16122.900000000001</v>
      </c>
    </row>
    <row r="8598" spans="1:7">
      <c r="A8598" s="34" t="s">
        <v>1812</v>
      </c>
      <c r="B8598" s="293">
        <v>2016</v>
      </c>
      <c r="C8598" s="294">
        <v>6548.4</v>
      </c>
      <c r="D8598" s="294">
        <v>1054.9000000000001</v>
      </c>
      <c r="E8598" s="295">
        <v>16965</v>
      </c>
      <c r="F8598" s="294">
        <v>6691.8</v>
      </c>
      <c r="G8598" s="294">
        <v>14773</v>
      </c>
    </row>
    <row r="8599" spans="1:7">
      <c r="A8599" s="34" t="s">
        <v>1812</v>
      </c>
      <c r="B8599" s="293">
        <v>2015</v>
      </c>
      <c r="C8599" s="294">
        <v>6028</v>
      </c>
      <c r="D8599" s="294">
        <v>839.3</v>
      </c>
      <c r="E8599" s="295">
        <v>15093</v>
      </c>
      <c r="F8599" s="294">
        <v>5881.3</v>
      </c>
      <c r="G8599" s="294">
        <v>13177.8</v>
      </c>
    </row>
    <row r="8600" spans="1:7">
      <c r="A8600" s="34" t="s">
        <v>1812</v>
      </c>
      <c r="B8600" s="293">
        <v>2014</v>
      </c>
      <c r="C8600" s="294">
        <v>4867.7</v>
      </c>
      <c r="D8600" s="294">
        <v>1943.1</v>
      </c>
      <c r="E8600" s="295">
        <v>14302.1</v>
      </c>
      <c r="F8600" s="294">
        <v>4981.3</v>
      </c>
      <c r="G8600" s="294">
        <v>12001.8</v>
      </c>
    </row>
    <row r="8601" spans="1:7">
      <c r="A8601" s="34" t="s">
        <v>1812</v>
      </c>
      <c r="B8601" s="293">
        <v>2013</v>
      </c>
      <c r="C8601" s="294">
        <v>2796.1</v>
      </c>
      <c r="D8601" s="294">
        <v>387.8</v>
      </c>
      <c r="E8601" s="295">
        <v>7638.1</v>
      </c>
      <c r="F8601" s="294">
        <v>2860.3</v>
      </c>
      <c r="G8601" s="294">
        <v>6165.7000000000007</v>
      </c>
    </row>
    <row r="8602" spans="1:7">
      <c r="A8602" s="34" t="s">
        <v>1812</v>
      </c>
      <c r="B8602" s="293">
        <v>2012</v>
      </c>
      <c r="C8602" s="294">
        <v>2654.3</v>
      </c>
      <c r="D8602" s="294">
        <v>445</v>
      </c>
      <c r="E8602" s="295">
        <v>7109.9</v>
      </c>
      <c r="F8602" s="294">
        <v>2676</v>
      </c>
      <c r="G8602" s="294">
        <v>5805.5</v>
      </c>
    </row>
    <row r="8603" spans="1:7">
      <c r="A8603" s="34" t="s">
        <v>1812</v>
      </c>
      <c r="B8603" s="293">
        <v>2011</v>
      </c>
      <c r="C8603" s="294">
        <v>3332</v>
      </c>
      <c r="D8603" s="294">
        <v>559.5</v>
      </c>
      <c r="E8603" s="295">
        <v>7167.6</v>
      </c>
      <c r="F8603" s="294">
        <v>2551.9</v>
      </c>
      <c r="G8603" s="294">
        <v>5788.2</v>
      </c>
    </row>
    <row r="8604" spans="1:7">
      <c r="A8604" s="34" t="s">
        <v>1812</v>
      </c>
      <c r="B8604" s="293">
        <v>2010</v>
      </c>
      <c r="C8604" s="294">
        <v>3364.8</v>
      </c>
      <c r="D8604" s="294">
        <v>99.3</v>
      </c>
      <c r="E8604" s="295">
        <v>8094.3</v>
      </c>
      <c r="F8604" s="294">
        <v>2576.3000000000002</v>
      </c>
      <c r="G8604" s="294">
        <v>6411.8</v>
      </c>
    </row>
    <row r="8605" spans="1:7">
      <c r="A8605" s="34" t="s">
        <v>1812</v>
      </c>
      <c r="B8605" s="293">
        <v>2009</v>
      </c>
      <c r="C8605" s="294">
        <v>3654.6</v>
      </c>
      <c r="D8605" s="294">
        <v>-301.39999999999998</v>
      </c>
      <c r="E8605" s="295">
        <v>8036.5</v>
      </c>
      <c r="F8605" s="294">
        <v>1908.3</v>
      </c>
      <c r="G8605" s="294">
        <v>6341.9000000000005</v>
      </c>
    </row>
    <row r="8606" spans="1:7">
      <c r="A8606" s="34" t="s">
        <v>1812</v>
      </c>
      <c r="B8606" s="293">
        <v>2008</v>
      </c>
      <c r="C8606" s="294">
        <v>3773</v>
      </c>
      <c r="D8606" s="294">
        <v>-613.29999999999995</v>
      </c>
      <c r="E8606" s="295">
        <v>10052.799999999999</v>
      </c>
      <c r="F8606" s="294">
        <v>2765.9</v>
      </c>
      <c r="G8606" s="294">
        <v>8023.4</v>
      </c>
    </row>
    <row r="8607" spans="1:7">
      <c r="A8607" s="34" t="s">
        <v>1812</v>
      </c>
      <c r="B8607" s="293">
        <v>2007</v>
      </c>
      <c r="C8607" s="294">
        <v>5216.3999999999996</v>
      </c>
      <c r="D8607" s="294">
        <v>327</v>
      </c>
      <c r="E8607" s="295">
        <v>9438.2000000000007</v>
      </c>
      <c r="F8607" s="294">
        <v>3417.5</v>
      </c>
      <c r="G8607" s="294">
        <v>7603</v>
      </c>
    </row>
    <row r="8608" spans="1:7">
      <c r="A8608" s="34" t="s">
        <v>1812</v>
      </c>
      <c r="B8608" s="293">
        <v>2006</v>
      </c>
      <c r="C8608" s="294">
        <v>4603.4480000000003</v>
      </c>
      <c r="D8608" s="294">
        <v>315.45800000000003</v>
      </c>
      <c r="E8608" s="295">
        <v>7400.5540000000001</v>
      </c>
      <c r="F8608" s="294">
        <v>2975.1709999999998</v>
      </c>
      <c r="G8608" s="294">
        <v>5784.8980000000001</v>
      </c>
    </row>
    <row r="8609" spans="1:7">
      <c r="A8609" s="34" t="s">
        <v>1812</v>
      </c>
      <c r="B8609" s="293">
        <v>2005</v>
      </c>
      <c r="C8609" s="294">
        <v>4087.6379999999999</v>
      </c>
      <c r="D8609" s="294">
        <v>266.66000000000003</v>
      </c>
      <c r="E8609" s="295">
        <v>7804.1719999999996</v>
      </c>
      <c r="F8609" s="294">
        <v>2779.913</v>
      </c>
      <c r="G8609" s="294">
        <v>6069.1890000000003</v>
      </c>
    </row>
    <row r="8610" spans="1:7">
      <c r="A8610" s="34" t="s">
        <v>1812</v>
      </c>
      <c r="B8610" s="293">
        <v>2004</v>
      </c>
      <c r="C8610" s="294">
        <v>3552.4290000000001</v>
      </c>
      <c r="D8610" s="294">
        <v>214.66800000000001</v>
      </c>
      <c r="E8610" s="295">
        <v>5558.6729999999998</v>
      </c>
      <c r="F8610" s="294">
        <v>2377.6190000000001</v>
      </c>
      <c r="G8610" s="294">
        <v>4425.509</v>
      </c>
    </row>
    <row r="8611" spans="1:7">
      <c r="A8611" s="34" t="s">
        <v>1812</v>
      </c>
      <c r="B8611" s="293">
        <v>2003</v>
      </c>
      <c r="C8611" s="294">
        <v>2731.6120000000001</v>
      </c>
      <c r="D8611" s="294">
        <v>203.30600000000001</v>
      </c>
      <c r="E8611" s="295">
        <v>3196.33</v>
      </c>
      <c r="F8611" s="294">
        <v>1174.9839999999999</v>
      </c>
      <c r="G8611" s="294">
        <v>2440.502</v>
      </c>
    </row>
    <row r="8612" spans="1:7">
      <c r="A8612" s="34" t="s">
        <v>1812</v>
      </c>
      <c r="B8612" s="293">
        <v>2002</v>
      </c>
      <c r="C8612" s="294">
        <v>2606.7579999999998</v>
      </c>
      <c r="D8612" s="294">
        <v>136.42099999999999</v>
      </c>
      <c r="E8612" s="295">
        <v>3069.3850000000002</v>
      </c>
      <c r="F8612" s="294">
        <v>955.73599999999999</v>
      </c>
      <c r="G8612" s="294">
        <v>2385.3029999999999</v>
      </c>
    </row>
    <row r="8613" spans="1:7">
      <c r="A8613" s="34" t="s">
        <v>1812</v>
      </c>
      <c r="B8613" s="293">
        <v>2001</v>
      </c>
      <c r="C8613" s="294">
        <v>2396.6849999999999</v>
      </c>
      <c r="D8613" s="294">
        <v>97.341999999999999</v>
      </c>
      <c r="E8613" s="295">
        <v>2512.1689999999999</v>
      </c>
      <c r="F8613" s="294">
        <v>616.26800000000003</v>
      </c>
      <c r="G8613" s="294">
        <v>1982.0649999999998</v>
      </c>
    </row>
    <row r="8614" spans="1:7">
      <c r="A8614" s="34" t="s">
        <v>1812</v>
      </c>
      <c r="B8614" s="293">
        <v>2000</v>
      </c>
      <c r="C8614" s="294">
        <v>2340.4690000000001</v>
      </c>
      <c r="D8614" s="294">
        <v>77.375</v>
      </c>
      <c r="E8614" s="295">
        <v>2348.7910000000002</v>
      </c>
      <c r="F8614" s="294">
        <v>520.84</v>
      </c>
      <c r="G8614" s="294">
        <v>1838.7620000000002</v>
      </c>
    </row>
    <row r="8615" spans="1:7">
      <c r="A8615" s="34" t="s">
        <v>1812</v>
      </c>
      <c r="B8615" s="293">
        <v>1999</v>
      </c>
      <c r="C8615" s="294">
        <v>1497.3430000000001</v>
      </c>
      <c r="D8615" s="294">
        <v>50.472000000000001</v>
      </c>
      <c r="E8615" s="295">
        <v>1793.7760000000001</v>
      </c>
      <c r="F8615" s="294">
        <v>435.27100000000002</v>
      </c>
      <c r="G8615" s="294">
        <v>1360.693</v>
      </c>
    </row>
    <row r="8616" spans="1:7">
      <c r="A8616" s="34" t="s">
        <v>1812</v>
      </c>
      <c r="B8616" s="293">
        <v>1998</v>
      </c>
      <c r="C8616" s="294">
        <v>1212.788</v>
      </c>
      <c r="D8616" s="294">
        <v>50.070999999999998</v>
      </c>
      <c r="E8616" s="295">
        <v>1073.1590000000001</v>
      </c>
      <c r="F8616" s="294">
        <v>415.16399999999999</v>
      </c>
      <c r="G8616" s="294">
        <v>840.4</v>
      </c>
    </row>
    <row r="8617" spans="1:7">
      <c r="A8617" s="34" t="s">
        <v>1812</v>
      </c>
      <c r="B8617" s="293">
        <v>1997</v>
      </c>
      <c r="C8617" s="294">
        <v>1135.0128999999999</v>
      </c>
      <c r="D8617" s="294">
        <v>27.675000000000001</v>
      </c>
      <c r="E8617" s="295">
        <v>1020.901</v>
      </c>
      <c r="F8617" s="294">
        <v>364.733</v>
      </c>
      <c r="G8617" s="294">
        <v>801.08400000000006</v>
      </c>
    </row>
    <row r="8618" spans="1:7">
      <c r="A8618" s="34" t="s">
        <v>1812</v>
      </c>
      <c r="B8618" s="293">
        <v>1996</v>
      </c>
      <c r="C8618" s="294">
        <v>987.08299999999997</v>
      </c>
      <c r="D8618" s="294">
        <v>24.021000000000001</v>
      </c>
      <c r="E8618" s="295">
        <v>1054.58</v>
      </c>
      <c r="F8618" s="294">
        <v>356.50599999999997</v>
      </c>
      <c r="G8618" s="294">
        <v>836.21899999999994</v>
      </c>
    </row>
    <row r="8619" spans="1:7">
      <c r="A8619" s="34" t="s">
        <v>1812</v>
      </c>
      <c r="B8619" s="293">
        <v>1995</v>
      </c>
      <c r="C8619" s="294">
        <v>789.553</v>
      </c>
      <c r="D8619" s="294">
        <v>20.658000000000001</v>
      </c>
      <c r="E8619" s="295">
        <v>832.91700000000003</v>
      </c>
      <c r="F8619" s="294">
        <v>328.16699999999997</v>
      </c>
      <c r="G8619" s="294">
        <v>612.81500000000005</v>
      </c>
    </row>
    <row r="8620" spans="1:7">
      <c r="A8620" s="34" t="s">
        <v>1812</v>
      </c>
      <c r="B8620" s="293">
        <v>1993</v>
      </c>
      <c r="C8620" s="294">
        <v>306.30799999999999</v>
      </c>
      <c r="D8620" s="294">
        <v>15.603999999999999</v>
      </c>
      <c r="E8620" s="295">
        <v>355.18200000000002</v>
      </c>
      <c r="F8620" s="294">
        <v>126.104</v>
      </c>
      <c r="G8620" s="294">
        <v>255.23500000000001</v>
      </c>
    </row>
    <row r="8621" spans="1:7">
      <c r="A8621" s="34" t="s">
        <v>1812</v>
      </c>
      <c r="B8621" s="293">
        <v>1992</v>
      </c>
      <c r="C8621" s="294">
        <v>245.24299999999999</v>
      </c>
      <c r="D8621" s="294">
        <v>11.356</v>
      </c>
      <c r="E8621" s="295">
        <v>217.83519999999999</v>
      </c>
      <c r="F8621" s="294">
        <v>95.549099999999996</v>
      </c>
      <c r="G8621" s="294">
        <v>157.7235</v>
      </c>
    </row>
    <row r="8622" spans="1:7">
      <c r="A8622" s="34" t="s">
        <v>1812</v>
      </c>
      <c r="B8622" s="293">
        <v>1991</v>
      </c>
      <c r="C8622" s="294">
        <v>176.55869999999999</v>
      </c>
      <c r="D8622" s="294">
        <v>7.7097999999999995</v>
      </c>
      <c r="E8622" s="295">
        <v>147.2072</v>
      </c>
      <c r="F8622" s="294">
        <v>51.974699999999999</v>
      </c>
      <c r="G8622" s="294">
        <v>115.1084</v>
      </c>
    </row>
    <row r="8623" spans="1:7">
      <c r="A8623" s="34" t="s">
        <v>1812</v>
      </c>
      <c r="B8623" s="293">
        <v>1990</v>
      </c>
      <c r="C8623" s="294">
        <v>179.84450000000001</v>
      </c>
      <c r="D8623" s="294">
        <v>4.4356</v>
      </c>
      <c r="E8623" s="295">
        <v>142.8683</v>
      </c>
      <c r="F8623" s="294">
        <v>47.202599999999997</v>
      </c>
      <c r="G8623" s="294">
        <v>111.1644</v>
      </c>
    </row>
    <row r="8624" spans="1:7">
      <c r="A8624" s="34" t="s">
        <v>1812</v>
      </c>
      <c r="B8624" s="293">
        <v>1989</v>
      </c>
      <c r="C8624" s="294">
        <v>164.26140000000001</v>
      </c>
      <c r="D8624" s="294">
        <v>2.3508</v>
      </c>
      <c r="E8624" s="295">
        <v>139.29339999999999</v>
      </c>
      <c r="F8624" s="294">
        <v>42.773099999999999</v>
      </c>
      <c r="G8624" s="294">
        <v>106.6519</v>
      </c>
    </row>
    <row r="8625" spans="1:7">
      <c r="A8625" s="34" t="s">
        <v>1813</v>
      </c>
      <c r="B8625" s="293">
        <v>2019</v>
      </c>
      <c r="C8625" s="294">
        <v>14442.2</v>
      </c>
      <c r="D8625" s="294">
        <v>955.8</v>
      </c>
      <c r="E8625" s="295">
        <v>20596.599999999999</v>
      </c>
      <c r="F8625" s="294">
        <v>9142.2000000000007</v>
      </c>
      <c r="G8625" s="294">
        <v>13195.900000000001</v>
      </c>
    </row>
    <row r="8626" spans="1:7">
      <c r="A8626" s="34" t="s">
        <v>1813</v>
      </c>
      <c r="B8626" s="293">
        <v>2018</v>
      </c>
      <c r="C8626" s="294">
        <v>13982.4</v>
      </c>
      <c r="D8626" s="294">
        <v>605.20000000000005</v>
      </c>
      <c r="E8626" s="295">
        <v>19408</v>
      </c>
      <c r="F8626" s="294">
        <v>7839.9</v>
      </c>
      <c r="G8626" s="294">
        <v>12038.3</v>
      </c>
    </row>
    <row r="8627" spans="1:7">
      <c r="A8627" s="34" t="s">
        <v>1813</v>
      </c>
      <c r="B8627" s="293">
        <v>2017</v>
      </c>
      <c r="C8627" s="294">
        <v>12966.6</v>
      </c>
      <c r="D8627" s="294">
        <v>1227.3</v>
      </c>
      <c r="E8627" s="295">
        <v>19097.7</v>
      </c>
      <c r="F8627" s="294">
        <v>8305</v>
      </c>
      <c r="G8627" s="294">
        <v>12116</v>
      </c>
    </row>
    <row r="8628" spans="1:7">
      <c r="A8628" s="34" t="s">
        <v>1813</v>
      </c>
      <c r="B8628" s="293">
        <v>2016</v>
      </c>
      <c r="C8628" s="294">
        <v>11171.8</v>
      </c>
      <c r="D8628" s="294">
        <v>883.7</v>
      </c>
      <c r="E8628" s="295">
        <v>15127.8</v>
      </c>
      <c r="F8628" s="294">
        <v>5859.2</v>
      </c>
      <c r="G8628" s="294">
        <v>9658.9</v>
      </c>
    </row>
    <row r="8629" spans="1:7">
      <c r="A8629" s="34" t="s">
        <v>1813</v>
      </c>
      <c r="B8629" s="293">
        <v>2016</v>
      </c>
      <c r="C8629" s="294">
        <v>11593.5</v>
      </c>
      <c r="D8629" s="294">
        <v>968</v>
      </c>
      <c r="E8629" s="295">
        <v>15634.9</v>
      </c>
      <c r="F8629" s="294">
        <v>6373.6</v>
      </c>
      <c r="G8629" s="294">
        <v>10201</v>
      </c>
    </row>
    <row r="8630" spans="1:7">
      <c r="A8630" s="34" t="s">
        <v>1813</v>
      </c>
      <c r="B8630" s="293">
        <v>2015</v>
      </c>
      <c r="C8630" s="294">
        <v>11338.6</v>
      </c>
      <c r="D8630" s="294">
        <v>760.9</v>
      </c>
      <c r="E8630" s="295">
        <v>15849.1</v>
      </c>
      <c r="F8630" s="294">
        <v>6511.9</v>
      </c>
      <c r="G8630" s="294">
        <v>10359.200000000001</v>
      </c>
    </row>
    <row r="8631" spans="1:7">
      <c r="A8631" s="34" t="s">
        <v>1813</v>
      </c>
      <c r="B8631" s="293">
        <v>2013</v>
      </c>
      <c r="C8631" s="294">
        <v>10889.5</v>
      </c>
      <c r="D8631" s="294">
        <v>490.3</v>
      </c>
      <c r="E8631" s="295">
        <v>16535.099999999999</v>
      </c>
      <c r="F8631" s="294">
        <v>6880.5</v>
      </c>
      <c r="G8631" s="294">
        <v>11082.5</v>
      </c>
    </row>
    <row r="8632" spans="1:7">
      <c r="A8632" s="34" t="s">
        <v>1813</v>
      </c>
      <c r="B8632" s="293">
        <v>2012</v>
      </c>
      <c r="C8632" s="294">
        <v>10147.9</v>
      </c>
      <c r="D8632" s="294">
        <v>883.8</v>
      </c>
      <c r="E8632" s="295">
        <v>15844</v>
      </c>
      <c r="F8632" s="294">
        <v>6727.1</v>
      </c>
      <c r="G8632" s="294">
        <v>10265.1</v>
      </c>
    </row>
    <row r="8633" spans="1:7">
      <c r="A8633" s="34" t="s">
        <v>1813</v>
      </c>
      <c r="B8633" s="293">
        <v>2011</v>
      </c>
      <c r="C8633" s="294">
        <v>8343.9</v>
      </c>
      <c r="D8633" s="294">
        <v>198.2</v>
      </c>
      <c r="E8633" s="295">
        <v>15139.4</v>
      </c>
      <c r="F8633" s="294">
        <v>7069.7</v>
      </c>
      <c r="G8633" s="294">
        <v>10505.5</v>
      </c>
    </row>
    <row r="8634" spans="1:7">
      <c r="A8634" s="34" t="s">
        <v>1813</v>
      </c>
      <c r="B8634" s="293">
        <v>2011</v>
      </c>
      <c r="C8634" s="294">
        <v>9435.5</v>
      </c>
      <c r="D8634" s="294">
        <v>674.6</v>
      </c>
      <c r="E8634" s="295">
        <v>15949</v>
      </c>
      <c r="F8634" s="294">
        <v>7066.8</v>
      </c>
      <c r="G8634" s="294">
        <v>10519.2</v>
      </c>
    </row>
    <row r="8635" spans="1:7">
      <c r="A8635" s="34" t="s">
        <v>1813</v>
      </c>
      <c r="B8635" s="293">
        <v>2010</v>
      </c>
      <c r="C8635" s="294">
        <v>3737.1</v>
      </c>
      <c r="D8635" s="294">
        <v>224.3</v>
      </c>
      <c r="E8635" s="295">
        <v>4769.1000000000004</v>
      </c>
      <c r="F8635" s="294">
        <v>2011.5</v>
      </c>
      <c r="G8635" s="294">
        <v>3394.6</v>
      </c>
    </row>
    <row r="8636" spans="1:7">
      <c r="A8636" s="34" t="s">
        <v>1813</v>
      </c>
      <c r="B8636" s="293">
        <v>2009</v>
      </c>
      <c r="C8636" s="294">
        <v>4426.2</v>
      </c>
      <c r="D8636" s="294">
        <v>306.89999999999998</v>
      </c>
      <c r="E8636" s="295">
        <v>4866.6000000000004</v>
      </c>
      <c r="F8636" s="294">
        <v>1724.8</v>
      </c>
      <c r="G8636" s="294">
        <v>3336.3</v>
      </c>
    </row>
    <row r="8637" spans="1:7">
      <c r="A8637" s="34" t="s">
        <v>1813</v>
      </c>
      <c r="B8637" s="293">
        <v>2007</v>
      </c>
      <c r="C8637" s="294">
        <v>4360.5</v>
      </c>
      <c r="D8637" s="294">
        <v>336.6</v>
      </c>
      <c r="E8637" s="295">
        <v>4763</v>
      </c>
      <c r="F8637" s="294">
        <v>1728.5</v>
      </c>
      <c r="G8637" s="294">
        <v>3233.3999999999996</v>
      </c>
    </row>
    <row r="8638" spans="1:7">
      <c r="A8638" s="34" t="s">
        <v>1813</v>
      </c>
      <c r="B8638" s="293">
        <v>2006</v>
      </c>
      <c r="C8638" s="294">
        <v>4018.6</v>
      </c>
      <c r="D8638" s="294">
        <v>289.5</v>
      </c>
      <c r="E8638" s="295">
        <v>3935.4</v>
      </c>
      <c r="F8638" s="294">
        <v>1552</v>
      </c>
      <c r="G8638" s="294">
        <v>2551.1999999999998</v>
      </c>
    </row>
    <row r="8639" spans="1:7">
      <c r="A8639" s="34" t="s">
        <v>1813</v>
      </c>
      <c r="B8639" s="293">
        <v>2005</v>
      </c>
      <c r="C8639" s="294">
        <v>3043.4</v>
      </c>
      <c r="D8639" s="294">
        <v>366.9</v>
      </c>
      <c r="E8639" s="295">
        <v>2850.6</v>
      </c>
      <c r="F8639" s="294">
        <v>1221.3</v>
      </c>
      <c r="G8639" s="294">
        <v>1805.6</v>
      </c>
    </row>
    <row r="8640" spans="1:7">
      <c r="A8640" s="34" t="s">
        <v>1813</v>
      </c>
      <c r="B8640" s="293">
        <v>2005</v>
      </c>
      <c r="C8640" s="294">
        <v>3285.3</v>
      </c>
      <c r="D8640" s="294">
        <v>269.60000000000002</v>
      </c>
      <c r="E8640" s="295">
        <v>3545.1</v>
      </c>
      <c r="F8640" s="294">
        <v>1444.9</v>
      </c>
      <c r="G8640" s="294">
        <v>2510.4</v>
      </c>
    </row>
    <row r="8641" spans="1:7">
      <c r="A8641" s="34" t="s">
        <v>1813</v>
      </c>
      <c r="B8641" s="293">
        <v>2004</v>
      </c>
      <c r="C8641" s="294">
        <v>2530.6</v>
      </c>
      <c r="D8641" s="294">
        <v>107.9</v>
      </c>
      <c r="E8641" s="295">
        <v>2423.8000000000002</v>
      </c>
      <c r="F8641" s="294">
        <v>858.6</v>
      </c>
      <c r="G8641" s="294">
        <v>1550.8000000000002</v>
      </c>
    </row>
    <row r="8642" spans="1:7">
      <c r="A8642" s="34" t="s">
        <v>1813</v>
      </c>
      <c r="B8642" s="293">
        <v>2002</v>
      </c>
      <c r="C8642" s="294">
        <v>2383.6</v>
      </c>
      <c r="D8642" s="294">
        <v>185</v>
      </c>
      <c r="E8642" s="295">
        <v>2418.1999999999998</v>
      </c>
      <c r="F8642" s="294">
        <v>983.8</v>
      </c>
      <c r="G8642" s="294">
        <v>1695.7</v>
      </c>
    </row>
    <row r="8643" spans="1:7">
      <c r="A8643" s="34" t="s">
        <v>1813</v>
      </c>
      <c r="B8643" s="293">
        <v>2001</v>
      </c>
      <c r="C8643" s="294">
        <v>2606.6</v>
      </c>
      <c r="D8643" s="294">
        <v>158.30000000000001</v>
      </c>
      <c r="E8643" s="295">
        <v>2055.6999999999998</v>
      </c>
      <c r="F8643" s="294">
        <v>832.3</v>
      </c>
      <c r="G8643" s="294">
        <v>1326.5</v>
      </c>
    </row>
    <row r="8644" spans="1:7">
      <c r="A8644" s="34" t="s">
        <v>1813</v>
      </c>
      <c r="B8644" s="293">
        <v>2000</v>
      </c>
      <c r="C8644" s="294">
        <v>2751.8</v>
      </c>
      <c r="D8644" s="294">
        <v>150</v>
      </c>
      <c r="E8644" s="295">
        <v>1890.6</v>
      </c>
      <c r="F8644" s="294">
        <v>735.4</v>
      </c>
      <c r="G8644" s="294">
        <v>1182.4000000000001</v>
      </c>
    </row>
    <row r="8645" spans="1:7">
      <c r="A8645" s="34" t="s">
        <v>1813</v>
      </c>
      <c r="B8645" s="293">
        <v>2000</v>
      </c>
      <c r="C8645" s="294">
        <v>2748.9</v>
      </c>
      <c r="D8645" s="294">
        <v>194.4</v>
      </c>
      <c r="E8645" s="295">
        <v>1884.8</v>
      </c>
      <c r="F8645" s="294">
        <v>736.5</v>
      </c>
      <c r="G8645" s="294">
        <v>1198.9000000000001</v>
      </c>
    </row>
    <row r="8646" spans="1:7">
      <c r="A8646" s="34" t="s">
        <v>1813</v>
      </c>
      <c r="B8646" s="293">
        <v>1999</v>
      </c>
      <c r="C8646" s="294">
        <v>2729.1001000000001</v>
      </c>
      <c r="D8646" s="294">
        <v>137.80000000000001</v>
      </c>
      <c r="E8646" s="295">
        <v>1932.9</v>
      </c>
      <c r="F8646" s="294">
        <v>669.4</v>
      </c>
      <c r="G8646" s="294">
        <v>1236.1999999999998</v>
      </c>
    </row>
    <row r="8647" spans="1:7">
      <c r="A8647" s="34" t="s">
        <v>1813</v>
      </c>
      <c r="B8647" s="293">
        <v>1997</v>
      </c>
      <c r="C8647" s="294">
        <v>2669.5</v>
      </c>
      <c r="D8647" s="294">
        <v>-41.9</v>
      </c>
      <c r="E8647" s="295">
        <v>1758.7</v>
      </c>
      <c r="F8647" s="294">
        <v>607.79999999999995</v>
      </c>
      <c r="G8647" s="294">
        <v>1022.3</v>
      </c>
    </row>
    <row r="8648" spans="1:7">
      <c r="A8648" s="34" t="s">
        <v>1813</v>
      </c>
      <c r="B8648" s="293">
        <v>1996</v>
      </c>
      <c r="C8648" s="294">
        <v>2670.8</v>
      </c>
      <c r="D8648" s="294">
        <v>96.9</v>
      </c>
      <c r="E8648" s="295">
        <v>1659.6</v>
      </c>
      <c r="F8648" s="294">
        <v>780.1</v>
      </c>
      <c r="G8648" s="294">
        <v>1142.7</v>
      </c>
    </row>
    <row r="8649" spans="1:7">
      <c r="A8649" s="34" t="s">
        <v>1813</v>
      </c>
      <c r="B8649" s="293">
        <v>1995</v>
      </c>
      <c r="C8649" s="294">
        <v>2624.3</v>
      </c>
      <c r="D8649" s="294">
        <v>59.1</v>
      </c>
      <c r="E8649" s="295">
        <v>1670</v>
      </c>
      <c r="F8649" s="294">
        <v>734.6</v>
      </c>
      <c r="G8649" s="294">
        <v>1217</v>
      </c>
    </row>
    <row r="8650" spans="1:7">
      <c r="A8650" s="34" t="s">
        <v>1813</v>
      </c>
      <c r="B8650" s="293">
        <v>1994</v>
      </c>
      <c r="C8650" s="294">
        <v>2510.8998999999999</v>
      </c>
      <c r="D8650" s="294">
        <v>125.3</v>
      </c>
      <c r="E8650" s="295">
        <v>1701.1</v>
      </c>
      <c r="F8650" s="294">
        <v>744.2</v>
      </c>
      <c r="G8650" s="294">
        <v>1225</v>
      </c>
    </row>
    <row r="8651" spans="1:7">
      <c r="A8651" s="34" t="s">
        <v>1813</v>
      </c>
      <c r="B8651" s="293">
        <v>1993</v>
      </c>
      <c r="C8651" s="294">
        <v>2217.6999999999998</v>
      </c>
      <c r="D8651" s="294">
        <v>98.1</v>
      </c>
      <c r="E8651" s="295">
        <v>1607.6</v>
      </c>
      <c r="F8651" s="294">
        <v>696.3</v>
      </c>
      <c r="G8651" s="294">
        <v>1162.9000000000001</v>
      </c>
    </row>
    <row r="8652" spans="1:7">
      <c r="A8652" s="34" t="s">
        <v>1813</v>
      </c>
      <c r="B8652" s="293">
        <v>1993</v>
      </c>
      <c r="C8652" s="294">
        <v>2273.1001000000001</v>
      </c>
      <c r="D8652" s="294">
        <v>84.1</v>
      </c>
      <c r="E8652" s="295">
        <v>1576.9</v>
      </c>
      <c r="F8652" s="294">
        <v>680.9</v>
      </c>
      <c r="G8652" s="294">
        <v>1110.2</v>
      </c>
    </row>
    <row r="8653" spans="1:7">
      <c r="A8653" s="34" t="s">
        <v>1813</v>
      </c>
      <c r="B8653" s="293">
        <v>1991</v>
      </c>
      <c r="C8653" s="294">
        <v>1962.2</v>
      </c>
      <c r="D8653" s="294">
        <v>84.6</v>
      </c>
      <c r="E8653" s="295">
        <v>1547.9</v>
      </c>
      <c r="F8653" s="294">
        <v>705.5</v>
      </c>
      <c r="G8653" s="294">
        <v>1120.5</v>
      </c>
    </row>
    <row r="8654" spans="1:7">
      <c r="A8654" s="34" t="s">
        <v>1813</v>
      </c>
      <c r="B8654" s="293">
        <v>1990</v>
      </c>
      <c r="C8654" s="294">
        <v>1976.7</v>
      </c>
      <c r="D8654" s="294">
        <v>106.6</v>
      </c>
      <c r="E8654" s="295">
        <v>1493.8</v>
      </c>
      <c r="F8654" s="294">
        <v>696.5</v>
      </c>
      <c r="G8654" s="294">
        <v>1124.5999999999999</v>
      </c>
    </row>
    <row r="8655" spans="1:7">
      <c r="A8655" s="34" t="s">
        <v>1813</v>
      </c>
      <c r="B8655" s="293">
        <v>1989</v>
      </c>
      <c r="C8655" s="294">
        <v>1971.5</v>
      </c>
      <c r="D8655" s="294">
        <v>117.7</v>
      </c>
      <c r="E8655" s="295">
        <v>1491.2</v>
      </c>
      <c r="F8655" s="294">
        <v>674.1</v>
      </c>
      <c r="G8655" s="294">
        <v>1106.3</v>
      </c>
    </row>
    <row r="8656" spans="1:7">
      <c r="A8656" s="34" t="s">
        <v>1814</v>
      </c>
      <c r="B8656" s="293">
        <v>2019</v>
      </c>
      <c r="C8656" s="294">
        <v>3376.8</v>
      </c>
      <c r="D8656" s="294">
        <v>853.6</v>
      </c>
      <c r="E8656" s="295">
        <v>4839.6000000000004</v>
      </c>
      <c r="F8656" s="294">
        <v>4122.3</v>
      </c>
      <c r="G8656" s="294">
        <v>4122.3</v>
      </c>
    </row>
    <row r="8657" spans="1:7">
      <c r="A8657" s="34" t="s">
        <v>1814</v>
      </c>
      <c r="B8657" s="293">
        <v>2018</v>
      </c>
      <c r="C8657" s="294">
        <v>3868</v>
      </c>
      <c r="D8657" s="294">
        <v>918.4</v>
      </c>
      <c r="E8657" s="295">
        <v>4828.8999999999996</v>
      </c>
      <c r="F8657" s="294">
        <v>4097</v>
      </c>
      <c r="G8657" s="294">
        <v>4097</v>
      </c>
    </row>
    <row r="8658" spans="1:7">
      <c r="A8658" s="34" t="s">
        <v>1814</v>
      </c>
      <c r="B8658" s="293">
        <v>2017</v>
      </c>
      <c r="C8658" s="294">
        <v>3651.4</v>
      </c>
      <c r="D8658" s="294">
        <v>1010.2</v>
      </c>
      <c r="E8658" s="295">
        <v>4573.6000000000004</v>
      </c>
      <c r="F8658" s="294">
        <v>4065.7</v>
      </c>
      <c r="G8658" s="294">
        <v>4065.7</v>
      </c>
    </row>
    <row r="8659" spans="1:7">
      <c r="A8659" s="34" t="s">
        <v>1814</v>
      </c>
      <c r="B8659" s="293">
        <v>2016</v>
      </c>
      <c r="C8659" s="294">
        <v>3289</v>
      </c>
      <c r="D8659" s="294">
        <v>995.2</v>
      </c>
      <c r="E8659" s="295">
        <v>3855.4</v>
      </c>
      <c r="F8659" s="294">
        <v>3541.4</v>
      </c>
      <c r="G8659" s="294">
        <v>3541.4</v>
      </c>
    </row>
    <row r="8660" spans="1:7">
      <c r="A8660" s="34" t="s">
        <v>1814</v>
      </c>
      <c r="B8660" s="293">
        <v>2015</v>
      </c>
      <c r="C8660" s="294">
        <v>3258.4</v>
      </c>
      <c r="D8660" s="294">
        <v>798.3</v>
      </c>
      <c r="E8660" s="295">
        <v>3719.4</v>
      </c>
      <c r="F8660" s="294">
        <v>3159.2</v>
      </c>
      <c r="G8660" s="294">
        <v>3159.2</v>
      </c>
    </row>
    <row r="8661" spans="1:7">
      <c r="A8661" s="34" t="s">
        <v>1814</v>
      </c>
      <c r="B8661" s="293">
        <v>2014</v>
      </c>
      <c r="C8661" s="294">
        <v>2291.5</v>
      </c>
      <c r="D8661" s="294">
        <v>457.7</v>
      </c>
      <c r="E8661" s="295">
        <v>2973.8</v>
      </c>
      <c r="F8661" s="294">
        <v>2532.4</v>
      </c>
      <c r="G8661" s="294">
        <v>2532.4</v>
      </c>
    </row>
    <row r="8662" spans="1:7">
      <c r="A8662" s="34" t="s">
        <v>1814</v>
      </c>
      <c r="B8662" s="293">
        <v>2013</v>
      </c>
      <c r="C8662" s="294">
        <v>1792</v>
      </c>
      <c r="D8662" s="294">
        <v>278.10000000000002</v>
      </c>
      <c r="E8662" s="295">
        <v>2333.1</v>
      </c>
      <c r="F8662" s="294">
        <v>2101.1</v>
      </c>
      <c r="G8662" s="294">
        <v>2101.1</v>
      </c>
    </row>
    <row r="8663" spans="1:7">
      <c r="A8663" s="34" t="s">
        <v>1814</v>
      </c>
      <c r="B8663" s="293">
        <v>2012</v>
      </c>
      <c r="C8663" s="294">
        <v>1568.6</v>
      </c>
      <c r="D8663" s="294">
        <v>202</v>
      </c>
      <c r="E8663" s="295">
        <v>2136.6</v>
      </c>
      <c r="F8663" s="294">
        <v>1905.5</v>
      </c>
      <c r="G8663" s="294">
        <v>1905.5</v>
      </c>
    </row>
    <row r="8664" spans="1:7">
      <c r="A8664" s="34" t="s">
        <v>1814</v>
      </c>
      <c r="B8664" s="293">
        <v>2011</v>
      </c>
      <c r="C8664" s="294">
        <v>1418.9</v>
      </c>
      <c r="D8664" s="294">
        <v>226.6</v>
      </c>
      <c r="E8664" s="295">
        <v>1890.3889999999999</v>
      </c>
      <c r="F8664" s="294">
        <v>1609.095</v>
      </c>
      <c r="G8664" s="294">
        <v>1635.184</v>
      </c>
    </row>
    <row r="8665" spans="1:7">
      <c r="A8665" s="34" t="s">
        <v>1814</v>
      </c>
      <c r="B8665" s="293">
        <v>2010</v>
      </c>
      <c r="C8665" s="294">
        <v>1071.8489999999999</v>
      </c>
      <c r="D8665" s="294">
        <v>137.29400000000001</v>
      </c>
      <c r="E8665" s="295">
        <v>1564.0519999999999</v>
      </c>
      <c r="F8665" s="294">
        <v>1316.596</v>
      </c>
      <c r="G8665" s="294">
        <v>1391.3389999999999</v>
      </c>
    </row>
    <row r="8666" spans="1:7">
      <c r="A8666" s="34" t="s">
        <v>1814</v>
      </c>
      <c r="B8666" s="293">
        <v>2009</v>
      </c>
      <c r="C8666" s="294">
        <v>802.577</v>
      </c>
      <c r="D8666" s="294">
        <v>94.983000000000004</v>
      </c>
      <c r="E8666" s="295">
        <v>1352.5909999999999</v>
      </c>
      <c r="F8666" s="294">
        <v>1108.779</v>
      </c>
      <c r="G8666" s="294">
        <v>1232.127</v>
      </c>
    </row>
    <row r="8667" spans="1:7">
      <c r="A8667" s="34" t="s">
        <v>1814</v>
      </c>
      <c r="B8667" s="293">
        <v>2008</v>
      </c>
      <c r="C8667" s="294">
        <v>860.01700000000005</v>
      </c>
      <c r="D8667" s="294">
        <v>111.006</v>
      </c>
      <c r="E8667" s="295">
        <v>1236.0989999999999</v>
      </c>
      <c r="F8667" s="294">
        <v>944.21600000000001</v>
      </c>
      <c r="G8667" s="294">
        <v>1131.8320000000001</v>
      </c>
    </row>
    <row r="8668" spans="1:7">
      <c r="A8668" s="34" t="s">
        <v>1814</v>
      </c>
      <c r="B8668" s="293">
        <v>2007</v>
      </c>
      <c r="C8668" s="294">
        <v>741.74400000000003</v>
      </c>
      <c r="D8668" s="294">
        <v>57.65</v>
      </c>
      <c r="E8668" s="295">
        <v>1189.9079999999999</v>
      </c>
      <c r="F8668" s="294">
        <v>786.34699999999998</v>
      </c>
      <c r="G8668" s="294">
        <v>1085.682</v>
      </c>
    </row>
    <row r="8669" spans="1:7">
      <c r="A8669" s="34" t="s">
        <v>1814</v>
      </c>
      <c r="B8669" s="293">
        <v>2006</v>
      </c>
      <c r="C8669" s="294">
        <v>773.75</v>
      </c>
      <c r="D8669" s="294">
        <v>-88.152000000000001</v>
      </c>
      <c r="E8669" s="295">
        <v>1090.4960000000001</v>
      </c>
      <c r="F8669" s="294">
        <v>729.09299999999996</v>
      </c>
      <c r="G8669" s="294">
        <v>958.428</v>
      </c>
    </row>
    <row r="8670" spans="1:7">
      <c r="A8670" s="34" t="s">
        <v>1814</v>
      </c>
      <c r="B8670" s="293">
        <v>2005</v>
      </c>
      <c r="C8670" s="294">
        <v>792.37099999999998</v>
      </c>
      <c r="D8670" s="294">
        <v>25.611000000000001</v>
      </c>
      <c r="E8670" s="295">
        <v>1187.8430000000001</v>
      </c>
      <c r="F8670" s="294">
        <v>792.56399999999996</v>
      </c>
      <c r="G8670" s="294">
        <v>1072.5639999999999</v>
      </c>
    </row>
    <row r="8671" spans="1:7">
      <c r="A8671" s="34" t="s">
        <v>1814</v>
      </c>
      <c r="B8671" s="293">
        <v>2004</v>
      </c>
      <c r="C8671" s="294">
        <v>784.02300000000002</v>
      </c>
      <c r="D8671" s="294">
        <v>22.411999999999999</v>
      </c>
      <c r="E8671" s="295">
        <v>1168.806</v>
      </c>
      <c r="F8671" s="294">
        <v>751.62300000000005</v>
      </c>
      <c r="G8671" s="294">
        <v>1031.623</v>
      </c>
    </row>
    <row r="8672" spans="1:7">
      <c r="A8672" s="34" t="s">
        <v>1814</v>
      </c>
      <c r="B8672" s="293">
        <v>2003</v>
      </c>
      <c r="C8672" s="294">
        <v>617.78899999999999</v>
      </c>
      <c r="D8672" s="294">
        <v>-451.416</v>
      </c>
      <c r="E8672" s="295">
        <v>1090.6679999999999</v>
      </c>
      <c r="F8672" s="294">
        <v>673.17499999999995</v>
      </c>
      <c r="G8672" s="294">
        <v>989.85599999999999</v>
      </c>
    </row>
    <row r="8673" spans="1:7">
      <c r="A8673" s="34" t="s">
        <v>1814</v>
      </c>
      <c r="B8673" s="293">
        <v>2002</v>
      </c>
      <c r="C8673" s="294">
        <v>457.76900000000001</v>
      </c>
      <c r="D8673" s="294">
        <v>-236.06399999999999</v>
      </c>
      <c r="E8673" s="295">
        <v>1346.912</v>
      </c>
      <c r="F8673" s="294">
        <v>1014.9761</v>
      </c>
      <c r="G8673" s="294">
        <v>1195.1441</v>
      </c>
    </row>
    <row r="8674" spans="1:7">
      <c r="A8674" s="34" t="s">
        <v>1814</v>
      </c>
      <c r="B8674" s="293">
        <v>2001</v>
      </c>
      <c r="C8674" s="294">
        <v>271.56799999999998</v>
      </c>
      <c r="D8674" s="294">
        <v>33.372999999999998</v>
      </c>
      <c r="E8674" s="295">
        <v>337.01900000000001</v>
      </c>
      <c r="F8674" s="294">
        <v>299.178</v>
      </c>
      <c r="G8674" s="294">
        <v>299.54199999999997</v>
      </c>
    </row>
    <row r="8675" spans="1:7">
      <c r="A8675" s="34" t="s">
        <v>1814</v>
      </c>
      <c r="B8675" s="293">
        <v>2000</v>
      </c>
      <c r="C8675" s="294">
        <v>184.70500000000001</v>
      </c>
      <c r="D8675" s="294">
        <v>24.38</v>
      </c>
      <c r="E8675" s="295">
        <v>259.10399999999998</v>
      </c>
      <c r="F8675" s="294">
        <v>226.554</v>
      </c>
      <c r="G8675" s="294">
        <v>229.209</v>
      </c>
    </row>
    <row r="8676" spans="1:7">
      <c r="A8676" s="34" t="s">
        <v>1814</v>
      </c>
      <c r="B8676" s="293">
        <v>1999</v>
      </c>
      <c r="C8676" s="294">
        <v>126.339</v>
      </c>
      <c r="D8676" s="294">
        <v>21.49</v>
      </c>
      <c r="E8676" s="295">
        <v>106.681</v>
      </c>
      <c r="F8676" s="294">
        <v>81.013999999999996</v>
      </c>
      <c r="G8676" s="294">
        <v>82.638999999999996</v>
      </c>
    </row>
    <row r="8677" spans="1:7">
      <c r="A8677" s="34" t="s">
        <v>1814</v>
      </c>
      <c r="B8677" s="293">
        <v>1998</v>
      </c>
      <c r="C8677" s="294">
        <v>116.881</v>
      </c>
      <c r="D8677" s="294">
        <v>10.302</v>
      </c>
      <c r="E8677" s="295">
        <v>76.929000000000002</v>
      </c>
      <c r="F8677" s="294">
        <v>55.822000000000003</v>
      </c>
      <c r="G8677" s="294">
        <v>59.331000000000003</v>
      </c>
    </row>
    <row r="8678" spans="1:7">
      <c r="A8678" s="34" t="s">
        <v>1814</v>
      </c>
      <c r="B8678" s="293">
        <v>1997</v>
      </c>
      <c r="C8678" s="294">
        <v>85.253</v>
      </c>
      <c r="D8678" s="294">
        <v>-15.571999999999999</v>
      </c>
      <c r="E8678" s="295">
        <v>65.253</v>
      </c>
      <c r="F8678" s="294">
        <v>43.386000000000003</v>
      </c>
      <c r="G8678" s="294">
        <v>50.169000000000004</v>
      </c>
    </row>
    <row r="8679" spans="1:7">
      <c r="A8679" s="34" t="s">
        <v>1814</v>
      </c>
      <c r="B8679" s="293">
        <v>1996</v>
      </c>
      <c r="C8679" s="294">
        <v>96.894000000000005</v>
      </c>
      <c r="D8679" s="294">
        <v>3.794</v>
      </c>
      <c r="E8679" s="295">
        <v>75.423000000000002</v>
      </c>
      <c r="F8679" s="294">
        <v>57.533000000000001</v>
      </c>
      <c r="G8679" s="294">
        <v>61.438000000000002</v>
      </c>
    </row>
    <row r="8680" spans="1:7">
      <c r="A8680" s="34" t="s">
        <v>1814</v>
      </c>
      <c r="B8680" s="293">
        <v>1995</v>
      </c>
      <c r="C8680" s="294">
        <v>78.254000000000005</v>
      </c>
      <c r="D8680" s="294">
        <v>2.847</v>
      </c>
      <c r="E8680" s="295">
        <v>50.167000000000002</v>
      </c>
      <c r="F8680" s="294">
        <v>27.673999999999999</v>
      </c>
      <c r="G8680" s="294">
        <v>36.881</v>
      </c>
    </row>
    <row r="8681" spans="1:7">
      <c r="A8681" s="34" t="s">
        <v>1815</v>
      </c>
      <c r="B8681" s="293">
        <v>2019</v>
      </c>
      <c r="C8681" s="294">
        <v>14884</v>
      </c>
      <c r="D8681" s="294">
        <v>2083</v>
      </c>
      <c r="E8681" s="295">
        <v>30167</v>
      </c>
      <c r="F8681" s="294">
        <v>12807</v>
      </c>
      <c r="G8681" s="294">
        <v>24284</v>
      </c>
    </row>
    <row r="8682" spans="1:7">
      <c r="A8682" s="34" t="s">
        <v>1815</v>
      </c>
      <c r="B8682" s="293">
        <v>2018</v>
      </c>
      <c r="C8682" s="294">
        <v>13601</v>
      </c>
      <c r="D8682" s="294">
        <v>3553</v>
      </c>
      <c r="E8682" s="295">
        <v>27229</v>
      </c>
      <c r="F8682" s="294">
        <v>11730</v>
      </c>
      <c r="G8682" s="294">
        <v>21589</v>
      </c>
    </row>
    <row r="8683" spans="1:7">
      <c r="A8683" s="34" t="s">
        <v>1815</v>
      </c>
      <c r="B8683" s="293">
        <v>2017</v>
      </c>
      <c r="C8683" s="294">
        <v>12444</v>
      </c>
      <c r="D8683" s="294">
        <v>1020</v>
      </c>
      <c r="E8683" s="295">
        <v>22197</v>
      </c>
      <c r="F8683" s="294">
        <v>9980</v>
      </c>
      <c r="G8683" s="294">
        <v>17202</v>
      </c>
    </row>
    <row r="8684" spans="1:7">
      <c r="A8684" s="34" t="s">
        <v>1815</v>
      </c>
      <c r="B8684" s="293">
        <v>2016</v>
      </c>
      <c r="C8684" s="294">
        <v>11325</v>
      </c>
      <c r="D8684" s="294">
        <v>1647</v>
      </c>
      <c r="E8684" s="295">
        <v>20435</v>
      </c>
      <c r="F8684" s="294">
        <v>9550</v>
      </c>
      <c r="G8684" s="294">
        <v>16464</v>
      </c>
    </row>
    <row r="8685" spans="1:7">
      <c r="A8685" s="34" t="s">
        <v>1815</v>
      </c>
      <c r="B8685" s="293">
        <v>2015</v>
      </c>
      <c r="C8685" s="294">
        <v>9946</v>
      </c>
      <c r="D8685" s="294">
        <v>1439</v>
      </c>
      <c r="E8685" s="295">
        <v>16223</v>
      </c>
      <c r="F8685" s="294">
        <v>8511</v>
      </c>
      <c r="G8685" s="294">
        <v>12509</v>
      </c>
    </row>
    <row r="8686" spans="1:7">
      <c r="A8686" s="34" t="s">
        <v>1815</v>
      </c>
      <c r="B8686" s="293">
        <v>2014</v>
      </c>
      <c r="C8686" s="294">
        <v>9675</v>
      </c>
      <c r="D8686" s="294">
        <v>515</v>
      </c>
      <c r="E8686" s="295">
        <v>17279</v>
      </c>
      <c r="F8686" s="294">
        <v>8595</v>
      </c>
      <c r="G8686" s="294">
        <v>12568</v>
      </c>
    </row>
    <row r="8687" spans="1:7">
      <c r="A8687" s="34" t="s">
        <v>1815</v>
      </c>
      <c r="B8687" s="293">
        <v>2013</v>
      </c>
      <c r="C8687" s="294">
        <v>9021</v>
      </c>
      <c r="D8687" s="294">
        <v>1006</v>
      </c>
      <c r="E8687" s="295">
        <v>15743</v>
      </c>
      <c r="F8687" s="294">
        <v>9047</v>
      </c>
      <c r="G8687" s="294">
        <v>11811</v>
      </c>
    </row>
    <row r="8688" spans="1:7">
      <c r="A8688" s="34" t="s">
        <v>1815</v>
      </c>
      <c r="B8688" s="293">
        <v>2012</v>
      </c>
      <c r="C8688" s="294">
        <v>8657</v>
      </c>
      <c r="D8688" s="294">
        <v>1298</v>
      </c>
      <c r="E8688" s="295">
        <v>13206</v>
      </c>
      <c r="F8688" s="294">
        <v>8597</v>
      </c>
      <c r="G8688" s="294">
        <v>10359</v>
      </c>
    </row>
    <row r="8689" spans="1:7">
      <c r="A8689" s="34" t="s">
        <v>1815</v>
      </c>
      <c r="B8689" s="293">
        <v>2011</v>
      </c>
      <c r="C8689" s="294">
        <v>8307</v>
      </c>
      <c r="D8689" s="294">
        <v>1345</v>
      </c>
      <c r="E8689" s="295">
        <v>12146</v>
      </c>
      <c r="F8689" s="294">
        <v>7683</v>
      </c>
      <c r="G8689" s="294">
        <v>9451</v>
      </c>
    </row>
    <row r="8690" spans="1:7">
      <c r="A8690" s="34" t="s">
        <v>1815</v>
      </c>
      <c r="B8690" s="293">
        <v>2010</v>
      </c>
      <c r="C8690" s="294">
        <v>7320</v>
      </c>
      <c r="D8690" s="294">
        <v>1273</v>
      </c>
      <c r="E8690" s="295">
        <v>10895</v>
      </c>
      <c r="F8690" s="294">
        <v>7174</v>
      </c>
      <c r="G8690" s="294">
        <v>8195</v>
      </c>
    </row>
    <row r="8691" spans="1:7">
      <c r="A8691" s="34" t="s">
        <v>1815</v>
      </c>
      <c r="B8691" s="293">
        <v>2009</v>
      </c>
      <c r="C8691" s="294">
        <v>6723</v>
      </c>
      <c r="D8691" s="294">
        <v>1107</v>
      </c>
      <c r="E8691" s="295">
        <v>9071.2999999999993</v>
      </c>
      <c r="F8691" s="294">
        <v>6595.1</v>
      </c>
      <c r="G8691" s="294">
        <v>6613.1</v>
      </c>
    </row>
    <row r="8692" spans="1:7">
      <c r="A8692" s="34" t="s">
        <v>1815</v>
      </c>
      <c r="B8692" s="293">
        <v>2008</v>
      </c>
      <c r="C8692" s="294">
        <v>6718.2</v>
      </c>
      <c r="D8692" s="294">
        <v>1147.8</v>
      </c>
      <c r="E8692" s="295">
        <v>7603.3</v>
      </c>
      <c r="F8692" s="294">
        <v>5406.7</v>
      </c>
      <c r="G8692" s="294">
        <v>5427.2</v>
      </c>
    </row>
    <row r="8693" spans="1:7">
      <c r="A8693" s="34" t="s">
        <v>1815</v>
      </c>
      <c r="B8693" s="293">
        <v>2007</v>
      </c>
      <c r="C8693" s="294">
        <v>6000.5</v>
      </c>
      <c r="D8693" s="294">
        <v>1017.4</v>
      </c>
      <c r="E8693" s="295">
        <v>7354</v>
      </c>
      <c r="F8693" s="294">
        <v>5378.5</v>
      </c>
      <c r="G8693" s="294">
        <v>5395.3</v>
      </c>
    </row>
    <row r="8694" spans="1:7">
      <c r="A8694" s="34" t="s">
        <v>1815</v>
      </c>
      <c r="B8694" s="293">
        <v>2006</v>
      </c>
      <c r="C8694" s="294">
        <v>5147.2</v>
      </c>
      <c r="D8694" s="294">
        <v>777.7</v>
      </c>
      <c r="E8694" s="295">
        <v>5873.8</v>
      </c>
      <c r="F8694" s="294">
        <v>4191</v>
      </c>
      <c r="G8694" s="294">
        <v>4205.8</v>
      </c>
    </row>
    <row r="8695" spans="1:7">
      <c r="A8695" s="34" t="s">
        <v>1815</v>
      </c>
      <c r="B8695" s="293">
        <v>2005</v>
      </c>
      <c r="C8695" s="294">
        <v>4871.5</v>
      </c>
      <c r="D8695" s="294">
        <v>643.6</v>
      </c>
      <c r="E8695" s="295">
        <v>4992.5</v>
      </c>
      <c r="F8695" s="294">
        <v>3300.2</v>
      </c>
      <c r="G8695" s="294">
        <v>3531.7999999999997</v>
      </c>
    </row>
    <row r="8696" spans="1:7">
      <c r="A8696" s="34" t="s">
        <v>1815</v>
      </c>
      <c r="B8696" s="293">
        <v>2004</v>
      </c>
      <c r="C8696" s="294">
        <v>4262.3</v>
      </c>
      <c r="D8696" s="294">
        <v>465.7</v>
      </c>
      <c r="E8696" s="295">
        <v>4083.8</v>
      </c>
      <c r="F8696" s="294">
        <v>2752</v>
      </c>
      <c r="G8696" s="294">
        <v>2762</v>
      </c>
    </row>
    <row r="8697" spans="1:7">
      <c r="A8697" s="34" t="s">
        <v>1815</v>
      </c>
      <c r="B8697" s="293">
        <v>2003</v>
      </c>
      <c r="C8697" s="294">
        <v>3625.3</v>
      </c>
      <c r="D8697" s="294">
        <v>453.5</v>
      </c>
      <c r="E8697" s="295">
        <v>3159.1001000000001</v>
      </c>
      <c r="F8697" s="294">
        <v>2154.8000000000002</v>
      </c>
      <c r="G8697" s="294">
        <v>2180.9</v>
      </c>
    </row>
    <row r="8698" spans="1:7">
      <c r="A8698" s="34" t="s">
        <v>1815</v>
      </c>
      <c r="B8698" s="293">
        <v>2002</v>
      </c>
      <c r="C8698" s="294">
        <v>3011.6</v>
      </c>
      <c r="D8698" s="294">
        <v>345.6</v>
      </c>
      <c r="E8698" s="295">
        <v>2815.5</v>
      </c>
      <c r="F8698" s="294">
        <v>1498.2</v>
      </c>
      <c r="G8698" s="294">
        <v>1999.9</v>
      </c>
    </row>
    <row r="8699" spans="1:7">
      <c r="A8699" s="34" t="s">
        <v>1815</v>
      </c>
      <c r="B8699" s="293">
        <v>2001</v>
      </c>
      <c r="C8699" s="294">
        <v>2602.3000000000002</v>
      </c>
      <c r="D8699" s="294">
        <v>267</v>
      </c>
      <c r="E8699" s="295">
        <v>2423.6001000000001</v>
      </c>
      <c r="F8699" s="294">
        <v>1056.2</v>
      </c>
      <c r="G8699" s="294">
        <v>1778.8000000000002</v>
      </c>
    </row>
    <row r="8700" spans="1:7">
      <c r="A8700" s="34" t="s">
        <v>1815</v>
      </c>
      <c r="B8700" s="293">
        <v>2000</v>
      </c>
      <c r="C8700" s="294">
        <v>2289.3998999999999</v>
      </c>
      <c r="D8700" s="294">
        <v>221</v>
      </c>
      <c r="E8700" s="295">
        <v>2430.8000000000002</v>
      </c>
      <c r="F8700" s="294">
        <v>854.9</v>
      </c>
      <c r="G8700" s="294">
        <v>1867.4</v>
      </c>
    </row>
    <row r="8701" spans="1:7">
      <c r="A8701" s="34" t="s">
        <v>1815</v>
      </c>
      <c r="B8701" s="293">
        <v>1999</v>
      </c>
      <c r="C8701" s="294">
        <v>2103.6999999999998</v>
      </c>
      <c r="D8701" s="294">
        <v>19.399999999999999</v>
      </c>
      <c r="E8701" s="295">
        <v>2580.5</v>
      </c>
      <c r="F8701" s="294">
        <v>671.5</v>
      </c>
      <c r="G8701" s="294">
        <v>1958.8999999999999</v>
      </c>
    </row>
    <row r="8702" spans="1:7">
      <c r="A8702" s="34" t="s">
        <v>1815</v>
      </c>
      <c r="B8702" s="293">
        <v>1998</v>
      </c>
      <c r="C8702" s="294">
        <v>1103.2080000000001</v>
      </c>
      <c r="D8702" s="294">
        <v>39.57</v>
      </c>
      <c r="E8702" s="295">
        <v>2885.8519999999999</v>
      </c>
      <c r="F8702" s="294">
        <v>668.80899999999997</v>
      </c>
      <c r="G8702" s="294">
        <v>2171.7939999999999</v>
      </c>
    </row>
    <row r="8703" spans="1:7">
      <c r="A8703" s="34" t="s">
        <v>1815</v>
      </c>
      <c r="B8703" s="293">
        <v>1997</v>
      </c>
      <c r="C8703" s="294">
        <v>980.13499999999999</v>
      </c>
      <c r="D8703" s="294">
        <v>125.32</v>
      </c>
      <c r="E8703" s="295">
        <v>985.07500000000005</v>
      </c>
      <c r="F8703" s="294">
        <v>648.447</v>
      </c>
      <c r="G8703" s="294">
        <v>726.52300000000002</v>
      </c>
    </row>
    <row r="8704" spans="1:7">
      <c r="A8704" s="34" t="s">
        <v>1815</v>
      </c>
      <c r="B8704" s="293">
        <v>1996</v>
      </c>
      <c r="C8704" s="294">
        <v>910.06</v>
      </c>
      <c r="D8704" s="294">
        <v>104.46</v>
      </c>
      <c r="E8704" s="295">
        <v>993.50599999999997</v>
      </c>
      <c r="F8704" s="294">
        <v>616.22900000000004</v>
      </c>
      <c r="G8704" s="294">
        <v>710.13400000000001</v>
      </c>
    </row>
    <row r="8705" spans="1:7">
      <c r="A8705" s="34" t="s">
        <v>1815</v>
      </c>
      <c r="B8705" s="293">
        <v>1995</v>
      </c>
      <c r="C8705" s="294">
        <v>871.952</v>
      </c>
      <c r="D8705" s="294">
        <v>87.01</v>
      </c>
      <c r="E8705" s="295">
        <v>854.89099999999996</v>
      </c>
      <c r="F8705" s="294">
        <v>559.27200000000005</v>
      </c>
      <c r="G8705" s="294">
        <v>659.29100000000005</v>
      </c>
    </row>
    <row r="8706" spans="1:7">
      <c r="A8706" s="34" t="s">
        <v>1815</v>
      </c>
      <c r="B8706" s="293">
        <v>1994</v>
      </c>
      <c r="C8706" s="294">
        <v>681.92</v>
      </c>
      <c r="D8706" s="294">
        <v>72.400000000000006</v>
      </c>
      <c r="E8706" s="295">
        <v>767.971</v>
      </c>
      <c r="F8706" s="294">
        <v>358.26600000000002</v>
      </c>
      <c r="G8706" s="294">
        <v>459.11900000000003</v>
      </c>
    </row>
    <row r="8707" spans="1:7">
      <c r="A8707" s="34" t="s">
        <v>1815</v>
      </c>
      <c r="B8707" s="293">
        <v>1993</v>
      </c>
      <c r="C8707" s="294">
        <v>557.33500000000004</v>
      </c>
      <c r="D8707" s="294">
        <v>60.204999999999998</v>
      </c>
      <c r="E8707" s="295">
        <v>454.20400000000001</v>
      </c>
      <c r="F8707" s="294">
        <v>288.43400000000003</v>
      </c>
      <c r="G8707" s="294">
        <v>321.375</v>
      </c>
    </row>
    <row r="8708" spans="1:7">
      <c r="A8708" s="34" t="s">
        <v>1815</v>
      </c>
      <c r="B8708" s="293">
        <v>1992</v>
      </c>
      <c r="C8708" s="294">
        <v>477.05399999999997</v>
      </c>
      <c r="D8708" s="294">
        <v>47.7</v>
      </c>
      <c r="E8708" s="295">
        <v>340.27199999999999</v>
      </c>
      <c r="F8708" s="294">
        <v>232.261</v>
      </c>
      <c r="G8708" s="294">
        <v>234.886</v>
      </c>
    </row>
    <row r="8709" spans="1:7">
      <c r="A8709" s="34" t="s">
        <v>1815</v>
      </c>
      <c r="B8709" s="293">
        <v>1991</v>
      </c>
      <c r="C8709" s="294">
        <v>364.82499999999999</v>
      </c>
      <c r="D8709" s="294">
        <v>33.075000000000003</v>
      </c>
      <c r="E8709" s="295">
        <v>270.31599999999997</v>
      </c>
      <c r="F8709" s="294">
        <v>179.875</v>
      </c>
      <c r="G8709" s="294">
        <v>188.52100000000002</v>
      </c>
    </row>
    <row r="8710" spans="1:7">
      <c r="A8710" s="34" t="s">
        <v>1815</v>
      </c>
      <c r="B8710" s="293">
        <v>1990</v>
      </c>
      <c r="C8710" s="294">
        <v>280.63400000000001</v>
      </c>
      <c r="D8710" s="294">
        <v>33.534999999999997</v>
      </c>
      <c r="E8710" s="295">
        <v>209.52099999999999</v>
      </c>
      <c r="F8710" s="294">
        <v>147.875</v>
      </c>
      <c r="G8710" s="294">
        <v>152.52000000000001</v>
      </c>
    </row>
    <row r="8711" spans="1:7">
      <c r="A8711" s="34" t="s">
        <v>1815</v>
      </c>
      <c r="B8711" s="293">
        <v>1989</v>
      </c>
      <c r="C8711" s="294">
        <v>225.86</v>
      </c>
      <c r="D8711" s="294">
        <v>19.23</v>
      </c>
      <c r="E8711" s="295">
        <v>152.333</v>
      </c>
      <c r="F8711" s="294">
        <v>112.029</v>
      </c>
      <c r="G8711" s="294">
        <v>118.053</v>
      </c>
    </row>
    <row r="8712" spans="1:7">
      <c r="A8712" s="34" t="s">
        <v>1816</v>
      </c>
      <c r="B8712" s="293">
        <v>2019</v>
      </c>
      <c r="C8712" s="294">
        <v>60113.921999999999</v>
      </c>
      <c r="D8712" s="294">
        <v>1674.271</v>
      </c>
      <c r="E8712" s="295">
        <v>17966.522000000001</v>
      </c>
      <c r="F8712" s="294">
        <v>2538.029</v>
      </c>
      <c r="G8712" s="294">
        <v>10701.366</v>
      </c>
    </row>
    <row r="8713" spans="1:7">
      <c r="A8713" s="34" t="s">
        <v>1816</v>
      </c>
      <c r="B8713" s="293">
        <v>2018</v>
      </c>
      <c r="C8713" s="294">
        <v>58727.324000000001</v>
      </c>
      <c r="D8713" s="294">
        <v>1430.7660000000001</v>
      </c>
      <c r="E8713" s="295">
        <v>18070.403999999999</v>
      </c>
      <c r="F8713" s="294">
        <v>2544.6060000000002</v>
      </c>
      <c r="G8713" s="294">
        <v>10871.876</v>
      </c>
    </row>
    <row r="8714" spans="1:7">
      <c r="A8714" s="34" t="s">
        <v>1816</v>
      </c>
      <c r="B8714" s="293">
        <v>2017</v>
      </c>
      <c r="C8714" s="294">
        <v>55371.139000000003</v>
      </c>
      <c r="D8714" s="294">
        <v>1142.5029999999999</v>
      </c>
      <c r="E8714" s="295">
        <v>17756.654999999999</v>
      </c>
      <c r="F8714" s="294">
        <v>2464.355</v>
      </c>
      <c r="G8714" s="294">
        <v>10659.245000000001</v>
      </c>
    </row>
    <row r="8715" spans="1:7">
      <c r="A8715" s="34" t="s">
        <v>1816</v>
      </c>
      <c r="B8715" s="293">
        <v>2016</v>
      </c>
      <c r="C8715" s="294">
        <v>50366.919000000002</v>
      </c>
      <c r="D8715" s="294">
        <v>949.62199999999996</v>
      </c>
      <c r="E8715" s="295">
        <v>16721.804</v>
      </c>
      <c r="F8715" s="294">
        <v>3554.9940000000001</v>
      </c>
      <c r="G8715" s="294">
        <v>10990.396000000001</v>
      </c>
    </row>
    <row r="8716" spans="1:7">
      <c r="A8716" s="34" t="s">
        <v>1816</v>
      </c>
      <c r="B8716" s="293">
        <v>2015</v>
      </c>
      <c r="C8716" s="294">
        <v>48680.752</v>
      </c>
      <c r="D8716" s="294">
        <v>686.77300000000002</v>
      </c>
      <c r="E8716" s="295">
        <v>17989.280999999999</v>
      </c>
      <c r="F8716" s="294">
        <v>5301.5280000000002</v>
      </c>
      <c r="G8716" s="294">
        <v>12623.404999999999</v>
      </c>
    </row>
    <row r="8717" spans="1:7">
      <c r="A8717" s="34" t="s">
        <v>1816</v>
      </c>
      <c r="B8717" s="293">
        <v>2014</v>
      </c>
      <c r="C8717" s="294">
        <v>46516.712</v>
      </c>
      <c r="D8717" s="294">
        <v>931.53300000000002</v>
      </c>
      <c r="E8717" s="295">
        <v>13141.112999999999</v>
      </c>
      <c r="F8717" s="294">
        <v>5266.6949999999997</v>
      </c>
      <c r="G8717" s="294">
        <v>7999.777</v>
      </c>
    </row>
    <row r="8718" spans="1:7">
      <c r="A8718" s="34" t="s">
        <v>1816</v>
      </c>
      <c r="B8718" s="293">
        <v>2013</v>
      </c>
      <c r="C8718" s="294">
        <v>44411.233</v>
      </c>
      <c r="D8718" s="294">
        <v>992.42700000000002</v>
      </c>
      <c r="E8718" s="295">
        <v>12663.947</v>
      </c>
      <c r="F8718" s="294">
        <v>5191.8100000000004</v>
      </c>
      <c r="G8718" s="294">
        <v>8080.7290000000003</v>
      </c>
    </row>
    <row r="8719" spans="1:7">
      <c r="A8719" s="34" t="s">
        <v>1816</v>
      </c>
      <c r="B8719" s="293">
        <v>2012</v>
      </c>
      <c r="C8719" s="294">
        <v>42380.938999999998</v>
      </c>
      <c r="D8719" s="294">
        <v>1121.585</v>
      </c>
      <c r="E8719" s="295">
        <v>12094.972</v>
      </c>
      <c r="F8719" s="294">
        <v>4685.04</v>
      </c>
      <c r="G8719" s="294">
        <v>7703.3780000000006</v>
      </c>
    </row>
    <row r="8720" spans="1:7">
      <c r="A8720" s="34" t="s">
        <v>1816</v>
      </c>
      <c r="B8720" s="293">
        <v>2011</v>
      </c>
      <c r="C8720" s="294">
        <v>39323.489000000001</v>
      </c>
      <c r="D8720" s="294">
        <v>1152.03</v>
      </c>
      <c r="E8720" s="295">
        <v>11385.555</v>
      </c>
      <c r="F8720" s="294">
        <v>4705.2420000000002</v>
      </c>
      <c r="G8720" s="294">
        <v>7373.7649999999994</v>
      </c>
    </row>
    <row r="8721" spans="1:7">
      <c r="A8721" s="34" t="s">
        <v>1816</v>
      </c>
      <c r="B8721" s="293">
        <v>2010</v>
      </c>
      <c r="C8721" s="294">
        <v>37243.495000000003</v>
      </c>
      <c r="D8721" s="294">
        <v>1179.9829999999999</v>
      </c>
      <c r="E8721" s="295">
        <v>10313.700999999999</v>
      </c>
      <c r="F8721" s="294">
        <v>3827.5259999999998</v>
      </c>
      <c r="G8721" s="294">
        <v>6308.1579999999994</v>
      </c>
    </row>
    <row r="8722" spans="1:7">
      <c r="A8722" s="34" t="s">
        <v>1816</v>
      </c>
      <c r="B8722" s="293">
        <v>2009</v>
      </c>
      <c r="C8722" s="294">
        <v>36853.33</v>
      </c>
      <c r="D8722" s="294">
        <v>1055.9480000000001</v>
      </c>
      <c r="E8722" s="295">
        <v>10148.186</v>
      </c>
      <c r="F8722" s="294">
        <v>3449.7020000000002</v>
      </c>
      <c r="G8722" s="294">
        <v>5926.3510000000006</v>
      </c>
    </row>
    <row r="8723" spans="1:7">
      <c r="A8723" s="34" t="s">
        <v>1816</v>
      </c>
      <c r="B8723" s="293">
        <v>2008</v>
      </c>
      <c r="C8723" s="294">
        <v>37522.110999999997</v>
      </c>
      <c r="D8723" s="294">
        <v>1106.1510000000001</v>
      </c>
      <c r="E8723" s="295">
        <v>10082.293</v>
      </c>
      <c r="F8723" s="294">
        <v>3408.9859999999999</v>
      </c>
      <c r="G8723" s="294">
        <v>5389.317</v>
      </c>
    </row>
    <row r="8724" spans="1:7">
      <c r="A8724" s="34" t="s">
        <v>1816</v>
      </c>
      <c r="B8724" s="293">
        <v>2007</v>
      </c>
      <c r="C8724" s="294">
        <v>35042.074999999997</v>
      </c>
      <c r="D8724" s="294">
        <v>1001.076</v>
      </c>
      <c r="E8724" s="295">
        <v>9518.9310000000005</v>
      </c>
      <c r="F8724" s="294">
        <v>3278.4</v>
      </c>
      <c r="G8724" s="294">
        <v>5059.0950000000003</v>
      </c>
    </row>
    <row r="8725" spans="1:7">
      <c r="A8725" s="34" t="s">
        <v>1816</v>
      </c>
      <c r="B8725" s="293">
        <v>2006</v>
      </c>
      <c r="C8725" s="294">
        <v>32628.437999999998</v>
      </c>
      <c r="D8725" s="294">
        <v>855.32500000000005</v>
      </c>
      <c r="E8725" s="295">
        <v>8992.0249999999996</v>
      </c>
      <c r="F8725" s="294">
        <v>3052.2840000000001</v>
      </c>
      <c r="G8725" s="294">
        <v>4814.9760000000006</v>
      </c>
    </row>
    <row r="8726" spans="1:7">
      <c r="A8726" s="34" t="s">
        <v>1816</v>
      </c>
      <c r="B8726" s="293">
        <v>2005</v>
      </c>
      <c r="C8726" s="294">
        <v>30281.914000000001</v>
      </c>
      <c r="D8726" s="294">
        <v>961.45699999999999</v>
      </c>
      <c r="E8726" s="295">
        <v>8267.902</v>
      </c>
      <c r="F8726" s="294">
        <v>2758.8389999999999</v>
      </c>
      <c r="G8726" s="294">
        <v>4189.9470000000001</v>
      </c>
    </row>
    <row r="8727" spans="1:7">
      <c r="A8727" s="34" t="s">
        <v>1816</v>
      </c>
      <c r="B8727" s="293">
        <v>2004</v>
      </c>
      <c r="C8727" s="294">
        <v>29335.4</v>
      </c>
      <c r="D8727" s="294">
        <v>907.21500000000003</v>
      </c>
      <c r="E8727" s="295">
        <v>7847.6319999999996</v>
      </c>
      <c r="F8727" s="294">
        <v>2564.5059999999999</v>
      </c>
      <c r="G8727" s="294">
        <v>4032.6659999999997</v>
      </c>
    </row>
    <row r="8728" spans="1:7">
      <c r="A8728" s="34" t="s">
        <v>1816</v>
      </c>
      <c r="B8728" s="293">
        <v>2003</v>
      </c>
      <c r="C8728" s="294">
        <v>26140.34</v>
      </c>
      <c r="D8728" s="294">
        <v>778.28700000000003</v>
      </c>
      <c r="E8728" s="295">
        <v>6936.5209999999997</v>
      </c>
      <c r="F8728" s="294">
        <v>2197.5309999999999</v>
      </c>
      <c r="G8728" s="294">
        <v>3569.7669999999998</v>
      </c>
    </row>
    <row r="8729" spans="1:7">
      <c r="A8729" s="34" t="s">
        <v>1816</v>
      </c>
      <c r="B8729" s="293">
        <v>2002</v>
      </c>
      <c r="C8729" s="294">
        <v>23350.5</v>
      </c>
      <c r="D8729" s="294">
        <v>679.78700000000003</v>
      </c>
      <c r="E8729" s="295">
        <v>5989.7529999999997</v>
      </c>
      <c r="F8729" s="294">
        <v>2132.5189999999998</v>
      </c>
      <c r="G8729" s="294">
        <v>3388.9399999999996</v>
      </c>
    </row>
    <row r="8730" spans="1:7">
      <c r="A8730" s="34" t="s">
        <v>1816</v>
      </c>
      <c r="B8730" s="293">
        <v>2001</v>
      </c>
      <c r="C8730" s="294">
        <v>21784.5</v>
      </c>
      <c r="D8730" s="294">
        <v>596.91</v>
      </c>
      <c r="E8730" s="295">
        <v>5468.5209999999997</v>
      </c>
      <c r="F8730" s="294">
        <v>2147.52</v>
      </c>
      <c r="G8730" s="294">
        <v>3162.848</v>
      </c>
    </row>
    <row r="8731" spans="1:7">
      <c r="A8731" s="34" t="s">
        <v>1816</v>
      </c>
      <c r="B8731" s="293">
        <v>2000</v>
      </c>
      <c r="C8731" s="294">
        <v>19303.27</v>
      </c>
      <c r="D8731" s="294">
        <v>445.59100000000001</v>
      </c>
      <c r="E8731" s="295">
        <v>4813.9549999999999</v>
      </c>
      <c r="F8731" s="294">
        <v>1761.568</v>
      </c>
      <c r="G8731" s="294">
        <v>2836.277</v>
      </c>
    </row>
    <row r="8732" spans="1:7">
      <c r="A8732" s="34" t="s">
        <v>1816</v>
      </c>
      <c r="B8732" s="293">
        <v>1999</v>
      </c>
      <c r="C8732" s="294">
        <v>17422.810000000001</v>
      </c>
      <c r="D8732" s="294">
        <v>362.27100000000002</v>
      </c>
      <c r="E8732" s="295">
        <v>4096.5820000000003</v>
      </c>
      <c r="F8732" s="294">
        <v>1427.1959999999999</v>
      </c>
      <c r="G8732" s="294">
        <v>2458.777</v>
      </c>
    </row>
    <row r="8733" spans="1:7">
      <c r="A8733" s="34" t="s">
        <v>1816</v>
      </c>
      <c r="B8733" s="293">
        <v>1998</v>
      </c>
      <c r="C8733" s="294">
        <v>15327.54</v>
      </c>
      <c r="D8733" s="294">
        <v>296.76799999999997</v>
      </c>
      <c r="E8733" s="295">
        <v>3780.1889999999999</v>
      </c>
      <c r="F8733" s="294">
        <v>1356.789</v>
      </c>
      <c r="G8733" s="294">
        <v>2381.0590000000002</v>
      </c>
    </row>
    <row r="8734" spans="1:7">
      <c r="A8734" s="34" t="s">
        <v>1816</v>
      </c>
      <c r="B8734" s="293">
        <v>1997</v>
      </c>
      <c r="C8734" s="294">
        <v>14454.588900000001</v>
      </c>
      <c r="D8734" s="294">
        <v>302.53300000000002</v>
      </c>
      <c r="E8734" s="295">
        <v>3436.6111000000001</v>
      </c>
      <c r="F8734" s="294">
        <v>1400.472</v>
      </c>
      <c r="G8734" s="294">
        <v>2113.6440000000002</v>
      </c>
    </row>
    <row r="8735" spans="1:7">
      <c r="A8735" s="34" t="s">
        <v>1816</v>
      </c>
      <c r="B8735" s="293">
        <v>1996</v>
      </c>
      <c r="C8735" s="294">
        <v>13395.1299</v>
      </c>
      <c r="D8735" s="294">
        <v>276.90499999999997</v>
      </c>
      <c r="E8735" s="295">
        <v>3325.4050000000002</v>
      </c>
      <c r="F8735" s="294">
        <v>1474.6780000000001</v>
      </c>
      <c r="G8735" s="294">
        <v>2078.7359999999999</v>
      </c>
    </row>
    <row r="8736" spans="1:7">
      <c r="A8736" s="34" t="s">
        <v>1816</v>
      </c>
      <c r="B8736" s="293">
        <v>1995</v>
      </c>
      <c r="C8736" s="294">
        <v>12118.046899999999</v>
      </c>
      <c r="D8736" s="294">
        <v>251.82400000000001</v>
      </c>
      <c r="E8736" s="295">
        <v>3094.6909000000001</v>
      </c>
      <c r="F8736" s="294">
        <v>1403.6030000000001</v>
      </c>
      <c r="G8736" s="294">
        <v>1952.9090000000001</v>
      </c>
    </row>
    <row r="8737" spans="1:7">
      <c r="A8737" s="34" t="s">
        <v>1816</v>
      </c>
      <c r="B8737" s="293">
        <v>1994</v>
      </c>
      <c r="C8737" s="294">
        <v>10942.499</v>
      </c>
      <c r="D8737" s="294">
        <v>216.75200000000001</v>
      </c>
      <c r="E8737" s="295">
        <v>2811.7289999999998</v>
      </c>
      <c r="F8737" s="294">
        <v>1240.9090000000001</v>
      </c>
      <c r="G8737" s="294">
        <v>1788.5970000000002</v>
      </c>
    </row>
    <row r="8738" spans="1:7">
      <c r="A8738" s="34" t="s">
        <v>1816</v>
      </c>
      <c r="B8738" s="293">
        <v>1993</v>
      </c>
      <c r="C8738" s="294">
        <v>10021.512699999999</v>
      </c>
      <c r="D8738" s="294">
        <v>201.80699999999999</v>
      </c>
      <c r="E8738" s="295">
        <v>2530.0430000000001</v>
      </c>
      <c r="F8738" s="294">
        <v>1137.2159999999999</v>
      </c>
      <c r="G8738" s="294">
        <v>1641.259</v>
      </c>
    </row>
    <row r="8739" spans="1:7">
      <c r="A8739" s="34" t="s">
        <v>1816</v>
      </c>
      <c r="B8739" s="293">
        <v>1992</v>
      </c>
      <c r="C8739" s="294">
        <v>8892.7852000000003</v>
      </c>
      <c r="D8739" s="294">
        <v>172.22900000000001</v>
      </c>
      <c r="E8739" s="295">
        <v>2301.6089000000002</v>
      </c>
      <c r="F8739" s="294">
        <v>1056.846</v>
      </c>
      <c r="G8739" s="294">
        <v>1558.653</v>
      </c>
    </row>
    <row r="8740" spans="1:7">
      <c r="A8740" s="34" t="s">
        <v>1816</v>
      </c>
      <c r="B8740" s="293">
        <v>1991</v>
      </c>
      <c r="C8740" s="294">
        <v>8149.7002000000002</v>
      </c>
      <c r="D8740" s="294">
        <v>153.83000000000001</v>
      </c>
      <c r="E8740" s="295">
        <v>2160.1311000000001</v>
      </c>
      <c r="F8740" s="294">
        <v>918.62599999999998</v>
      </c>
      <c r="G8740" s="294">
        <v>1475.364</v>
      </c>
    </row>
    <row r="8741" spans="1:7">
      <c r="A8741" s="34" t="s">
        <v>1816</v>
      </c>
      <c r="B8741" s="293">
        <v>1990</v>
      </c>
      <c r="C8741" s="294">
        <v>7590.5679</v>
      </c>
      <c r="D8741" s="294">
        <v>132.46100000000001</v>
      </c>
      <c r="E8741" s="295">
        <v>1992.0699</v>
      </c>
      <c r="F8741" s="294">
        <v>770.82899999999995</v>
      </c>
      <c r="G8741" s="294">
        <v>1369.4409999999998</v>
      </c>
    </row>
    <row r="8742" spans="1:7">
      <c r="A8742" s="34" t="s">
        <v>1816</v>
      </c>
      <c r="B8742" s="293">
        <v>1989</v>
      </c>
      <c r="C8742" s="294">
        <v>6851.3428000000004</v>
      </c>
      <c r="D8742" s="294">
        <v>107.892</v>
      </c>
      <c r="E8742" s="295">
        <v>1869.4010000000001</v>
      </c>
      <c r="F8742" s="294">
        <v>642.65</v>
      </c>
      <c r="G8742" s="294">
        <v>1282.3679999999999</v>
      </c>
    </row>
    <row r="8743" spans="1:7">
      <c r="A8743" s="34" t="s">
        <v>1817</v>
      </c>
      <c r="B8743" s="293">
        <v>2019</v>
      </c>
      <c r="C8743" s="294">
        <v>181193</v>
      </c>
      <c r="D8743" s="294">
        <v>13900</v>
      </c>
      <c r="E8743" s="295">
        <v>551669</v>
      </c>
      <c r="F8743" s="294">
        <v>201934</v>
      </c>
      <c r="G8743" s="294">
        <v>390336</v>
      </c>
    </row>
    <row r="8744" spans="1:7">
      <c r="A8744" s="34" t="s">
        <v>1817</v>
      </c>
      <c r="B8744" s="293">
        <v>2018</v>
      </c>
      <c r="C8744" s="294">
        <v>170756</v>
      </c>
      <c r="D8744" s="294">
        <v>19370</v>
      </c>
      <c r="E8744" s="295">
        <v>531864</v>
      </c>
      <c r="F8744" s="294">
        <v>193884</v>
      </c>
      <c r="G8744" s="294">
        <v>370389</v>
      </c>
    </row>
    <row r="8745" spans="1:7">
      <c r="A8745" s="34" t="s">
        <v>1817</v>
      </c>
      <c r="B8745" s="293">
        <v>2017</v>
      </c>
      <c r="C8745" s="294">
        <v>160546</v>
      </c>
      <c r="D8745" s="294">
        <v>29463</v>
      </c>
      <c r="E8745" s="295">
        <v>444097</v>
      </c>
      <c r="F8745" s="294">
        <v>142007</v>
      </c>
      <c r="G8745" s="294">
        <v>306353</v>
      </c>
    </row>
    <row r="8746" spans="1:7">
      <c r="A8746" s="34" t="s">
        <v>1817</v>
      </c>
      <c r="B8746" s="293">
        <v>2016</v>
      </c>
      <c r="C8746" s="294">
        <v>163786</v>
      </c>
      <c r="D8746" s="294">
        <v>12989</v>
      </c>
      <c r="E8746" s="295">
        <v>403821</v>
      </c>
      <c r="F8746" s="294">
        <v>124110</v>
      </c>
      <c r="G8746" s="294">
        <v>247623</v>
      </c>
    </row>
    <row r="8747" spans="1:7">
      <c r="A8747" s="34" t="s">
        <v>1817</v>
      </c>
      <c r="B8747" s="293">
        <v>2015</v>
      </c>
      <c r="C8747" s="294">
        <v>146801</v>
      </c>
      <c r="D8747" s="294">
        <v>13358</v>
      </c>
      <c r="E8747" s="295">
        <v>402672</v>
      </c>
      <c r="F8747" s="294">
        <v>123640</v>
      </c>
      <c r="G8747" s="294">
        <v>249791</v>
      </c>
    </row>
    <row r="8748" spans="1:7">
      <c r="A8748" s="34" t="s">
        <v>1817</v>
      </c>
      <c r="B8748" s="293">
        <v>2014</v>
      </c>
      <c r="C8748" s="294">
        <v>132447</v>
      </c>
      <c r="D8748" s="294">
        <v>6455</v>
      </c>
      <c r="E8748" s="295">
        <v>296834</v>
      </c>
      <c r="F8748" s="294">
        <v>90270</v>
      </c>
      <c r="G8748" s="294">
        <v>172104</v>
      </c>
    </row>
    <row r="8749" spans="1:7">
      <c r="A8749" s="34" t="s">
        <v>1817</v>
      </c>
      <c r="B8749" s="293">
        <v>2013</v>
      </c>
      <c r="C8749" s="294">
        <v>128752</v>
      </c>
      <c r="D8749" s="294">
        <v>18249</v>
      </c>
      <c r="E8749" s="295">
        <v>277787</v>
      </c>
      <c r="F8749" s="294">
        <v>91482</v>
      </c>
      <c r="G8749" s="294">
        <v>166270</v>
      </c>
    </row>
    <row r="8750" spans="1:7">
      <c r="A8750" s="34" t="s">
        <v>1817</v>
      </c>
      <c r="B8750" s="293">
        <v>2012</v>
      </c>
      <c r="C8750" s="294">
        <v>127434</v>
      </c>
      <c r="D8750" s="294">
        <v>7264</v>
      </c>
      <c r="E8750" s="295">
        <v>272315</v>
      </c>
      <c r="F8750" s="294">
        <v>92695</v>
      </c>
      <c r="G8750" s="294">
        <v>162539</v>
      </c>
    </row>
    <row r="8751" spans="1:7">
      <c r="A8751" s="34" t="s">
        <v>1817</v>
      </c>
      <c r="B8751" s="293">
        <v>2011</v>
      </c>
      <c r="C8751" s="294">
        <v>126723</v>
      </c>
      <c r="D8751" s="294">
        <v>3944</v>
      </c>
      <c r="E8751" s="295">
        <v>270442</v>
      </c>
      <c r="F8751" s="294">
        <v>105797</v>
      </c>
      <c r="G8751" s="294">
        <v>170550</v>
      </c>
    </row>
    <row r="8752" spans="1:7">
      <c r="A8752" s="34" t="s">
        <v>1817</v>
      </c>
      <c r="B8752" s="293">
        <v>2010</v>
      </c>
      <c r="C8752" s="294">
        <v>124280</v>
      </c>
      <c r="D8752" s="294">
        <v>19864</v>
      </c>
      <c r="E8752" s="295">
        <v>269391</v>
      </c>
      <c r="F8752" s="294">
        <v>111950</v>
      </c>
      <c r="G8752" s="294">
        <v>178117</v>
      </c>
    </row>
    <row r="8753" spans="1:7">
      <c r="A8753" s="34" t="s">
        <v>1817</v>
      </c>
      <c r="B8753" s="293">
        <v>2009</v>
      </c>
      <c r="C8753" s="294">
        <v>122513</v>
      </c>
      <c r="D8753" s="294">
        <v>12138</v>
      </c>
      <c r="E8753" s="295">
        <v>268312</v>
      </c>
      <c r="F8753" s="294">
        <v>101989</v>
      </c>
      <c r="G8753" s="294">
        <v>174070</v>
      </c>
    </row>
    <row r="8754" spans="1:7">
      <c r="A8754" s="34" t="s">
        <v>1817</v>
      </c>
      <c r="B8754" s="293">
        <v>2008</v>
      </c>
      <c r="C8754" s="294">
        <v>124028</v>
      </c>
      <c r="D8754" s="294">
        <v>12867</v>
      </c>
      <c r="E8754" s="295">
        <v>265245</v>
      </c>
      <c r="F8754" s="294">
        <v>96347</v>
      </c>
      <c r="G8754" s="294">
        <v>171338</v>
      </c>
    </row>
    <row r="8755" spans="1:7">
      <c r="A8755" s="34" t="s">
        <v>1817</v>
      </c>
      <c r="B8755" s="293">
        <v>2007</v>
      </c>
      <c r="C8755" s="294">
        <v>118928</v>
      </c>
      <c r="D8755" s="294">
        <v>11951</v>
      </c>
      <c r="E8755" s="295">
        <v>275644</v>
      </c>
      <c r="F8755" s="294">
        <v>115367</v>
      </c>
      <c r="G8755" s="294">
        <v>179482</v>
      </c>
    </row>
    <row r="8756" spans="1:7">
      <c r="A8756" s="34" t="s">
        <v>1817</v>
      </c>
      <c r="B8756" s="293">
        <v>2006</v>
      </c>
      <c r="C8756" s="294">
        <v>63055</v>
      </c>
      <c r="D8756" s="294">
        <v>7356</v>
      </c>
      <c r="E8756" s="295">
        <v>270634</v>
      </c>
      <c r="F8756" s="294">
        <v>115540</v>
      </c>
      <c r="G8756" s="294">
        <v>175336</v>
      </c>
    </row>
    <row r="8757" spans="1:7">
      <c r="A8757" s="34" t="s">
        <v>1817</v>
      </c>
      <c r="B8757" s="293">
        <v>2005</v>
      </c>
      <c r="C8757" s="294">
        <v>48728</v>
      </c>
      <c r="D8757" s="294">
        <v>9750</v>
      </c>
      <c r="E8757" s="295">
        <v>145632</v>
      </c>
      <c r="F8757" s="294">
        <v>54690</v>
      </c>
      <c r="G8757" s="294">
        <v>85260</v>
      </c>
    </row>
    <row r="8758" spans="1:7">
      <c r="A8758" s="34" t="s">
        <v>1817</v>
      </c>
      <c r="B8758" s="293">
        <v>2004</v>
      </c>
      <c r="C8758" s="294">
        <v>40787</v>
      </c>
      <c r="D8758" s="294">
        <v>5887</v>
      </c>
      <c r="E8758" s="295">
        <v>110265</v>
      </c>
      <c r="F8758" s="294">
        <v>40504</v>
      </c>
      <c r="G8758" s="294">
        <v>67469</v>
      </c>
    </row>
    <row r="8759" spans="1:7">
      <c r="A8759" s="34" t="s">
        <v>1817</v>
      </c>
      <c r="B8759" s="293">
        <v>2003</v>
      </c>
      <c r="C8759" s="294">
        <v>40843</v>
      </c>
      <c r="D8759" s="294">
        <v>8505</v>
      </c>
      <c r="E8759" s="295">
        <v>100166</v>
      </c>
      <c r="F8759" s="294">
        <v>38248</v>
      </c>
      <c r="G8759" s="294">
        <v>56187</v>
      </c>
    </row>
    <row r="8760" spans="1:7">
      <c r="A8760" s="34" t="s">
        <v>1817</v>
      </c>
      <c r="B8760" s="293">
        <v>2002</v>
      </c>
      <c r="C8760" s="294">
        <v>43138</v>
      </c>
      <c r="D8760" s="294">
        <v>5653</v>
      </c>
      <c r="E8760" s="295">
        <v>95057</v>
      </c>
      <c r="F8760" s="294">
        <v>33199</v>
      </c>
      <c r="G8760" s="294">
        <v>55240</v>
      </c>
    </row>
    <row r="8761" spans="1:7">
      <c r="A8761" s="34" t="s">
        <v>1817</v>
      </c>
      <c r="B8761" s="293">
        <v>2001</v>
      </c>
      <c r="C8761" s="294">
        <v>45908</v>
      </c>
      <c r="D8761" s="294">
        <v>7242</v>
      </c>
      <c r="E8761" s="295">
        <v>96322</v>
      </c>
      <c r="F8761" s="294">
        <v>32491</v>
      </c>
      <c r="G8761" s="294">
        <v>58657</v>
      </c>
    </row>
    <row r="8762" spans="1:7">
      <c r="A8762" s="34" t="s">
        <v>1817</v>
      </c>
      <c r="B8762" s="293">
        <v>2000</v>
      </c>
      <c r="C8762" s="294">
        <v>51476</v>
      </c>
      <c r="D8762" s="294">
        <v>7967</v>
      </c>
      <c r="E8762" s="295">
        <v>98651</v>
      </c>
      <c r="F8762" s="294">
        <v>31463</v>
      </c>
      <c r="G8762" s="294">
        <v>57425</v>
      </c>
    </row>
    <row r="8763" spans="1:7">
      <c r="A8763" s="34" t="s">
        <v>1817</v>
      </c>
      <c r="B8763" s="293">
        <v>1999</v>
      </c>
      <c r="C8763" s="294">
        <v>49489</v>
      </c>
      <c r="D8763" s="294">
        <v>8159</v>
      </c>
      <c r="E8763" s="295">
        <v>83215</v>
      </c>
      <c r="F8763" s="294">
        <v>27726</v>
      </c>
      <c r="G8763" s="294">
        <v>48575</v>
      </c>
    </row>
    <row r="8764" spans="1:7">
      <c r="A8764" s="34" t="s">
        <v>1817</v>
      </c>
      <c r="B8764" s="293">
        <v>1998</v>
      </c>
      <c r="C8764" s="294">
        <v>28777</v>
      </c>
      <c r="D8764" s="294">
        <v>4023</v>
      </c>
      <c r="E8764" s="295">
        <v>45066</v>
      </c>
      <c r="F8764" s="294">
        <v>13780</v>
      </c>
      <c r="G8764" s="294">
        <v>26943</v>
      </c>
    </row>
    <row r="8765" spans="1:7">
      <c r="A8765" s="34" t="s">
        <v>1817</v>
      </c>
      <c r="B8765" s="293">
        <v>1997</v>
      </c>
      <c r="C8765" s="294">
        <v>24856</v>
      </c>
      <c r="D8765" s="294">
        <v>1474</v>
      </c>
      <c r="E8765" s="295">
        <v>42132</v>
      </c>
      <c r="F8765" s="294">
        <v>10892</v>
      </c>
      <c r="G8765" s="294">
        <v>24864</v>
      </c>
    </row>
    <row r="8766" spans="1:7">
      <c r="A8766" s="34" t="s">
        <v>1817</v>
      </c>
      <c r="B8766" s="293">
        <v>1996</v>
      </c>
      <c r="C8766" s="294">
        <v>23486</v>
      </c>
      <c r="D8766" s="294">
        <v>3279</v>
      </c>
      <c r="E8766" s="295">
        <v>39485</v>
      </c>
      <c r="F8766" s="294">
        <v>10641</v>
      </c>
      <c r="G8766" s="294">
        <v>23906</v>
      </c>
    </row>
    <row r="8767" spans="1:7">
      <c r="A8767" s="34" t="s">
        <v>1817</v>
      </c>
      <c r="B8767" s="293">
        <v>1995</v>
      </c>
      <c r="C8767" s="294">
        <v>21712</v>
      </c>
      <c r="D8767" s="294">
        <v>-3064</v>
      </c>
      <c r="E8767" s="295">
        <v>37112</v>
      </c>
      <c r="F8767" s="294">
        <v>8443</v>
      </c>
      <c r="G8767" s="294">
        <v>22062</v>
      </c>
    </row>
    <row r="8768" spans="1:7">
      <c r="A8768" s="34" t="s">
        <v>1818</v>
      </c>
      <c r="B8768" s="293">
        <v>2019</v>
      </c>
      <c r="C8768" s="294">
        <v>10579.4</v>
      </c>
      <c r="D8768" s="294">
        <v>241.7</v>
      </c>
      <c r="E8768" s="295">
        <v>28859.8</v>
      </c>
      <c r="F8768" s="294">
        <v>13673.1</v>
      </c>
      <c r="G8768" s="294">
        <v>22876.9</v>
      </c>
    </row>
    <row r="8769" spans="1:7">
      <c r="A8769" s="34" t="s">
        <v>1818</v>
      </c>
      <c r="B8769" s="293">
        <v>2018</v>
      </c>
      <c r="C8769" s="294">
        <v>10769.6</v>
      </c>
      <c r="D8769" s="294">
        <v>1116.5</v>
      </c>
      <c r="E8769" s="295">
        <v>30109.8</v>
      </c>
      <c r="F8769" s="294">
        <v>13735.8</v>
      </c>
      <c r="G8769" s="294">
        <v>24224.1</v>
      </c>
    </row>
    <row r="8770" spans="1:7">
      <c r="A8770" s="34" t="s">
        <v>1818</v>
      </c>
      <c r="B8770" s="293">
        <v>2017</v>
      </c>
      <c r="C8770" s="294">
        <v>11002.8</v>
      </c>
      <c r="D8770" s="294">
        <v>1565.6</v>
      </c>
      <c r="E8770" s="295">
        <v>30246.9</v>
      </c>
      <c r="F8770" s="294">
        <v>13187.3</v>
      </c>
      <c r="G8770" s="294">
        <v>24500.799999999999</v>
      </c>
    </row>
    <row r="8771" spans="1:7">
      <c r="A8771" s="34" t="s">
        <v>1818</v>
      </c>
      <c r="B8771" s="293">
        <v>2016</v>
      </c>
      <c r="C8771" s="294">
        <v>4885</v>
      </c>
      <c r="D8771" s="294">
        <v>1593.9</v>
      </c>
      <c r="E8771" s="295">
        <v>29341.5</v>
      </c>
      <c r="F8771" s="294">
        <v>11621.7</v>
      </c>
      <c r="G8771" s="294">
        <v>23694.2</v>
      </c>
    </row>
    <row r="8772" spans="1:7">
      <c r="A8772" s="34" t="s">
        <v>1818</v>
      </c>
      <c r="B8772" s="293">
        <v>2015</v>
      </c>
      <c r="C8772" s="294">
        <v>3567.5</v>
      </c>
      <c r="D8772" s="294">
        <v>359.5</v>
      </c>
      <c r="E8772" s="295">
        <v>12276.3</v>
      </c>
      <c r="F8772" s="294">
        <v>7063.1</v>
      </c>
      <c r="G8772" s="294">
        <v>10000.5</v>
      </c>
    </row>
    <row r="8773" spans="1:7">
      <c r="A8773" s="34" t="s">
        <v>1818</v>
      </c>
      <c r="B8773" s="293">
        <v>2014</v>
      </c>
      <c r="C8773" s="294">
        <v>4146.3</v>
      </c>
      <c r="D8773" s="294">
        <v>514</v>
      </c>
      <c r="E8773" s="295">
        <v>13980.1</v>
      </c>
      <c r="F8773" s="294">
        <v>7886.1</v>
      </c>
      <c r="G8773" s="294">
        <v>11056.400000000001</v>
      </c>
    </row>
    <row r="8774" spans="1:7">
      <c r="A8774" s="34" t="s">
        <v>1818</v>
      </c>
      <c r="B8774" s="293">
        <v>2013</v>
      </c>
      <c r="C8774" s="294">
        <v>4206.1000000000004</v>
      </c>
      <c r="D8774" s="294">
        <v>567.29999999999995</v>
      </c>
      <c r="E8774" s="295">
        <v>15580.1</v>
      </c>
      <c r="F8774" s="294">
        <v>8630.1</v>
      </c>
      <c r="G8774" s="294">
        <v>12430</v>
      </c>
    </row>
    <row r="8775" spans="1:7">
      <c r="A8775" s="34" t="s">
        <v>1818</v>
      </c>
      <c r="B8775" s="293">
        <v>2012</v>
      </c>
      <c r="C8775" s="294">
        <v>3916.5</v>
      </c>
      <c r="D8775" s="294">
        <v>443</v>
      </c>
      <c r="E8775" s="295">
        <v>16212.2</v>
      </c>
      <c r="F8775" s="294">
        <v>7991.6</v>
      </c>
      <c r="G8775" s="294">
        <v>12659.7</v>
      </c>
    </row>
    <row r="8776" spans="1:7">
      <c r="A8776" s="34" t="s">
        <v>1818</v>
      </c>
      <c r="B8776" s="293">
        <v>2011</v>
      </c>
      <c r="C8776" s="294">
        <v>3515.7</v>
      </c>
      <c r="D8776" s="294">
        <v>676.3</v>
      </c>
      <c r="E8776" s="295">
        <v>12423.8</v>
      </c>
      <c r="F8776" s="294">
        <v>7690.2</v>
      </c>
      <c r="G8776" s="294">
        <v>9652</v>
      </c>
    </row>
    <row r="8777" spans="1:7">
      <c r="A8777" s="34" t="s">
        <v>1818</v>
      </c>
      <c r="B8777" s="293">
        <v>2010</v>
      </c>
      <c r="C8777" s="294">
        <v>3254.4</v>
      </c>
      <c r="D8777" s="294">
        <v>707.7</v>
      </c>
      <c r="E8777" s="295">
        <v>12697.6</v>
      </c>
      <c r="F8777" s="294">
        <v>7842.6</v>
      </c>
      <c r="G8777" s="294">
        <v>9803.2999999999993</v>
      </c>
    </row>
    <row r="8778" spans="1:7">
      <c r="A8778" s="34" t="s">
        <v>1818</v>
      </c>
      <c r="B8778" s="293">
        <v>2009</v>
      </c>
      <c r="C8778" s="294">
        <v>3032.4</v>
      </c>
      <c r="D8778" s="294">
        <v>720.4</v>
      </c>
      <c r="E8778" s="295">
        <v>12021.1</v>
      </c>
      <c r="F8778" s="294">
        <v>7092.8</v>
      </c>
      <c r="G8778" s="294">
        <v>8805.7999999999993</v>
      </c>
    </row>
    <row r="8779" spans="1:7">
      <c r="A8779" s="34" t="s">
        <v>1818</v>
      </c>
      <c r="B8779" s="293">
        <v>2008</v>
      </c>
      <c r="C8779" s="294">
        <v>4774.3</v>
      </c>
      <c r="D8779" s="294">
        <v>378.7</v>
      </c>
      <c r="E8779" s="295">
        <v>10386.6</v>
      </c>
      <c r="F8779" s="294">
        <v>6039.4</v>
      </c>
      <c r="G8779" s="294">
        <v>7791.5</v>
      </c>
    </row>
    <row r="8780" spans="1:7">
      <c r="A8780" s="34" t="s">
        <v>1818</v>
      </c>
      <c r="B8780" s="293">
        <v>2007</v>
      </c>
      <c r="C8780" s="294">
        <v>6190.5919999999996</v>
      </c>
      <c r="D8780" s="294">
        <v>497.19200000000001</v>
      </c>
      <c r="E8780" s="295">
        <v>13451.566000000001</v>
      </c>
      <c r="F8780" s="294">
        <v>7193.1419999999998</v>
      </c>
      <c r="G8780" s="294">
        <v>9458.0190000000002</v>
      </c>
    </row>
    <row r="8781" spans="1:7">
      <c r="A8781" s="34" t="s">
        <v>1818</v>
      </c>
      <c r="B8781" s="293">
        <v>2006</v>
      </c>
      <c r="C8781" s="294">
        <v>5844.9849999999997</v>
      </c>
      <c r="D8781" s="294">
        <v>361.03100000000001</v>
      </c>
      <c r="E8781" s="295">
        <v>11603.413</v>
      </c>
      <c r="F8781" s="294">
        <v>5864.1379999999999</v>
      </c>
      <c r="G8781" s="294">
        <v>7998.4239999999991</v>
      </c>
    </row>
    <row r="8782" spans="1:7">
      <c r="A8782" s="34" t="s">
        <v>1818</v>
      </c>
      <c r="B8782" s="293">
        <v>2005</v>
      </c>
      <c r="C8782" s="294">
        <v>5506.9059999999999</v>
      </c>
      <c r="D8782" s="294">
        <v>134.94399999999999</v>
      </c>
      <c r="E8782" s="295">
        <v>11799.264999999999</v>
      </c>
      <c r="F8782" s="294">
        <v>5408.5290000000005</v>
      </c>
      <c r="G8782" s="294">
        <v>7893.2990000000009</v>
      </c>
    </row>
    <row r="8783" spans="1:7">
      <c r="A8783" s="34" t="s">
        <v>1818</v>
      </c>
      <c r="B8783" s="293">
        <v>2004</v>
      </c>
      <c r="C8783" s="294">
        <v>4305.8159999999998</v>
      </c>
      <c r="D8783" s="294">
        <v>196.73599999999999</v>
      </c>
      <c r="E8783" s="295">
        <v>4657.5240000000003</v>
      </c>
      <c r="F8783" s="294">
        <v>1638.0340000000001</v>
      </c>
      <c r="G8783" s="294">
        <v>2570.2400000000002</v>
      </c>
    </row>
    <row r="8784" spans="1:7">
      <c r="A8784" s="34" t="s">
        <v>1818</v>
      </c>
      <c r="B8784" s="293">
        <v>2003</v>
      </c>
      <c r="C8784" s="294">
        <v>4000.1129999999998</v>
      </c>
      <c r="D8784" s="294">
        <v>174.65700000000001</v>
      </c>
      <c r="E8784" s="295">
        <v>4486.2259999999997</v>
      </c>
      <c r="F8784" s="294">
        <v>1267.376</v>
      </c>
      <c r="G8784" s="294">
        <v>2518.3789999999999</v>
      </c>
    </row>
    <row r="8785" spans="1:7">
      <c r="A8785" s="34" t="s">
        <v>1818</v>
      </c>
      <c r="B8785" s="293">
        <v>2002</v>
      </c>
      <c r="C8785" s="294">
        <v>3776.3220000000001</v>
      </c>
      <c r="D8785" s="294">
        <v>161.65299999999999</v>
      </c>
      <c r="E8785" s="295">
        <v>4297.4110000000001</v>
      </c>
      <c r="F8785" s="294">
        <v>981.851</v>
      </c>
      <c r="G8785" s="294">
        <v>2509.2919999999999</v>
      </c>
    </row>
    <row r="8786" spans="1:7">
      <c r="A8786" s="34" t="s">
        <v>1818</v>
      </c>
      <c r="B8786" s="293">
        <v>2001</v>
      </c>
      <c r="C8786" s="294">
        <v>2429.462</v>
      </c>
      <c r="D8786" s="294">
        <v>122.964</v>
      </c>
      <c r="E8786" s="295">
        <v>1739.692</v>
      </c>
      <c r="F8786" s="294">
        <v>951.31200000000001</v>
      </c>
      <c r="G8786" s="294">
        <v>1059.3499999999999</v>
      </c>
    </row>
    <row r="8787" spans="1:7">
      <c r="A8787" s="34" t="s">
        <v>1818</v>
      </c>
      <c r="B8787" s="293">
        <v>2000</v>
      </c>
      <c r="C8787" s="294">
        <v>2414.415</v>
      </c>
      <c r="D8787" s="294">
        <v>109.617</v>
      </c>
      <c r="E8787" s="295">
        <v>1629.3040000000001</v>
      </c>
      <c r="F8787" s="294">
        <v>932.38900000000001</v>
      </c>
      <c r="G8787" s="294">
        <v>1037.3890000000001</v>
      </c>
    </row>
    <row r="8788" spans="1:7">
      <c r="A8788" s="34" t="s">
        <v>1818</v>
      </c>
      <c r="B8788" s="293">
        <v>1999</v>
      </c>
      <c r="C8788" s="294">
        <v>2236.4839999999999</v>
      </c>
      <c r="D8788" s="294">
        <v>92.284000000000006</v>
      </c>
      <c r="E8788" s="295">
        <v>1546.376</v>
      </c>
      <c r="F8788" s="294">
        <v>841.53899999999999</v>
      </c>
      <c r="G8788" s="294">
        <v>946.53899999999999</v>
      </c>
    </row>
    <row r="8789" spans="1:7">
      <c r="A8789" s="34" t="s">
        <v>1818</v>
      </c>
      <c r="B8789" s="293">
        <v>1998</v>
      </c>
      <c r="C8789" s="294">
        <v>1899.5329999999999</v>
      </c>
      <c r="D8789" s="294">
        <v>67.784000000000006</v>
      </c>
      <c r="E8789" s="295">
        <v>1460.598</v>
      </c>
      <c r="F8789" s="294">
        <v>774.798</v>
      </c>
      <c r="G8789" s="294">
        <v>919.798</v>
      </c>
    </row>
    <row r="8790" spans="1:7">
      <c r="A8790" s="34" t="s">
        <v>1818</v>
      </c>
      <c r="B8790" s="293">
        <v>1997</v>
      </c>
      <c r="C8790" s="294">
        <v>1821.3040000000001</v>
      </c>
      <c r="D8790" s="294">
        <v>82.26</v>
      </c>
      <c r="E8790" s="295">
        <v>1412.0830000000001</v>
      </c>
      <c r="F8790" s="294">
        <v>736.56799999999998</v>
      </c>
      <c r="G8790" s="294">
        <v>909.06799999999998</v>
      </c>
    </row>
    <row r="8791" spans="1:7">
      <c r="A8791" s="34" t="s">
        <v>1818</v>
      </c>
      <c r="B8791" s="293">
        <v>1996</v>
      </c>
      <c r="C8791" s="294">
        <v>1742.056</v>
      </c>
      <c r="D8791" s="294">
        <v>43.424999999999997</v>
      </c>
      <c r="E8791" s="295">
        <v>1362.5360000000001</v>
      </c>
      <c r="F8791" s="294">
        <v>715.48699999999997</v>
      </c>
      <c r="G8791" s="294">
        <v>908.48699999999997</v>
      </c>
    </row>
    <row r="8792" spans="1:7">
      <c r="A8792" s="34" t="s">
        <v>1818</v>
      </c>
      <c r="B8792" s="293">
        <v>1995</v>
      </c>
      <c r="C8792" s="294">
        <v>1679.5861</v>
      </c>
      <c r="D8792" s="294">
        <v>43.177999999999997</v>
      </c>
      <c r="E8792" s="295">
        <v>1384.53</v>
      </c>
      <c r="F8792" s="294">
        <v>695.01599999999996</v>
      </c>
      <c r="G8792" s="294">
        <v>926.01599999999996</v>
      </c>
    </row>
    <row r="8793" spans="1:7">
      <c r="A8793" s="34" t="s">
        <v>1818</v>
      </c>
      <c r="B8793" s="293">
        <v>1994</v>
      </c>
      <c r="C8793" s="294">
        <v>1662.671</v>
      </c>
      <c r="D8793" s="294">
        <v>58.12</v>
      </c>
      <c r="E8793" s="295">
        <v>1371.576</v>
      </c>
      <c r="F8793" s="294">
        <v>674.20100000000002</v>
      </c>
      <c r="G8793" s="294">
        <v>849.20100000000002</v>
      </c>
    </row>
    <row r="8794" spans="1:7">
      <c r="A8794" s="34" t="s">
        <v>1818</v>
      </c>
      <c r="B8794" s="293">
        <v>1993</v>
      </c>
      <c r="C8794" s="294">
        <v>1581.8109999999999</v>
      </c>
      <c r="D8794" s="294">
        <v>-41.93</v>
      </c>
      <c r="E8794" s="295">
        <v>1350.944</v>
      </c>
      <c r="F8794" s="294">
        <v>631.92700000000002</v>
      </c>
      <c r="G8794" s="294">
        <v>856.92700000000002</v>
      </c>
    </row>
    <row r="8795" spans="1:7">
      <c r="A8795" s="34" t="s">
        <v>1818</v>
      </c>
      <c r="B8795" s="293">
        <v>1992</v>
      </c>
      <c r="C8795" s="294">
        <v>1550.788</v>
      </c>
      <c r="D8795" s="294">
        <v>-1.986</v>
      </c>
      <c r="E8795" s="295">
        <v>1373.3710000000001</v>
      </c>
      <c r="F8795" s="294">
        <v>685.44500000000005</v>
      </c>
      <c r="G8795" s="294">
        <v>905.44500000000005</v>
      </c>
    </row>
    <row r="8796" spans="1:7">
      <c r="A8796" s="34" t="s">
        <v>1818</v>
      </c>
      <c r="B8796" s="293">
        <v>1991</v>
      </c>
      <c r="C8796" s="294">
        <v>1529.9860000000001</v>
      </c>
      <c r="D8796" s="294">
        <v>25.516999999999999</v>
      </c>
      <c r="E8796" s="295">
        <v>1844.8109999999999</v>
      </c>
      <c r="F8796" s="294">
        <v>1099.4201</v>
      </c>
      <c r="G8796" s="294">
        <v>1365.7201</v>
      </c>
    </row>
    <row r="8797" spans="1:7">
      <c r="A8797" s="34" t="s">
        <v>1818</v>
      </c>
      <c r="B8797" s="293">
        <v>1990</v>
      </c>
      <c r="C8797" s="294">
        <v>1863.354</v>
      </c>
      <c r="D8797" s="294">
        <v>38.9</v>
      </c>
      <c r="E8797" s="295">
        <v>1761.6639</v>
      </c>
      <c r="F8797" s="294">
        <v>1091.547</v>
      </c>
      <c r="G8797" s="294">
        <v>1201.547</v>
      </c>
    </row>
    <row r="8798" spans="1:7">
      <c r="A8798" s="34" t="s">
        <v>1818</v>
      </c>
      <c r="B8798" s="293">
        <v>1989</v>
      </c>
      <c r="C8798" s="294">
        <v>1763.87</v>
      </c>
      <c r="D8798" s="294">
        <v>13.132</v>
      </c>
      <c r="E8798" s="295">
        <v>1530.7829999999999</v>
      </c>
      <c r="F8798" s="294">
        <v>1060.9000000000001</v>
      </c>
      <c r="G8798" s="294">
        <v>1060.9000000000001</v>
      </c>
    </row>
    <row r="8799" spans="1:7">
      <c r="A8799" s="34" t="s">
        <v>1819</v>
      </c>
      <c r="B8799" s="293">
        <v>2019</v>
      </c>
      <c r="C8799" s="294">
        <v>5223.2030000000004</v>
      </c>
      <c r="D8799" s="294">
        <v>778.74900000000002</v>
      </c>
      <c r="E8799" s="295">
        <v>16254.731</v>
      </c>
      <c r="F8799" s="294">
        <v>-2885.0830000000001</v>
      </c>
      <c r="G8799" s="294">
        <v>14013.87</v>
      </c>
    </row>
    <row r="8800" spans="1:7">
      <c r="A8800" s="34" t="s">
        <v>1819</v>
      </c>
      <c r="B8800" s="293">
        <v>2018</v>
      </c>
      <c r="C8800" s="294">
        <v>3811.1260000000002</v>
      </c>
      <c r="D8800" s="294">
        <v>900.91399999999999</v>
      </c>
      <c r="E8800" s="295">
        <v>12197.467000000001</v>
      </c>
      <c r="F8800" s="294">
        <v>-1808.471</v>
      </c>
      <c r="G8800" s="294">
        <v>11068.811</v>
      </c>
    </row>
    <row r="8801" spans="1:7">
      <c r="A8801" s="34" t="s">
        <v>1819</v>
      </c>
      <c r="B8801" s="293">
        <v>2017</v>
      </c>
      <c r="C8801" s="294">
        <v>3504.2860000000001</v>
      </c>
      <c r="D8801" s="294">
        <v>437.63</v>
      </c>
      <c r="E8801" s="295">
        <v>9975.6610000000001</v>
      </c>
      <c r="F8801" s="294">
        <v>-2951.2040000000002</v>
      </c>
      <c r="G8801" s="294">
        <v>8811.4570000000003</v>
      </c>
    </row>
    <row r="8802" spans="1:7">
      <c r="A8802" s="34" t="s">
        <v>1819</v>
      </c>
      <c r="B8802" s="293">
        <v>2016</v>
      </c>
      <c r="C8802" s="294">
        <v>3171.4110000000001</v>
      </c>
      <c r="D8802" s="294">
        <v>583.41399999999999</v>
      </c>
      <c r="E8802" s="295">
        <v>10726.277</v>
      </c>
      <c r="F8802" s="294">
        <v>-651.49</v>
      </c>
      <c r="G8802" s="294">
        <v>9544.1170000000002</v>
      </c>
    </row>
    <row r="8803" spans="1:7">
      <c r="A8803" s="34" t="s">
        <v>1819</v>
      </c>
      <c r="B8803" s="293">
        <v>2015</v>
      </c>
      <c r="C8803" s="294">
        <v>2707.1149999999998</v>
      </c>
      <c r="D8803" s="294">
        <v>443.84699999999998</v>
      </c>
      <c r="E8803" s="295">
        <v>8303.9349999999995</v>
      </c>
      <c r="F8803" s="294">
        <v>-1038.306</v>
      </c>
      <c r="G8803" s="294">
        <v>7311.2959999999985</v>
      </c>
    </row>
    <row r="8804" spans="1:7">
      <c r="A8804" s="34" t="s">
        <v>1819</v>
      </c>
      <c r="B8804" s="293">
        <v>2014</v>
      </c>
      <c r="C8804" s="294">
        <v>2372.9059999999999</v>
      </c>
      <c r="D8804" s="294">
        <v>180.28399999999999</v>
      </c>
      <c r="E8804" s="295">
        <v>6756.848</v>
      </c>
      <c r="F8804" s="294">
        <v>-1556.0989999999999</v>
      </c>
      <c r="G8804" s="294">
        <v>5917.0320000000002</v>
      </c>
    </row>
    <row r="8805" spans="1:7">
      <c r="A8805" s="34" t="s">
        <v>1819</v>
      </c>
      <c r="B8805" s="293">
        <v>2013</v>
      </c>
      <c r="C8805" s="294">
        <v>1924.4</v>
      </c>
      <c r="D8805" s="294">
        <v>131.54599999999999</v>
      </c>
      <c r="E8805" s="295">
        <v>6148.8789999999999</v>
      </c>
      <c r="F8805" s="294">
        <v>-336.38099999999997</v>
      </c>
      <c r="G8805" s="294">
        <v>5394.857</v>
      </c>
    </row>
    <row r="8806" spans="1:7">
      <c r="A8806" s="34" t="s">
        <v>1819</v>
      </c>
      <c r="B8806" s="293">
        <v>2012</v>
      </c>
      <c r="C8806" s="294">
        <v>1700.2080000000001</v>
      </c>
      <c r="D8806" s="294">
        <v>321.67</v>
      </c>
      <c r="E8806" s="295">
        <v>5459.6170000000002</v>
      </c>
      <c r="F8806" s="294">
        <v>1218.8340000000001</v>
      </c>
      <c r="G8806" s="294">
        <v>4837.9589999999998</v>
      </c>
    </row>
    <row r="8807" spans="1:7">
      <c r="A8807" s="34" t="s">
        <v>1819</v>
      </c>
      <c r="B8807" s="293">
        <v>2011</v>
      </c>
      <c r="C8807" s="294">
        <v>1206.021</v>
      </c>
      <c r="D8807" s="294">
        <v>169.32300000000001</v>
      </c>
      <c r="E8807" s="295">
        <v>4513.6360000000004</v>
      </c>
      <c r="F8807" s="294">
        <v>810.94899999999996</v>
      </c>
      <c r="G8807" s="294">
        <v>3949.3240000000001</v>
      </c>
    </row>
    <row r="8808" spans="1:7">
      <c r="A8808" s="34" t="s">
        <v>1819</v>
      </c>
      <c r="B8808" s="293">
        <v>2010</v>
      </c>
      <c r="C8808" s="294">
        <v>827.654</v>
      </c>
      <c r="D8808" s="294">
        <v>133.13200000000001</v>
      </c>
      <c r="E8808" s="295">
        <v>2677.8180000000002</v>
      </c>
      <c r="F8808" s="294">
        <v>592.97900000000004</v>
      </c>
      <c r="G8808" s="294">
        <v>2364.625</v>
      </c>
    </row>
    <row r="8809" spans="1:7">
      <c r="A8809" s="34" t="s">
        <v>1819</v>
      </c>
      <c r="B8809" s="293">
        <v>2009</v>
      </c>
      <c r="C8809" s="294">
        <v>761.55200000000002</v>
      </c>
      <c r="D8809" s="294">
        <v>162.90199999999999</v>
      </c>
      <c r="E8809" s="295">
        <v>2454.44</v>
      </c>
      <c r="F8809" s="294">
        <v>819.16200000000003</v>
      </c>
      <c r="G8809" s="294">
        <v>2175.9229999999998</v>
      </c>
    </row>
    <row r="8810" spans="1:7">
      <c r="A8810" s="34" t="s">
        <v>1819</v>
      </c>
      <c r="B8810" s="293">
        <v>2008</v>
      </c>
      <c r="C8810" s="294">
        <v>713.71100000000001</v>
      </c>
      <c r="D8810" s="294">
        <v>133.126</v>
      </c>
      <c r="E8810" s="295">
        <v>2255.8209999999999</v>
      </c>
      <c r="F8810" s="294">
        <v>653.9</v>
      </c>
      <c r="G8810" s="294">
        <v>2011.13</v>
      </c>
    </row>
    <row r="8811" spans="1:7">
      <c r="A8811" s="34" t="s">
        <v>1819</v>
      </c>
      <c r="B8811" s="293">
        <v>2007</v>
      </c>
      <c r="C8811" s="294">
        <v>592.798</v>
      </c>
      <c r="D8811" s="294">
        <v>88.644999999999996</v>
      </c>
      <c r="E8811" s="295">
        <v>2061.0529999999999</v>
      </c>
      <c r="F8811" s="294">
        <v>487.55099999999999</v>
      </c>
      <c r="G8811" s="294">
        <v>1845.405</v>
      </c>
    </row>
    <row r="8812" spans="1:7">
      <c r="A8812" s="34" t="s">
        <v>1819</v>
      </c>
      <c r="B8812" s="293">
        <v>2006</v>
      </c>
      <c r="C8812" s="294">
        <v>435.16399999999999</v>
      </c>
      <c r="D8812" s="294">
        <v>25.117000000000001</v>
      </c>
      <c r="E8812" s="295">
        <v>1416.712</v>
      </c>
      <c r="F8812" s="294">
        <v>363.041</v>
      </c>
      <c r="G8812" s="294">
        <v>1288.0409999999999</v>
      </c>
    </row>
    <row r="8813" spans="1:7">
      <c r="A8813" s="34" t="s">
        <v>1819</v>
      </c>
      <c r="B8813" s="293">
        <v>2005</v>
      </c>
      <c r="C8813" s="294">
        <v>374.25299999999999</v>
      </c>
      <c r="D8813" s="294">
        <v>34.686999999999998</v>
      </c>
      <c r="E8813" s="295">
        <v>1427.748</v>
      </c>
      <c r="F8813" s="294">
        <v>333.10700000000003</v>
      </c>
      <c r="G8813" s="294">
        <v>1222.953</v>
      </c>
    </row>
    <row r="8814" spans="1:7">
      <c r="A8814" s="34" t="s">
        <v>1819</v>
      </c>
      <c r="B8814" s="293">
        <v>2004</v>
      </c>
      <c r="C8814" s="294">
        <v>300.70299999999997</v>
      </c>
      <c r="D8814" s="294">
        <v>13.622</v>
      </c>
      <c r="E8814" s="295">
        <v>1345.912</v>
      </c>
      <c r="F8814" s="294">
        <v>297.41199999999998</v>
      </c>
      <c r="G8814" s="294">
        <v>1191.6880000000001</v>
      </c>
    </row>
    <row r="8815" spans="1:7">
      <c r="A8815" s="34" t="s">
        <v>1820</v>
      </c>
      <c r="B8815" s="293">
        <v>2019</v>
      </c>
      <c r="C8815" s="294">
        <v>13448</v>
      </c>
      <c r="D8815" s="294">
        <v>1844</v>
      </c>
      <c r="E8815" s="295">
        <v>19694</v>
      </c>
      <c r="F8815" s="294">
        <v>10570</v>
      </c>
      <c r="G8815" s="294">
        <v>14535</v>
      </c>
    </row>
    <row r="8816" spans="1:7">
      <c r="A8816" s="34" t="s">
        <v>1820</v>
      </c>
      <c r="B8816" s="293">
        <v>2018</v>
      </c>
      <c r="C8816" s="294">
        <v>13988</v>
      </c>
      <c r="D8816" s="294">
        <v>2565</v>
      </c>
      <c r="E8816" s="295">
        <v>20386</v>
      </c>
      <c r="F8816" s="294">
        <v>10831</v>
      </c>
      <c r="G8816" s="294">
        <v>14831</v>
      </c>
    </row>
    <row r="8817" spans="1:7">
      <c r="A8817" s="34" t="s">
        <v>1820</v>
      </c>
      <c r="B8817" s="293">
        <v>2017</v>
      </c>
      <c r="C8817" s="294">
        <v>12185</v>
      </c>
      <c r="D8817" s="294">
        <v>1683</v>
      </c>
      <c r="E8817" s="295">
        <v>19403</v>
      </c>
      <c r="F8817" s="294">
        <v>9751</v>
      </c>
      <c r="G8817" s="294">
        <v>14095</v>
      </c>
    </row>
    <row r="8818" spans="1:7">
      <c r="A8818" s="34" t="s">
        <v>1820</v>
      </c>
      <c r="B8818" s="293">
        <v>2016</v>
      </c>
      <c r="C8818" s="294">
        <v>11352</v>
      </c>
      <c r="D8818" s="294">
        <v>2009</v>
      </c>
      <c r="E8818" s="295">
        <v>17608</v>
      </c>
      <c r="F8818" s="294">
        <v>8485</v>
      </c>
      <c r="G8818" s="294">
        <v>12555</v>
      </c>
    </row>
    <row r="8819" spans="1:7">
      <c r="A8819" s="34" t="s">
        <v>1820</v>
      </c>
      <c r="B8819" s="293">
        <v>2015</v>
      </c>
      <c r="C8819" s="294">
        <v>12233</v>
      </c>
      <c r="D8819" s="294">
        <v>2420</v>
      </c>
      <c r="E8819" s="295">
        <v>20589</v>
      </c>
      <c r="F8819" s="294">
        <v>9585</v>
      </c>
      <c r="G8819" s="294">
        <v>13469</v>
      </c>
    </row>
    <row r="8820" spans="1:7">
      <c r="A8820" s="34" t="s">
        <v>1820</v>
      </c>
      <c r="B8820" s="293">
        <v>2014</v>
      </c>
      <c r="C8820" s="294">
        <v>11973</v>
      </c>
      <c r="D8820" s="294">
        <v>1781</v>
      </c>
      <c r="E8820" s="295">
        <v>20152</v>
      </c>
      <c r="F8820" s="294">
        <v>9013</v>
      </c>
      <c r="G8820" s="294">
        <v>12871</v>
      </c>
    </row>
    <row r="8821" spans="1:7">
      <c r="A8821" s="34" t="s">
        <v>1820</v>
      </c>
      <c r="B8821" s="293">
        <v>2013</v>
      </c>
      <c r="C8821" s="294">
        <v>13280</v>
      </c>
      <c r="D8821" s="294">
        <v>1276</v>
      </c>
      <c r="E8821" s="295">
        <v>18461</v>
      </c>
      <c r="F8821" s="294">
        <v>8386</v>
      </c>
      <c r="G8821" s="294">
        <v>11400</v>
      </c>
    </row>
    <row r="8822" spans="1:7">
      <c r="A8822" s="34" t="s">
        <v>1820</v>
      </c>
      <c r="B8822" s="293">
        <v>2012</v>
      </c>
      <c r="C8822" s="294">
        <v>13282</v>
      </c>
      <c r="D8822" s="294">
        <v>1112</v>
      </c>
      <c r="E8822" s="295">
        <v>19306</v>
      </c>
      <c r="F8822" s="294">
        <v>7977</v>
      </c>
      <c r="G8822" s="294">
        <v>11688</v>
      </c>
    </row>
    <row r="8823" spans="1:7">
      <c r="A8823" s="34" t="s">
        <v>1820</v>
      </c>
      <c r="B8823" s="293">
        <v>2011</v>
      </c>
      <c r="C8823" s="294">
        <v>13778</v>
      </c>
      <c r="D8823" s="294">
        <v>1245</v>
      </c>
      <c r="E8823" s="295">
        <v>17723</v>
      </c>
      <c r="F8823" s="294">
        <v>7484</v>
      </c>
      <c r="G8823" s="294">
        <v>10151</v>
      </c>
    </row>
    <row r="8824" spans="1:7">
      <c r="A8824" s="34" t="s">
        <v>1820</v>
      </c>
      <c r="B8824" s="293">
        <v>2010</v>
      </c>
      <c r="C8824" s="294">
        <v>12070</v>
      </c>
      <c r="D8824" s="294">
        <v>1103</v>
      </c>
      <c r="E8824" s="295">
        <v>16992</v>
      </c>
      <c r="F8824" s="294">
        <v>7056</v>
      </c>
      <c r="G8824" s="294">
        <v>9469</v>
      </c>
    </row>
    <row r="8825" spans="1:7">
      <c r="A8825" s="34" t="s">
        <v>1820</v>
      </c>
      <c r="B8825" s="293">
        <v>2009</v>
      </c>
      <c r="C8825" s="294">
        <v>10256</v>
      </c>
      <c r="D8825" s="294">
        <v>-3256</v>
      </c>
      <c r="E8825" s="295">
        <v>16220</v>
      </c>
      <c r="F8825" s="294">
        <v>7026</v>
      </c>
      <c r="G8825" s="294">
        <v>9443</v>
      </c>
    </row>
    <row r="8826" spans="1:7">
      <c r="A8826" s="34" t="s">
        <v>1820</v>
      </c>
      <c r="B8826" s="293">
        <v>2008</v>
      </c>
      <c r="C8826" s="294">
        <v>14373</v>
      </c>
      <c r="D8826" s="294">
        <v>1782</v>
      </c>
      <c r="E8826" s="295">
        <v>21600</v>
      </c>
      <c r="F8826" s="294">
        <v>11083</v>
      </c>
      <c r="G8826" s="294">
        <v>14264</v>
      </c>
    </row>
    <row r="8827" spans="1:7">
      <c r="A8827" s="34" t="s">
        <v>1820</v>
      </c>
      <c r="B8827" s="293">
        <v>2007</v>
      </c>
      <c r="C8827" s="294">
        <v>12959</v>
      </c>
      <c r="D8827" s="294">
        <v>-554</v>
      </c>
      <c r="E8827" s="295">
        <v>23688</v>
      </c>
      <c r="F8827" s="294">
        <v>11392</v>
      </c>
      <c r="G8827" s="294">
        <v>14770</v>
      </c>
    </row>
    <row r="8828" spans="1:7">
      <c r="A8828" s="34" t="s">
        <v>1820</v>
      </c>
      <c r="B8828" s="293">
        <v>2006</v>
      </c>
      <c r="C8828" s="294">
        <v>12300</v>
      </c>
      <c r="D8828" s="294">
        <v>1193</v>
      </c>
      <c r="E8828" s="295">
        <v>19091</v>
      </c>
      <c r="F8828" s="294">
        <v>11176</v>
      </c>
      <c r="G8828" s="294">
        <v>14838</v>
      </c>
    </row>
    <row r="8829" spans="1:7">
      <c r="A8829" s="34" t="s">
        <v>1820</v>
      </c>
      <c r="B8829" s="293">
        <v>2005</v>
      </c>
      <c r="C8829" s="294">
        <v>11890</v>
      </c>
      <c r="D8829" s="294">
        <v>1144</v>
      </c>
      <c r="E8829" s="295">
        <v>18473</v>
      </c>
      <c r="F8829" s="294">
        <v>9868</v>
      </c>
      <c r="G8829" s="294">
        <v>14379</v>
      </c>
    </row>
    <row r="8830" spans="1:7">
      <c r="A8830" s="34" t="s">
        <v>1821</v>
      </c>
      <c r="B8830" s="293">
        <v>2019</v>
      </c>
      <c r="C8830" s="294">
        <v>2595.3620000000001</v>
      </c>
      <c r="D8830" s="294">
        <v>461.46600000000001</v>
      </c>
      <c r="E8830" s="295">
        <v>6309.82</v>
      </c>
      <c r="F8830" s="294">
        <v>2979.32</v>
      </c>
      <c r="G8830" s="294">
        <v>5010.4840000000004</v>
      </c>
    </row>
    <row r="8831" spans="1:7">
      <c r="A8831" s="34" t="s">
        <v>1821</v>
      </c>
      <c r="B8831" s="293">
        <v>2018</v>
      </c>
      <c r="C8831" s="294">
        <v>2448.3829999999998</v>
      </c>
      <c r="D8831" s="294">
        <v>200.80199999999999</v>
      </c>
      <c r="E8831" s="295">
        <v>6277.991</v>
      </c>
      <c r="F8831" s="294">
        <v>2539.9780000000001</v>
      </c>
      <c r="G8831" s="294">
        <v>4698.8029999999999</v>
      </c>
    </row>
    <row r="8832" spans="1:7">
      <c r="A8832" s="34" t="s">
        <v>1821</v>
      </c>
      <c r="B8832" s="293">
        <v>2017</v>
      </c>
      <c r="C8832" s="294">
        <v>2146.3029999999999</v>
      </c>
      <c r="D8832" s="294">
        <v>152.53</v>
      </c>
      <c r="E8832" s="295">
        <v>6181.4920000000002</v>
      </c>
      <c r="F8832" s="294">
        <v>2430.5309999999999</v>
      </c>
      <c r="G8832" s="294">
        <v>4680.0830000000005</v>
      </c>
    </row>
    <row r="8833" spans="1:7">
      <c r="A8833" s="34" t="s">
        <v>1821</v>
      </c>
      <c r="B8833" s="293">
        <v>2016</v>
      </c>
      <c r="C8833" s="294">
        <v>1868.027</v>
      </c>
      <c r="D8833" s="294">
        <v>237.37700000000001</v>
      </c>
      <c r="E8833" s="295">
        <v>3891.2130000000002</v>
      </c>
      <c r="F8833" s="294">
        <v>2139.3409999999999</v>
      </c>
      <c r="G8833" s="294">
        <v>3172.6639999999998</v>
      </c>
    </row>
    <row r="8834" spans="1:7">
      <c r="A8834" s="34" t="s">
        <v>1821</v>
      </c>
      <c r="B8834" s="293">
        <v>2015</v>
      </c>
      <c r="C8834" s="294">
        <v>1809.69</v>
      </c>
      <c r="D8834" s="294">
        <v>244.863</v>
      </c>
      <c r="E8834" s="295">
        <v>3871.7739999999999</v>
      </c>
      <c r="F8834" s="294">
        <v>2011.0930000000001</v>
      </c>
      <c r="G8834" s="294">
        <v>3070.2930000000001</v>
      </c>
    </row>
    <row r="8835" spans="1:7">
      <c r="A8835" s="34" t="s">
        <v>1821</v>
      </c>
      <c r="B8835" s="293">
        <v>2014</v>
      </c>
      <c r="C8835" s="294">
        <v>1839.8320000000001</v>
      </c>
      <c r="D8835" s="294">
        <v>187.679</v>
      </c>
      <c r="E8835" s="295">
        <v>3922.7869999999998</v>
      </c>
      <c r="F8835" s="294">
        <v>1913.6990000000001</v>
      </c>
      <c r="G8835" s="294">
        <v>2982.1000000000004</v>
      </c>
    </row>
    <row r="8836" spans="1:7">
      <c r="A8836" s="34" t="s">
        <v>1821</v>
      </c>
      <c r="B8836" s="293">
        <v>2013</v>
      </c>
      <c r="C8836" s="294">
        <v>1696.271</v>
      </c>
      <c r="D8836" s="294">
        <v>150.881</v>
      </c>
      <c r="E8836" s="295">
        <v>4209.0069999999996</v>
      </c>
      <c r="F8836" s="294">
        <v>1916.0160000000001</v>
      </c>
      <c r="G8836" s="294">
        <v>3202.3029999999999</v>
      </c>
    </row>
    <row r="8837" spans="1:7">
      <c r="A8837" s="34" t="s">
        <v>1821</v>
      </c>
      <c r="B8837" s="293">
        <v>2012</v>
      </c>
      <c r="C8837" s="294">
        <v>1551.009</v>
      </c>
      <c r="D8837" s="294">
        <v>-190.05699999999999</v>
      </c>
      <c r="E8837" s="295">
        <v>3733.6869999999999</v>
      </c>
      <c r="F8837" s="294">
        <v>1781.537</v>
      </c>
      <c r="G8837" s="294">
        <v>2751.5169999999998</v>
      </c>
    </row>
    <row r="8838" spans="1:7">
      <c r="A8838" s="34" t="s">
        <v>1821</v>
      </c>
      <c r="B8838" s="293">
        <v>2011</v>
      </c>
      <c r="C8838" s="294">
        <v>1492.528</v>
      </c>
      <c r="D8838" s="294">
        <v>323.32900000000001</v>
      </c>
      <c r="E8838" s="295">
        <v>3924.1030000000001</v>
      </c>
      <c r="F8838" s="294">
        <v>1982.7829999999999</v>
      </c>
      <c r="G8838" s="294">
        <v>2942.578</v>
      </c>
    </row>
    <row r="8839" spans="1:7">
      <c r="A8839" s="34" t="s">
        <v>1821</v>
      </c>
      <c r="B8839" s="293">
        <v>2010</v>
      </c>
      <c r="C8839" s="294">
        <v>1433.2819999999999</v>
      </c>
      <c r="D8839" s="294">
        <v>201.09399999999999</v>
      </c>
      <c r="E8839" s="295">
        <v>3643.1550000000002</v>
      </c>
      <c r="F8839" s="294">
        <v>1787.278</v>
      </c>
      <c r="G8839" s="294">
        <v>2704.3980000000001</v>
      </c>
    </row>
    <row r="8840" spans="1:7">
      <c r="A8840" s="34" t="s">
        <v>1821</v>
      </c>
      <c r="B8840" s="293">
        <v>2009</v>
      </c>
      <c r="C8840" s="294">
        <v>1766.329</v>
      </c>
      <c r="D8840" s="294">
        <v>302.99400000000003</v>
      </c>
      <c r="E8840" s="295">
        <v>3839.0050000000001</v>
      </c>
      <c r="F8840" s="294">
        <v>1585.0740000000001</v>
      </c>
      <c r="G8840" s="294">
        <v>2781.5730000000003</v>
      </c>
    </row>
    <row r="8841" spans="1:7">
      <c r="A8841" s="34" t="s">
        <v>1821</v>
      </c>
      <c r="B8841" s="293">
        <v>2008</v>
      </c>
      <c r="C8841" s="294">
        <v>2066.7310000000002</v>
      </c>
      <c r="D8841" s="294">
        <v>119.774</v>
      </c>
      <c r="E8841" s="295">
        <v>3926.7440000000001</v>
      </c>
      <c r="F8841" s="294">
        <v>1285.883</v>
      </c>
      <c r="G8841" s="294">
        <v>2832.2740000000003</v>
      </c>
    </row>
    <row r="8842" spans="1:7">
      <c r="A8842" s="34" t="s">
        <v>1821</v>
      </c>
      <c r="B8842" s="293">
        <v>2007</v>
      </c>
      <c r="C8842" s="294">
        <v>1934.3320000000001</v>
      </c>
      <c r="D8842" s="294">
        <v>146.48400000000001</v>
      </c>
      <c r="E8842" s="295">
        <v>4187.9970000000003</v>
      </c>
      <c r="F8842" s="294">
        <v>1371.0260000000001</v>
      </c>
      <c r="G8842" s="294">
        <v>3055.2849999999999</v>
      </c>
    </row>
    <row r="8843" spans="1:7">
      <c r="A8843" s="34" t="s">
        <v>1821</v>
      </c>
      <c r="B8843" s="293">
        <v>2006</v>
      </c>
      <c r="C8843" s="294">
        <v>1690.809</v>
      </c>
      <c r="D8843" s="294">
        <v>139.43</v>
      </c>
      <c r="E8843" s="295">
        <v>2361.4369999999999</v>
      </c>
      <c r="F8843" s="294">
        <v>1231.4780000000001</v>
      </c>
      <c r="G8843" s="294">
        <v>1749.8700000000001</v>
      </c>
    </row>
    <row r="8844" spans="1:7">
      <c r="A8844" s="34" t="s">
        <v>1821</v>
      </c>
      <c r="B8844" s="293">
        <v>2005</v>
      </c>
      <c r="C8844" s="294">
        <v>2514.5520000000001</v>
      </c>
      <c r="D8844" s="294">
        <v>138.81700000000001</v>
      </c>
      <c r="E8844" s="295">
        <v>2506.3850000000002</v>
      </c>
      <c r="F8844" s="294">
        <v>1159.4739999999999</v>
      </c>
      <c r="G8844" s="294">
        <v>1790.2559999999999</v>
      </c>
    </row>
    <row r="8845" spans="1:7">
      <c r="A8845" s="34" t="s">
        <v>1821</v>
      </c>
      <c r="B8845" s="293">
        <v>2004</v>
      </c>
      <c r="C8845" s="294">
        <v>2390.4110000000001</v>
      </c>
      <c r="D8845" s="294">
        <v>9.5169999999999995</v>
      </c>
      <c r="E8845" s="295">
        <v>2691.7339999999999</v>
      </c>
      <c r="F8845" s="294">
        <v>1175.211</v>
      </c>
      <c r="G8845" s="294">
        <v>1962.979</v>
      </c>
    </row>
    <row r="8846" spans="1:7">
      <c r="A8846" s="34" t="s">
        <v>1821</v>
      </c>
      <c r="B8846" s="293">
        <v>2003</v>
      </c>
      <c r="C8846" s="294">
        <v>2282.4349999999999</v>
      </c>
      <c r="D8846" s="294">
        <v>109.10299999999999</v>
      </c>
      <c r="E8846" s="295">
        <v>2110.6129999999998</v>
      </c>
      <c r="F8846" s="294">
        <v>1062.3019999999999</v>
      </c>
      <c r="G8846" s="294">
        <v>1518.2869999999998</v>
      </c>
    </row>
    <row r="8847" spans="1:7">
      <c r="A8847" s="34" t="s">
        <v>1821</v>
      </c>
      <c r="B8847" s="293">
        <v>2002</v>
      </c>
      <c r="C8847" s="294">
        <v>2076.2289999999998</v>
      </c>
      <c r="D8847" s="294">
        <v>125.26600000000001</v>
      </c>
      <c r="E8847" s="295">
        <v>1813.384</v>
      </c>
      <c r="F8847" s="294">
        <v>912.28099999999995</v>
      </c>
      <c r="G8847" s="294">
        <v>1335.1799999999998</v>
      </c>
    </row>
    <row r="8848" spans="1:7">
      <c r="A8848" s="34" t="s">
        <v>1821</v>
      </c>
      <c r="B8848" s="293">
        <v>2001</v>
      </c>
      <c r="C8848" s="294">
        <v>1905.0039999999999</v>
      </c>
      <c r="D8848" s="294">
        <v>112.31100000000001</v>
      </c>
      <c r="E8848" s="295">
        <v>1635.02</v>
      </c>
      <c r="F8848" s="294">
        <v>778.14300000000003</v>
      </c>
      <c r="G8848" s="294">
        <v>1218.4450000000002</v>
      </c>
    </row>
    <row r="8849" spans="1:7">
      <c r="A8849" s="34" t="s">
        <v>1821</v>
      </c>
      <c r="B8849" s="293">
        <v>2000</v>
      </c>
      <c r="C8849" s="294">
        <v>1764.4820999999999</v>
      </c>
      <c r="D8849" s="294">
        <v>109.224</v>
      </c>
      <c r="E8849" s="295">
        <v>1401.288</v>
      </c>
      <c r="F8849" s="294">
        <v>690.42200000000003</v>
      </c>
      <c r="G8849" s="294">
        <v>1029.0160000000001</v>
      </c>
    </row>
    <row r="8850" spans="1:7">
      <c r="A8850" s="34" t="s">
        <v>1821</v>
      </c>
      <c r="B8850" s="293">
        <v>1999</v>
      </c>
      <c r="C8850" s="294">
        <v>1601.069</v>
      </c>
      <c r="D8850" s="294">
        <v>95.22</v>
      </c>
      <c r="E8850" s="295">
        <v>1263.444</v>
      </c>
      <c r="F8850" s="294">
        <v>602.56399999999996</v>
      </c>
      <c r="G8850" s="294">
        <v>947.255</v>
      </c>
    </row>
    <row r="8851" spans="1:7">
      <c r="A8851" s="34" t="s">
        <v>1821</v>
      </c>
      <c r="B8851" s="293">
        <v>1998</v>
      </c>
      <c r="C8851" s="294">
        <v>1437.578</v>
      </c>
      <c r="D8851" s="294">
        <v>82.55</v>
      </c>
      <c r="E8851" s="295">
        <v>1215.9169999999999</v>
      </c>
      <c r="F8851" s="294">
        <v>534.45000000000005</v>
      </c>
      <c r="G8851" s="294">
        <v>901.68200000000002</v>
      </c>
    </row>
    <row r="8852" spans="1:7">
      <c r="A8852" s="34" t="s">
        <v>1821</v>
      </c>
      <c r="B8852" s="293">
        <v>1997</v>
      </c>
      <c r="C8852" s="294">
        <v>1145.7728999999999</v>
      </c>
      <c r="D8852" s="294">
        <v>70.072000000000003</v>
      </c>
      <c r="E8852" s="295">
        <v>1079.165</v>
      </c>
      <c r="F8852" s="294">
        <v>463.75299999999999</v>
      </c>
      <c r="G8852" s="294">
        <v>817.04399999999998</v>
      </c>
    </row>
    <row r="8853" spans="1:7">
      <c r="A8853" s="34" t="s">
        <v>1821</v>
      </c>
      <c r="B8853" s="293">
        <v>1996</v>
      </c>
      <c r="C8853" s="294">
        <v>931.18299999999999</v>
      </c>
      <c r="D8853" s="294">
        <v>57.161999999999999</v>
      </c>
      <c r="E8853" s="295">
        <v>857.85400000000004</v>
      </c>
      <c r="F8853" s="294">
        <v>409.17599999999999</v>
      </c>
      <c r="G8853" s="294">
        <v>675.70799999999997</v>
      </c>
    </row>
    <row r="8854" spans="1:7">
      <c r="A8854" s="34" t="s">
        <v>1821</v>
      </c>
      <c r="B8854" s="293">
        <v>1995</v>
      </c>
      <c r="C8854" s="294">
        <v>912.68899999999996</v>
      </c>
      <c r="D8854" s="294">
        <v>48.87</v>
      </c>
      <c r="E8854" s="295">
        <v>785.17100000000005</v>
      </c>
      <c r="F8854" s="294">
        <v>355.36399999999998</v>
      </c>
      <c r="G8854" s="294">
        <v>626.42599999999993</v>
      </c>
    </row>
    <row r="8855" spans="1:7">
      <c r="A8855" s="34" t="s">
        <v>1821</v>
      </c>
      <c r="B8855" s="293">
        <v>1994</v>
      </c>
      <c r="C8855" s="294">
        <v>812.67200000000003</v>
      </c>
      <c r="D8855" s="294">
        <v>41.195999999999998</v>
      </c>
      <c r="E8855" s="295">
        <v>710.78899999999999</v>
      </c>
      <c r="F8855" s="294">
        <v>309.02499999999998</v>
      </c>
      <c r="G8855" s="294">
        <v>563.202</v>
      </c>
    </row>
    <row r="8856" spans="1:7">
      <c r="A8856" s="34" t="s">
        <v>1821</v>
      </c>
      <c r="B8856" s="293">
        <v>1993</v>
      </c>
      <c r="C8856" s="294">
        <v>666.79600000000005</v>
      </c>
      <c r="D8856" s="294">
        <v>33.686</v>
      </c>
      <c r="E8856" s="295">
        <v>640.57600000000002</v>
      </c>
      <c r="F8856" s="294">
        <v>269.79000000000002</v>
      </c>
      <c r="G8856" s="294">
        <v>524.03300000000002</v>
      </c>
    </row>
    <row r="8857" spans="1:7">
      <c r="A8857" s="34" t="s">
        <v>1821</v>
      </c>
      <c r="B8857" s="293">
        <v>1992</v>
      </c>
      <c r="C8857" s="294">
        <v>567.13199999999995</v>
      </c>
      <c r="D8857" s="294">
        <v>32.872</v>
      </c>
      <c r="E8857" s="295">
        <v>534.93110000000001</v>
      </c>
      <c r="F8857" s="294">
        <v>240.46719999999999</v>
      </c>
      <c r="G8857" s="294">
        <v>429.48099999999999</v>
      </c>
    </row>
    <row r="8858" spans="1:7">
      <c r="A8858" s="34" t="s">
        <v>1821</v>
      </c>
      <c r="B8858" s="293">
        <v>1991</v>
      </c>
      <c r="C8858" s="294">
        <v>479.53699999999998</v>
      </c>
      <c r="D8858" s="294">
        <v>29.806999999999999</v>
      </c>
      <c r="E8858" s="295">
        <v>477.69299999999998</v>
      </c>
      <c r="F8858" s="294">
        <v>211.70099999999999</v>
      </c>
      <c r="G8858" s="294">
        <v>385.33100000000002</v>
      </c>
    </row>
    <row r="8859" spans="1:7">
      <c r="A8859" s="34" t="s">
        <v>1821</v>
      </c>
      <c r="B8859" s="293">
        <v>1990</v>
      </c>
      <c r="C8859" s="294">
        <v>441.13299999999998</v>
      </c>
      <c r="D8859" s="294">
        <v>28.567</v>
      </c>
      <c r="E8859" s="295">
        <v>425.1</v>
      </c>
      <c r="F8859" s="294">
        <v>187.875</v>
      </c>
      <c r="G8859" s="294">
        <v>339.76400000000001</v>
      </c>
    </row>
    <row r="8860" spans="1:7">
      <c r="A8860" s="34" t="s">
        <v>1821</v>
      </c>
      <c r="B8860" s="293">
        <v>1989</v>
      </c>
      <c r="C8860" s="294">
        <v>355.625</v>
      </c>
      <c r="D8860" s="294">
        <v>26.797000000000001</v>
      </c>
      <c r="E8860" s="295">
        <v>366.66199999999998</v>
      </c>
      <c r="F8860" s="294">
        <v>160.03800000000001</v>
      </c>
      <c r="G8860" s="294">
        <v>293.64800000000002</v>
      </c>
    </row>
    <row r="8861" spans="1:7">
      <c r="A8861" s="34" t="s">
        <v>1822</v>
      </c>
      <c r="B8861" s="293">
        <v>2019</v>
      </c>
      <c r="C8861" s="294">
        <v>75356</v>
      </c>
      <c r="D8861" s="294">
        <v>2937</v>
      </c>
      <c r="E8861" s="295">
        <v>41290</v>
      </c>
      <c r="F8861" s="294">
        <v>11297</v>
      </c>
      <c r="G8861" s="294">
        <v>24742</v>
      </c>
    </row>
    <row r="8862" spans="1:7">
      <c r="A8862" s="34" t="s">
        <v>1822</v>
      </c>
      <c r="B8862" s="293">
        <v>2018</v>
      </c>
      <c r="C8862" s="294">
        <v>72714</v>
      </c>
      <c r="D8862" s="294">
        <v>2914</v>
      </c>
      <c r="E8862" s="295">
        <v>40303</v>
      </c>
      <c r="F8862" s="294">
        <v>11651</v>
      </c>
      <c r="G8862" s="294">
        <v>25269</v>
      </c>
    </row>
    <row r="8863" spans="1:7">
      <c r="A8863" s="34" t="s">
        <v>1822</v>
      </c>
      <c r="B8863" s="293">
        <v>2017</v>
      </c>
      <c r="C8863" s="294">
        <v>69495</v>
      </c>
      <c r="D8863" s="294">
        <v>2737</v>
      </c>
      <c r="E8863" s="295">
        <v>37431</v>
      </c>
      <c r="F8863" s="294">
        <v>10953</v>
      </c>
      <c r="G8863" s="294">
        <v>23702</v>
      </c>
    </row>
    <row r="8864" spans="1:7">
      <c r="A8864" s="34" t="s">
        <v>1822</v>
      </c>
      <c r="B8864" s="293">
        <v>2016</v>
      </c>
      <c r="C8864" s="294">
        <v>73785</v>
      </c>
      <c r="D8864" s="294">
        <v>3363</v>
      </c>
      <c r="E8864" s="295">
        <v>40262</v>
      </c>
      <c r="F8864" s="294">
        <v>12957</v>
      </c>
      <c r="G8864" s="294">
        <v>25717</v>
      </c>
    </row>
    <row r="8865" spans="1:7">
      <c r="A8865" s="34" t="s">
        <v>1822</v>
      </c>
      <c r="B8865" s="293">
        <v>2015</v>
      </c>
      <c r="C8865" s="294">
        <v>72618</v>
      </c>
      <c r="D8865" s="294">
        <v>-1636</v>
      </c>
      <c r="E8865" s="295">
        <v>41172</v>
      </c>
      <c r="F8865" s="294">
        <v>13997</v>
      </c>
      <c r="G8865" s="294">
        <v>26722</v>
      </c>
    </row>
    <row r="8866" spans="1:7">
      <c r="A8866" s="34" t="s">
        <v>1822</v>
      </c>
      <c r="B8866" s="293">
        <v>2014</v>
      </c>
      <c r="C8866" s="294">
        <v>71279</v>
      </c>
      <c r="D8866" s="294">
        <v>1971</v>
      </c>
      <c r="E8866" s="295">
        <v>44553</v>
      </c>
      <c r="F8866" s="294">
        <v>16231</v>
      </c>
      <c r="G8866" s="294">
        <v>28803</v>
      </c>
    </row>
    <row r="8867" spans="1:7">
      <c r="A8867" s="34" t="s">
        <v>1822</v>
      </c>
      <c r="B8867" s="293">
        <v>2013</v>
      </c>
      <c r="C8867" s="294">
        <v>73301</v>
      </c>
      <c r="D8867" s="294">
        <v>2999</v>
      </c>
      <c r="E8867" s="295">
        <v>48163</v>
      </c>
      <c r="F8867" s="294">
        <v>16558</v>
      </c>
      <c r="G8867" s="294">
        <v>34206</v>
      </c>
    </row>
    <row r="8868" spans="1:7">
      <c r="A8868" s="34" t="s">
        <v>1822</v>
      </c>
      <c r="B8868" s="293">
        <v>2012</v>
      </c>
      <c r="C8868" s="294">
        <v>69865</v>
      </c>
      <c r="D8868" s="294">
        <v>2929</v>
      </c>
      <c r="E8868" s="295">
        <v>46630</v>
      </c>
      <c r="F8868" s="294">
        <v>15821</v>
      </c>
      <c r="G8868" s="294">
        <v>33304</v>
      </c>
    </row>
    <row r="8869" spans="1:7">
      <c r="A8869" s="34" t="s">
        <v>1822</v>
      </c>
      <c r="B8869" s="293">
        <v>2011</v>
      </c>
      <c r="C8869" s="294">
        <v>67390</v>
      </c>
      <c r="D8869" s="294">
        <v>2920</v>
      </c>
      <c r="E8869" s="295">
        <v>43705</v>
      </c>
      <c r="F8869" s="294">
        <v>15487</v>
      </c>
      <c r="G8869" s="294">
        <v>31213</v>
      </c>
    </row>
    <row r="8870" spans="1:7">
      <c r="A8870" s="34" t="s">
        <v>1822</v>
      </c>
      <c r="B8870" s="293">
        <v>2010</v>
      </c>
      <c r="C8870" s="294">
        <v>65357</v>
      </c>
      <c r="D8870" s="294">
        <v>2488</v>
      </c>
      <c r="E8870" s="295">
        <v>44533</v>
      </c>
      <c r="F8870" s="294">
        <v>15347</v>
      </c>
      <c r="G8870" s="294">
        <v>32161</v>
      </c>
    </row>
    <row r="8871" spans="1:7">
      <c r="A8871" s="34" t="s">
        <v>1822</v>
      </c>
      <c r="B8871" s="293">
        <v>2009</v>
      </c>
      <c r="C8871" s="294">
        <v>64948</v>
      </c>
      <c r="D8871" s="294">
        <v>2214</v>
      </c>
      <c r="E8871" s="295">
        <v>44106</v>
      </c>
      <c r="F8871" s="294">
        <v>13712</v>
      </c>
      <c r="G8871" s="294">
        <v>32464</v>
      </c>
    </row>
    <row r="8872" spans="1:7">
      <c r="A8872" s="34" t="s">
        <v>1822</v>
      </c>
      <c r="B8872" s="293">
        <v>2008</v>
      </c>
      <c r="C8872" s="294">
        <v>63367</v>
      </c>
      <c r="D8872" s="294">
        <v>2849</v>
      </c>
      <c r="E8872" s="295">
        <v>44560</v>
      </c>
      <c r="F8872" s="294">
        <v>15307</v>
      </c>
      <c r="G8872" s="294">
        <v>32397</v>
      </c>
    </row>
    <row r="8873" spans="1:7">
      <c r="A8873" s="34" t="s">
        <v>1822</v>
      </c>
      <c r="B8873" s="293">
        <v>2007</v>
      </c>
      <c r="C8873" s="294">
        <v>59490</v>
      </c>
      <c r="D8873" s="294">
        <v>2787</v>
      </c>
      <c r="E8873" s="295">
        <v>37349</v>
      </c>
      <c r="F8873" s="294">
        <v>15633</v>
      </c>
      <c r="G8873" s="294">
        <v>25670</v>
      </c>
    </row>
    <row r="8874" spans="1:7">
      <c r="A8874" s="34" t="s">
        <v>1822</v>
      </c>
      <c r="B8874" s="293">
        <v>2006</v>
      </c>
      <c r="C8874" s="294">
        <v>52620</v>
      </c>
      <c r="D8874" s="294">
        <v>2408</v>
      </c>
      <c r="E8874" s="295">
        <v>34995</v>
      </c>
      <c r="F8874" s="294">
        <v>14205</v>
      </c>
      <c r="G8874" s="294">
        <v>24077</v>
      </c>
    </row>
    <row r="8875" spans="1:7">
      <c r="A8875" s="34" t="s">
        <v>1822</v>
      </c>
      <c r="B8875" s="293">
        <v>2005</v>
      </c>
      <c r="C8875" s="294">
        <v>46839</v>
      </c>
      <c r="D8875" s="294">
        <v>3198</v>
      </c>
      <c r="E8875" s="295">
        <v>32293</v>
      </c>
      <c r="F8875" s="294">
        <v>13029</v>
      </c>
      <c r="G8875" s="294">
        <v>22567</v>
      </c>
    </row>
    <row r="8876" spans="1:7">
      <c r="A8876" s="34" t="s">
        <v>1822</v>
      </c>
      <c r="B8876" s="293">
        <v>2004</v>
      </c>
      <c r="C8876" s="294">
        <v>42025</v>
      </c>
      <c r="D8876" s="294">
        <v>1841</v>
      </c>
      <c r="E8876" s="295">
        <v>31392</v>
      </c>
      <c r="F8876" s="294">
        <v>11065</v>
      </c>
      <c r="G8876" s="294">
        <v>22148</v>
      </c>
    </row>
    <row r="8877" spans="1:7">
      <c r="A8877" s="34" t="s">
        <v>1822</v>
      </c>
      <c r="B8877" s="293">
        <v>2003</v>
      </c>
      <c r="C8877" s="294">
        <v>43917</v>
      </c>
      <c r="D8877" s="294">
        <v>1654</v>
      </c>
      <c r="E8877" s="295">
        <v>28603</v>
      </c>
      <c r="F8877" s="294">
        <v>9443</v>
      </c>
      <c r="G8877" s="294">
        <v>20604</v>
      </c>
    </row>
    <row r="8878" spans="1:7">
      <c r="A8878" s="34" t="s">
        <v>1822</v>
      </c>
      <c r="B8878" s="293">
        <v>2002</v>
      </c>
      <c r="C8878" s="294">
        <v>39826</v>
      </c>
      <c r="D8878" s="294">
        <v>1368</v>
      </c>
      <c r="E8878" s="295">
        <v>24154</v>
      </c>
      <c r="F8878" s="294">
        <v>7860</v>
      </c>
      <c r="G8878" s="294">
        <v>16853</v>
      </c>
    </row>
    <row r="8879" spans="1:7">
      <c r="A8879" s="34" t="s">
        <v>1822</v>
      </c>
      <c r="B8879" s="293">
        <v>2001</v>
      </c>
      <c r="C8879" s="294">
        <v>36903</v>
      </c>
      <c r="D8879" s="294">
        <v>1264</v>
      </c>
      <c r="E8879" s="295">
        <v>19490</v>
      </c>
      <c r="F8879" s="294">
        <v>6519</v>
      </c>
      <c r="G8879" s="294">
        <v>13010</v>
      </c>
    </row>
    <row r="8880" spans="1:7">
      <c r="A8880" s="34" t="s">
        <v>1822</v>
      </c>
      <c r="B8880" s="293">
        <v>2000</v>
      </c>
      <c r="C8880" s="294">
        <v>33702</v>
      </c>
      <c r="D8880" s="294">
        <v>1115</v>
      </c>
      <c r="E8880" s="295">
        <v>17143</v>
      </c>
      <c r="F8880" s="294">
        <v>5862</v>
      </c>
      <c r="G8880" s="294">
        <v>10881</v>
      </c>
    </row>
    <row r="8881" spans="1:7">
      <c r="A8881" s="34" t="s">
        <v>1822</v>
      </c>
      <c r="B8881" s="293">
        <v>1999</v>
      </c>
      <c r="C8881" s="294">
        <v>30662</v>
      </c>
      <c r="D8881" s="294">
        <v>915</v>
      </c>
      <c r="E8881" s="295">
        <v>15666</v>
      </c>
      <c r="F8881" s="294">
        <v>5335</v>
      </c>
      <c r="G8881" s="294">
        <v>10043</v>
      </c>
    </row>
    <row r="8882" spans="1:7">
      <c r="A8882" s="34" t="s">
        <v>1822</v>
      </c>
      <c r="B8882" s="293">
        <v>1998</v>
      </c>
      <c r="C8882" s="294">
        <v>27757</v>
      </c>
      <c r="D8882" s="294">
        <v>731</v>
      </c>
      <c r="E8882" s="295">
        <v>14191</v>
      </c>
      <c r="F8882" s="294">
        <v>4490</v>
      </c>
      <c r="G8882" s="294">
        <v>9188</v>
      </c>
    </row>
    <row r="8883" spans="1:7">
      <c r="A8883" s="34" t="s">
        <v>1822</v>
      </c>
      <c r="B8883" s="293">
        <v>1997</v>
      </c>
      <c r="C8883" s="294">
        <v>25371</v>
      </c>
      <c r="D8883" s="294">
        <v>443</v>
      </c>
      <c r="E8883" s="295">
        <v>13389</v>
      </c>
      <c r="F8883" s="294">
        <v>3840</v>
      </c>
      <c r="G8883" s="294">
        <v>8881</v>
      </c>
    </row>
    <row r="8884" spans="1:7">
      <c r="A8884" s="34" t="s">
        <v>1822</v>
      </c>
      <c r="B8884" s="293">
        <v>1996</v>
      </c>
      <c r="C8884" s="294">
        <v>23516</v>
      </c>
      <c r="D8884" s="294">
        <v>292</v>
      </c>
      <c r="E8884" s="295">
        <v>12570</v>
      </c>
      <c r="F8884" s="294">
        <v>3465</v>
      </c>
      <c r="G8884" s="294">
        <v>8606</v>
      </c>
    </row>
    <row r="8885" spans="1:7">
      <c r="A8885" s="34" t="s">
        <v>1822</v>
      </c>
      <c r="B8885" s="293">
        <v>1995</v>
      </c>
      <c r="C8885" s="294">
        <v>21311</v>
      </c>
      <c r="D8885" s="294">
        <v>410.6</v>
      </c>
      <c r="E8885" s="295">
        <v>11697</v>
      </c>
      <c r="F8885" s="294">
        <v>3403</v>
      </c>
      <c r="G8885" s="294">
        <v>8100</v>
      </c>
    </row>
    <row r="8886" spans="1:7">
      <c r="A8886" s="34" t="s">
        <v>1822</v>
      </c>
      <c r="B8886" s="293">
        <v>1994</v>
      </c>
      <c r="C8886" s="294">
        <v>19233</v>
      </c>
      <c r="D8886" s="294">
        <v>351</v>
      </c>
      <c r="E8886" s="295">
        <v>10778</v>
      </c>
      <c r="F8886" s="294">
        <v>3105</v>
      </c>
      <c r="G8886" s="294">
        <v>7757</v>
      </c>
    </row>
    <row r="8887" spans="1:7">
      <c r="A8887" s="34" t="s">
        <v>1822</v>
      </c>
      <c r="B8887" s="293">
        <v>1993</v>
      </c>
      <c r="C8887" s="294">
        <v>17927</v>
      </c>
      <c r="D8887" s="294">
        <v>359</v>
      </c>
      <c r="E8887" s="295">
        <v>10337</v>
      </c>
      <c r="F8887" s="294">
        <v>2593</v>
      </c>
      <c r="G8887" s="294">
        <v>7317</v>
      </c>
    </row>
    <row r="8888" spans="1:7">
      <c r="A8888" s="34" t="s">
        <v>1822</v>
      </c>
      <c r="B8888" s="293">
        <v>1992</v>
      </c>
      <c r="C8888" s="294">
        <v>16115</v>
      </c>
      <c r="D8888" s="294">
        <v>277</v>
      </c>
      <c r="E8888" s="295">
        <v>9485</v>
      </c>
      <c r="F8888" s="294">
        <v>2297</v>
      </c>
      <c r="G8888" s="294">
        <v>6977</v>
      </c>
    </row>
    <row r="8889" spans="1:7">
      <c r="A8889" s="34" t="s">
        <v>1822</v>
      </c>
      <c r="B8889" s="293">
        <v>1991</v>
      </c>
      <c r="C8889" s="294">
        <v>14739</v>
      </c>
      <c r="D8889" s="294">
        <v>388</v>
      </c>
      <c r="E8889" s="295">
        <v>8524</v>
      </c>
      <c r="F8889" s="294">
        <v>2073</v>
      </c>
      <c r="G8889" s="294">
        <v>6112</v>
      </c>
    </row>
    <row r="8890" spans="1:7">
      <c r="A8890" s="34" t="s">
        <v>1822</v>
      </c>
      <c r="B8890" s="293">
        <v>1990</v>
      </c>
      <c r="C8890" s="294">
        <v>13644</v>
      </c>
      <c r="D8890" s="294">
        <v>410</v>
      </c>
      <c r="E8890" s="295">
        <v>6684</v>
      </c>
      <c r="F8890" s="294">
        <v>1754</v>
      </c>
      <c r="G8890" s="294">
        <v>4570</v>
      </c>
    </row>
    <row r="8891" spans="1:7">
      <c r="A8891" s="34" t="s">
        <v>1822</v>
      </c>
      <c r="B8891" s="293">
        <v>1989</v>
      </c>
      <c r="C8891" s="294">
        <v>12204</v>
      </c>
      <c r="D8891" s="294">
        <v>287</v>
      </c>
      <c r="E8891" s="295">
        <v>6523</v>
      </c>
      <c r="F8891" s="294">
        <v>1861</v>
      </c>
      <c r="G8891" s="294">
        <v>4487</v>
      </c>
    </row>
    <row r="8892" spans="1:7">
      <c r="A8892" s="34" t="s">
        <v>1823</v>
      </c>
      <c r="B8892" s="293">
        <v>2019</v>
      </c>
      <c r="C8892" s="294">
        <v>4442.1000000000004</v>
      </c>
      <c r="D8892" s="294">
        <v>586.4</v>
      </c>
      <c r="E8892" s="295">
        <v>5333</v>
      </c>
      <c r="F8892" s="294">
        <v>3130.9</v>
      </c>
      <c r="G8892" s="294">
        <v>4127.7</v>
      </c>
    </row>
    <row r="8893" spans="1:7">
      <c r="A8893" s="34" t="s">
        <v>1823</v>
      </c>
      <c r="B8893" s="293">
        <v>2018</v>
      </c>
      <c r="C8893" s="294">
        <v>4169.8</v>
      </c>
      <c r="D8893" s="294">
        <v>370.1</v>
      </c>
      <c r="E8893" s="295">
        <v>5468.1</v>
      </c>
      <c r="F8893" s="294">
        <v>3248.2</v>
      </c>
      <c r="G8893" s="294">
        <v>4251.7</v>
      </c>
    </row>
    <row r="8894" spans="1:7">
      <c r="A8894" s="34" t="s">
        <v>1823</v>
      </c>
      <c r="B8894" s="293">
        <v>2017</v>
      </c>
      <c r="C8894" s="294">
        <v>4001.8</v>
      </c>
      <c r="D8894" s="294">
        <v>446.1</v>
      </c>
      <c r="E8894" s="295">
        <v>5097.6000000000004</v>
      </c>
      <c r="F8894" s="294">
        <v>3028.4</v>
      </c>
      <c r="G8894" s="294">
        <v>4135.5</v>
      </c>
    </row>
    <row r="8895" spans="1:7">
      <c r="A8895" s="34" t="s">
        <v>1823</v>
      </c>
      <c r="B8895" s="293">
        <v>2016</v>
      </c>
      <c r="C8895" s="294">
        <v>4104.8999999999996</v>
      </c>
      <c r="D8895" s="294">
        <v>463.9</v>
      </c>
      <c r="E8895" s="295">
        <v>5121.6000000000004</v>
      </c>
      <c r="F8895" s="294">
        <v>2929.5</v>
      </c>
      <c r="G8895" s="294">
        <v>4025.3</v>
      </c>
    </row>
    <row r="8896" spans="1:7">
      <c r="A8896" s="34" t="s">
        <v>1823</v>
      </c>
      <c r="B8896" s="293">
        <v>2015</v>
      </c>
      <c r="C8896" s="294">
        <v>4249.8999999999996</v>
      </c>
      <c r="D8896" s="294">
        <v>484.2</v>
      </c>
      <c r="E8896" s="295">
        <v>5180.6030000000001</v>
      </c>
      <c r="F8896" s="294">
        <v>2850.6709999999998</v>
      </c>
      <c r="G8896" s="294">
        <v>3967.2190000000001</v>
      </c>
    </row>
    <row r="8897" spans="1:7">
      <c r="A8897" s="34" t="s">
        <v>1823</v>
      </c>
      <c r="B8897" s="293">
        <v>2014</v>
      </c>
      <c r="C8897" s="294">
        <v>4031.13</v>
      </c>
      <c r="D8897" s="294">
        <v>181.369</v>
      </c>
      <c r="E8897" s="295">
        <v>4752.3509999999997</v>
      </c>
      <c r="F8897" s="294">
        <v>2733.9679999999998</v>
      </c>
      <c r="G8897" s="294">
        <v>3737.4870000000001</v>
      </c>
    </row>
    <row r="8898" spans="1:7">
      <c r="A8898" s="34" t="s">
        <v>1823</v>
      </c>
      <c r="B8898" s="293">
        <v>2013</v>
      </c>
      <c r="C8898" s="294">
        <v>3794.2489999999998</v>
      </c>
      <c r="D8898" s="294">
        <v>416.15699999999998</v>
      </c>
      <c r="E8898" s="295">
        <v>4630.8500000000004</v>
      </c>
      <c r="F8898" s="294">
        <v>2611.3180000000002</v>
      </c>
      <c r="G8898" s="294">
        <v>3570.59</v>
      </c>
    </row>
    <row r="8899" spans="1:7">
      <c r="A8899" s="34" t="s">
        <v>1823</v>
      </c>
      <c r="B8899" s="293">
        <v>2012</v>
      </c>
      <c r="C8899" s="294">
        <v>3642.9369999999999</v>
      </c>
      <c r="D8899" s="294">
        <v>439.19</v>
      </c>
      <c r="E8899" s="295">
        <v>4158.9920000000002</v>
      </c>
      <c r="F8899" s="294">
        <v>2348.9050000000002</v>
      </c>
      <c r="G8899" s="294">
        <v>3061.0520000000001</v>
      </c>
    </row>
    <row r="8900" spans="1:7">
      <c r="A8900" s="34" t="s">
        <v>1823</v>
      </c>
      <c r="B8900" s="293">
        <v>2011</v>
      </c>
      <c r="C8900" s="294">
        <v>3085.29</v>
      </c>
      <c r="D8900" s="294">
        <v>368.40300000000002</v>
      </c>
      <c r="E8900" s="295">
        <v>3735.6689999999999</v>
      </c>
      <c r="F8900" s="294">
        <v>2177.4749999999999</v>
      </c>
      <c r="G8900" s="294">
        <v>2865.7150000000001</v>
      </c>
    </row>
    <row r="8901" spans="1:7">
      <c r="A8901" s="34" t="s">
        <v>1823</v>
      </c>
      <c r="B8901" s="293">
        <v>2010</v>
      </c>
      <c r="C8901" s="294">
        <v>2709.7040000000002</v>
      </c>
      <c r="D8901" s="294">
        <v>264.82299999999998</v>
      </c>
      <c r="E8901" s="295">
        <v>3488.36</v>
      </c>
      <c r="F8901" s="294">
        <v>1883.239</v>
      </c>
      <c r="G8901" s="294">
        <v>2637.288</v>
      </c>
    </row>
    <row r="8902" spans="1:7">
      <c r="A8902" s="34" t="s">
        <v>1823</v>
      </c>
      <c r="B8902" s="293">
        <v>2009</v>
      </c>
      <c r="C8902" s="294">
        <v>2848.8589999999999</v>
      </c>
      <c r="D8902" s="294">
        <v>220.02199999999999</v>
      </c>
      <c r="E8902" s="295">
        <v>3102.2829999999999</v>
      </c>
      <c r="F8902" s="294">
        <v>1588.3710000000001</v>
      </c>
      <c r="G8902" s="294">
        <v>2297.1750000000002</v>
      </c>
    </row>
    <row r="8903" spans="1:7">
      <c r="A8903" s="34" t="s">
        <v>1823</v>
      </c>
      <c r="B8903" s="293">
        <v>2008</v>
      </c>
      <c r="C8903" s="294">
        <v>2938.7710000000002</v>
      </c>
      <c r="D8903" s="294">
        <v>323.47800000000001</v>
      </c>
      <c r="E8903" s="295">
        <v>3000.904</v>
      </c>
      <c r="F8903" s="294">
        <v>1716.115</v>
      </c>
      <c r="G8903" s="294">
        <v>2169.252</v>
      </c>
    </row>
    <row r="8904" spans="1:7">
      <c r="A8904" s="34" t="s">
        <v>1823</v>
      </c>
      <c r="B8904" s="293">
        <v>2007</v>
      </c>
      <c r="C8904" s="294">
        <v>2560.7339999999999</v>
      </c>
      <c r="D8904" s="294">
        <v>253.92699999999999</v>
      </c>
      <c r="E8904" s="295">
        <v>2845.51</v>
      </c>
      <c r="F8904" s="294">
        <v>1804.895</v>
      </c>
      <c r="G8904" s="294">
        <v>2323.357</v>
      </c>
    </row>
    <row r="8905" spans="1:7">
      <c r="A8905" s="34" t="s">
        <v>1823</v>
      </c>
      <c r="B8905" s="293">
        <v>2006</v>
      </c>
      <c r="C8905" s="294">
        <v>2395.1529999999998</v>
      </c>
      <c r="D8905" s="294">
        <v>254.655</v>
      </c>
      <c r="E8905" s="295">
        <v>2777.2719999999999</v>
      </c>
      <c r="F8905" s="294">
        <v>1830.913</v>
      </c>
      <c r="G8905" s="294">
        <v>2302.5889999999999</v>
      </c>
    </row>
    <row r="8906" spans="1:7">
      <c r="A8906" s="34" t="s">
        <v>1823</v>
      </c>
      <c r="B8906" s="293">
        <v>2005</v>
      </c>
      <c r="C8906" s="294">
        <v>2204.8310000000001</v>
      </c>
      <c r="D8906" s="294">
        <v>304.29899999999998</v>
      </c>
      <c r="E8906" s="295">
        <v>2666.1179999999999</v>
      </c>
      <c r="F8906" s="294">
        <v>1701.16</v>
      </c>
      <c r="G8906" s="294">
        <v>2141.723</v>
      </c>
    </row>
    <row r="8907" spans="1:7">
      <c r="A8907" s="34" t="s">
        <v>1823</v>
      </c>
      <c r="B8907" s="293">
        <v>2004</v>
      </c>
      <c r="C8907" s="294">
        <v>2000.0450000000001</v>
      </c>
      <c r="D8907" s="294">
        <v>215.517</v>
      </c>
      <c r="E8907" s="295">
        <v>2391.0880000000002</v>
      </c>
      <c r="F8907" s="294">
        <v>1468.2</v>
      </c>
      <c r="G8907" s="294">
        <v>1955.059</v>
      </c>
    </row>
    <row r="8908" spans="1:7">
      <c r="A8908" s="34" t="s">
        <v>1823</v>
      </c>
      <c r="B8908" s="293">
        <v>2003</v>
      </c>
      <c r="C8908" s="294">
        <v>1706.6020000000001</v>
      </c>
      <c r="D8908" s="294">
        <v>189.89400000000001</v>
      </c>
      <c r="E8908" s="295">
        <v>1923.586</v>
      </c>
      <c r="F8908" s="294">
        <v>1208.049</v>
      </c>
      <c r="G8908" s="294">
        <v>1557.7080000000001</v>
      </c>
    </row>
    <row r="8909" spans="1:7">
      <c r="A8909" s="34" t="s">
        <v>1823</v>
      </c>
      <c r="B8909" s="293">
        <v>2002</v>
      </c>
      <c r="C8909" s="294">
        <v>1606.5350000000001</v>
      </c>
      <c r="D8909" s="294">
        <v>173.58699999999999</v>
      </c>
      <c r="E8909" s="295">
        <v>1631.0740000000001</v>
      </c>
      <c r="F8909" s="294">
        <v>1036.9449999999999</v>
      </c>
      <c r="G8909" s="294">
        <v>1307.9119999999998</v>
      </c>
    </row>
    <row r="8910" spans="1:7">
      <c r="A8910" s="34" t="s">
        <v>1823</v>
      </c>
      <c r="B8910" s="293">
        <v>2001</v>
      </c>
      <c r="C8910" s="294">
        <v>1668.056</v>
      </c>
      <c r="D8910" s="294">
        <v>190.584</v>
      </c>
      <c r="E8910" s="295">
        <v>1568.34</v>
      </c>
      <c r="F8910" s="294">
        <v>925.48299999999995</v>
      </c>
      <c r="G8910" s="294">
        <v>1237.165</v>
      </c>
    </row>
    <row r="8911" spans="1:7">
      <c r="A8911" s="34" t="s">
        <v>1823</v>
      </c>
      <c r="B8911" s="293">
        <v>2000</v>
      </c>
      <c r="C8911" s="294">
        <v>1471.69</v>
      </c>
      <c r="D8911" s="294">
        <v>145.679</v>
      </c>
      <c r="E8911" s="295">
        <v>1343.5619999999999</v>
      </c>
      <c r="F8911" s="294">
        <v>757.07600000000002</v>
      </c>
      <c r="G8911" s="294">
        <v>1027.3029999999999</v>
      </c>
    </row>
    <row r="8912" spans="1:7">
      <c r="A8912" s="34" t="s">
        <v>1823</v>
      </c>
      <c r="B8912" s="293">
        <v>1999</v>
      </c>
      <c r="C8912" s="294">
        <v>1169.2439999999999</v>
      </c>
      <c r="D8912" s="294">
        <v>90.061999999999998</v>
      </c>
      <c r="E8912" s="295">
        <v>1057.0229999999999</v>
      </c>
      <c r="F8912" s="294">
        <v>516.45299999999997</v>
      </c>
      <c r="G8912" s="294">
        <v>808.24299999999994</v>
      </c>
    </row>
    <row r="8913" spans="1:7">
      <c r="A8913" s="34" t="s">
        <v>1823</v>
      </c>
      <c r="B8913" s="293">
        <v>1998</v>
      </c>
      <c r="C8913" s="294">
        <v>1017.616</v>
      </c>
      <c r="D8913" s="294">
        <v>72.822000000000003</v>
      </c>
      <c r="E8913" s="295">
        <v>827.06700000000001</v>
      </c>
      <c r="F8913" s="294">
        <v>443.72399999999999</v>
      </c>
      <c r="G8913" s="294">
        <v>624.70799999999997</v>
      </c>
    </row>
    <row r="8914" spans="1:7">
      <c r="A8914" s="34" t="s">
        <v>1823</v>
      </c>
      <c r="B8914" s="293">
        <v>1997</v>
      </c>
      <c r="C8914" s="294">
        <v>922.10799999999995</v>
      </c>
      <c r="D8914" s="294">
        <v>58.439</v>
      </c>
      <c r="E8914" s="295">
        <v>739.41800000000001</v>
      </c>
      <c r="F8914" s="294">
        <v>378.26400000000001</v>
      </c>
      <c r="G8914" s="294">
        <v>547.27700000000004</v>
      </c>
    </row>
    <row r="8915" spans="1:7">
      <c r="A8915" s="34" t="s">
        <v>1823</v>
      </c>
      <c r="B8915" s="293">
        <v>1996</v>
      </c>
      <c r="C8915" s="294">
        <v>803.29200000000003</v>
      </c>
      <c r="D8915" s="294">
        <v>39.215000000000003</v>
      </c>
      <c r="E8915" s="295">
        <v>654.25699999999995</v>
      </c>
      <c r="F8915" s="294">
        <v>264.37799999999999</v>
      </c>
      <c r="G8915" s="294">
        <v>470.53300000000002</v>
      </c>
    </row>
    <row r="8916" spans="1:7">
      <c r="A8916" s="34" t="s">
        <v>1823</v>
      </c>
      <c r="B8916" s="293">
        <v>1995</v>
      </c>
      <c r="C8916" s="294">
        <v>682.83100000000002</v>
      </c>
      <c r="D8916" s="294">
        <v>29.341000000000001</v>
      </c>
      <c r="E8916" s="295">
        <v>551.37199999999996</v>
      </c>
      <c r="F8916" s="294">
        <v>221.697</v>
      </c>
      <c r="G8916" s="294">
        <v>411.48400000000004</v>
      </c>
    </row>
    <row r="8917" spans="1:7">
      <c r="A8917" s="34" t="s">
        <v>1823</v>
      </c>
      <c r="B8917" s="293">
        <v>1994</v>
      </c>
      <c r="C8917" s="294">
        <v>566.50099999999998</v>
      </c>
      <c r="D8917" s="294">
        <v>-10.242000000000001</v>
      </c>
      <c r="E8917" s="295">
        <v>504.40899999999999</v>
      </c>
      <c r="F8917" s="294">
        <v>189.08099999999999</v>
      </c>
      <c r="G8917" s="294">
        <v>375.26400000000001</v>
      </c>
    </row>
    <row r="8918" spans="1:7">
      <c r="A8918" s="34" t="s">
        <v>1823</v>
      </c>
      <c r="B8918" s="293">
        <v>1993</v>
      </c>
      <c r="C8918" s="294">
        <v>486.39600000000002</v>
      </c>
      <c r="D8918" s="294">
        <v>15.712</v>
      </c>
      <c r="E8918" s="295">
        <v>418.255</v>
      </c>
      <c r="F8918" s="294">
        <v>204.80600000000001</v>
      </c>
      <c r="G8918" s="294">
        <v>328.76400000000001</v>
      </c>
    </row>
    <row r="8919" spans="1:7">
      <c r="A8919" s="34" t="s">
        <v>1823</v>
      </c>
      <c r="B8919" s="293">
        <v>1992</v>
      </c>
      <c r="C8919" s="294">
        <v>491.90600000000001</v>
      </c>
      <c r="D8919" s="294">
        <v>25.47</v>
      </c>
      <c r="E8919" s="295">
        <v>394.88200000000001</v>
      </c>
      <c r="F8919" s="294">
        <v>200.03899999999999</v>
      </c>
      <c r="G8919" s="294">
        <v>293.60500000000002</v>
      </c>
    </row>
    <row r="8920" spans="1:7">
      <c r="A8920" s="34" t="s">
        <v>1823</v>
      </c>
      <c r="B8920" s="293">
        <v>1991</v>
      </c>
      <c r="C8920" s="294">
        <v>455.71199999999999</v>
      </c>
      <c r="D8920" s="294">
        <v>36.661000000000001</v>
      </c>
      <c r="E8920" s="295">
        <v>307.26799999999997</v>
      </c>
      <c r="F8920" s="294">
        <v>176.18299999999999</v>
      </c>
      <c r="G8920" s="294">
        <v>225.45499999999998</v>
      </c>
    </row>
    <row r="8921" spans="1:7">
      <c r="A8921" s="34" t="s">
        <v>1823</v>
      </c>
      <c r="B8921" s="293">
        <v>1990</v>
      </c>
      <c r="C8921" s="294">
        <v>383.964</v>
      </c>
      <c r="D8921" s="294">
        <v>33.305</v>
      </c>
      <c r="E8921" s="295">
        <v>237.06100000000001</v>
      </c>
      <c r="F8921" s="294">
        <v>135.56800000000001</v>
      </c>
      <c r="G8921" s="294">
        <v>168.13300000000001</v>
      </c>
    </row>
    <row r="8922" spans="1:7">
      <c r="A8922" s="34" t="s">
        <v>1823</v>
      </c>
      <c r="B8922" s="293">
        <v>1989</v>
      </c>
      <c r="C8922" s="294">
        <v>290.34399999999999</v>
      </c>
      <c r="D8922" s="294">
        <v>24.901</v>
      </c>
      <c r="E8922" s="295">
        <v>162.648</v>
      </c>
      <c r="F8922" s="294">
        <v>99.192999999999998</v>
      </c>
      <c r="G8922" s="294">
        <v>106.446</v>
      </c>
    </row>
    <row r="8923" spans="1:7">
      <c r="A8923" s="34" t="s">
        <v>1824</v>
      </c>
      <c r="B8923" s="293">
        <v>2019</v>
      </c>
      <c r="C8923" s="294">
        <v>38972.934000000001</v>
      </c>
      <c r="D8923" s="294">
        <v>3059.7979999999998</v>
      </c>
      <c r="E8923" s="295">
        <v>14326.029</v>
      </c>
      <c r="F8923" s="294">
        <v>5048.6059999999998</v>
      </c>
      <c r="G8923" s="294">
        <v>7282.2219999999998</v>
      </c>
    </row>
    <row r="8924" spans="1:7">
      <c r="A8924" s="34" t="s">
        <v>1824</v>
      </c>
      <c r="B8924" s="293">
        <v>2018</v>
      </c>
      <c r="C8924" s="294">
        <v>35864.663999999997</v>
      </c>
      <c r="D8924" s="294">
        <v>2607.9479999999999</v>
      </c>
      <c r="E8924" s="295">
        <v>14058.014999999999</v>
      </c>
      <c r="F8924" s="294">
        <v>5148.3090000000002</v>
      </c>
      <c r="G8924" s="294">
        <v>7600.8330000000005</v>
      </c>
    </row>
    <row r="8925" spans="1:7">
      <c r="A8925" s="34" t="s">
        <v>1824</v>
      </c>
      <c r="B8925" s="293">
        <v>2017</v>
      </c>
      <c r="C8925" s="294">
        <v>33183.743999999999</v>
      </c>
      <c r="D8925" s="294">
        <v>2298.2339999999999</v>
      </c>
      <c r="E8925" s="295">
        <v>12883.808000000001</v>
      </c>
      <c r="F8925" s="294">
        <v>4510.5990000000002</v>
      </c>
      <c r="G8925" s="294">
        <v>6914.43</v>
      </c>
    </row>
    <row r="8926" spans="1:7">
      <c r="A8926" s="34" t="s">
        <v>1824</v>
      </c>
      <c r="B8926" s="293">
        <v>2016</v>
      </c>
      <c r="C8926" s="294">
        <v>30944.937999999998</v>
      </c>
      <c r="D8926" s="294">
        <v>2277.6579999999999</v>
      </c>
      <c r="E8926" s="295">
        <v>11490.431</v>
      </c>
      <c r="F8926" s="294">
        <v>4307.0749999999998</v>
      </c>
      <c r="G8926" s="294">
        <v>6007.2919999999995</v>
      </c>
    </row>
    <row r="8927" spans="1:7">
      <c r="A8927" s="34" t="s">
        <v>1824</v>
      </c>
      <c r="B8927" s="293">
        <v>2015</v>
      </c>
      <c r="C8927" s="294">
        <v>29078.406999999999</v>
      </c>
      <c r="D8927" s="294">
        <v>2215.1280000000002</v>
      </c>
      <c r="E8927" s="295">
        <v>11128.380999999999</v>
      </c>
      <c r="F8927" s="294">
        <v>4264.2299999999996</v>
      </c>
      <c r="G8927" s="294">
        <v>5948.8269999999993</v>
      </c>
    </row>
    <row r="8928" spans="1:7">
      <c r="A8928" s="34" t="s">
        <v>1824</v>
      </c>
      <c r="B8928" s="293">
        <v>2014</v>
      </c>
      <c r="C8928" s="294">
        <v>27422.696</v>
      </c>
      <c r="D8928" s="294">
        <v>2137.3960000000002</v>
      </c>
      <c r="E8928" s="295">
        <v>10201.022000000001</v>
      </c>
      <c r="F8928" s="294">
        <v>4229.893</v>
      </c>
      <c r="G8928" s="294">
        <v>5504.1090000000004</v>
      </c>
    </row>
    <row r="8929" spans="1:7">
      <c r="A8929" s="34" t="s">
        <v>1824</v>
      </c>
      <c r="B8929" s="293">
        <v>2013</v>
      </c>
      <c r="C8929" s="294">
        <v>25878.371999999999</v>
      </c>
      <c r="D8929" s="294">
        <v>1906.6869999999999</v>
      </c>
      <c r="E8929" s="295">
        <v>9511.8549999999996</v>
      </c>
      <c r="F8929" s="294">
        <v>3665.9369999999999</v>
      </c>
      <c r="G8929" s="294">
        <v>4440.4889999999996</v>
      </c>
    </row>
    <row r="8930" spans="1:7">
      <c r="A8930" s="34" t="s">
        <v>1824</v>
      </c>
      <c r="B8930" s="293">
        <v>2012</v>
      </c>
      <c r="C8930" s="294">
        <v>23191.455000000002</v>
      </c>
      <c r="D8930" s="294">
        <v>1496.09</v>
      </c>
      <c r="E8930" s="295">
        <v>8281.6049999999996</v>
      </c>
      <c r="F8930" s="294">
        <v>3209.29</v>
      </c>
      <c r="G8930" s="294">
        <v>3996.8829999999998</v>
      </c>
    </row>
    <row r="8931" spans="1:7">
      <c r="A8931" s="34" t="s">
        <v>1824</v>
      </c>
      <c r="B8931" s="293">
        <v>2011</v>
      </c>
      <c r="C8931" s="294">
        <v>21942.192999999999</v>
      </c>
      <c r="D8931" s="294">
        <v>1343.1410000000001</v>
      </c>
      <c r="E8931" s="295">
        <v>7971.7629999999999</v>
      </c>
      <c r="F8931" s="294">
        <v>3099.8989999999999</v>
      </c>
      <c r="G8931" s="294">
        <v>3890.143</v>
      </c>
    </row>
    <row r="8932" spans="1:7">
      <c r="A8932" s="34" t="s">
        <v>1824</v>
      </c>
      <c r="B8932" s="293">
        <v>2010</v>
      </c>
      <c r="C8932" s="294">
        <v>20288.444</v>
      </c>
      <c r="D8932" s="294">
        <v>1213.5719999999999</v>
      </c>
      <c r="E8932" s="295">
        <v>7463.9769999999999</v>
      </c>
      <c r="F8932" s="294">
        <v>2889.2759999999998</v>
      </c>
      <c r="G8932" s="294">
        <v>3681.7999999999997</v>
      </c>
    </row>
    <row r="8933" spans="1:7">
      <c r="A8933" s="34" t="s">
        <v>1824</v>
      </c>
      <c r="B8933" s="293">
        <v>2009</v>
      </c>
      <c r="C8933" s="294">
        <v>18999.505000000001</v>
      </c>
      <c r="D8933" s="294">
        <v>880.61699999999996</v>
      </c>
      <c r="E8933" s="295">
        <v>6178.2420000000002</v>
      </c>
      <c r="F8933" s="294">
        <v>2134.5569999999998</v>
      </c>
      <c r="G8933" s="294">
        <v>2913.366</v>
      </c>
    </row>
    <row r="8934" spans="1:7">
      <c r="A8934" s="34" t="s">
        <v>1824</v>
      </c>
      <c r="B8934" s="293">
        <v>2008</v>
      </c>
      <c r="C8934" s="294">
        <v>18336.725999999999</v>
      </c>
      <c r="D8934" s="294">
        <v>771.75</v>
      </c>
      <c r="E8934" s="295">
        <v>6599.9340000000002</v>
      </c>
      <c r="F8934" s="294">
        <v>2131.2449999999999</v>
      </c>
      <c r="G8934" s="294">
        <v>2986.7129999999997</v>
      </c>
    </row>
    <row r="8935" spans="1:7">
      <c r="A8935" s="34" t="s">
        <v>1824</v>
      </c>
      <c r="B8935" s="293">
        <v>2007</v>
      </c>
      <c r="C8935" s="294">
        <v>17404.636999999999</v>
      </c>
      <c r="D8935" s="294">
        <v>738.03899999999999</v>
      </c>
      <c r="E8935" s="295">
        <v>6085.7</v>
      </c>
      <c r="F8935" s="294">
        <v>2290.1210000000001</v>
      </c>
      <c r="G8935" s="294">
        <v>3100.0020000000004</v>
      </c>
    </row>
    <row r="8936" spans="1:7">
      <c r="A8936" s="34" t="s">
        <v>1824</v>
      </c>
      <c r="B8936" s="293">
        <v>2006</v>
      </c>
      <c r="C8936" s="294">
        <v>15955.942999999999</v>
      </c>
      <c r="D8936" s="294">
        <v>729.45500000000004</v>
      </c>
      <c r="E8936" s="295">
        <v>5496.3050000000003</v>
      </c>
      <c r="F8936" s="294">
        <v>1892.654</v>
      </c>
      <c r="G8936" s="294">
        <v>2701.5160000000001</v>
      </c>
    </row>
    <row r="8937" spans="1:7">
      <c r="A8937" s="34" t="s">
        <v>1824</v>
      </c>
      <c r="B8937" s="293">
        <v>2005</v>
      </c>
      <c r="C8937" s="294">
        <v>14913.483</v>
      </c>
      <c r="D8937" s="294">
        <v>664.14400000000001</v>
      </c>
      <c r="E8937" s="295">
        <v>5075.473</v>
      </c>
      <c r="F8937" s="294">
        <v>1653.482</v>
      </c>
      <c r="G8937" s="294">
        <v>2353.598</v>
      </c>
    </row>
    <row r="8938" spans="1:7">
      <c r="A8938" s="34" t="s">
        <v>1824</v>
      </c>
      <c r="B8938" s="293">
        <v>2004</v>
      </c>
      <c r="C8938" s="294">
        <v>13327.940399999999</v>
      </c>
      <c r="D8938" s="294">
        <v>658.36500000000001</v>
      </c>
      <c r="E8938" s="295">
        <v>4396.7671</v>
      </c>
      <c r="F8938" s="294">
        <v>1552.3880999999999</v>
      </c>
      <c r="G8938" s="294">
        <v>2251.1691000000001</v>
      </c>
    </row>
    <row r="8939" spans="1:7">
      <c r="A8939" s="34" t="s">
        <v>1824</v>
      </c>
      <c r="B8939" s="293">
        <v>2003</v>
      </c>
      <c r="C8939" s="294">
        <v>11981.21</v>
      </c>
      <c r="D8939" s="294">
        <v>578.38800000000003</v>
      </c>
      <c r="E8939" s="295">
        <v>3940.489</v>
      </c>
      <c r="F8939" s="294">
        <v>1409.1469999999999</v>
      </c>
      <c r="G8939" s="294">
        <v>2119.259</v>
      </c>
    </row>
    <row r="8940" spans="1:7">
      <c r="A8940" s="34" t="s">
        <v>1824</v>
      </c>
      <c r="B8940" s="293">
        <v>2002</v>
      </c>
      <c r="C8940" s="294">
        <v>10709</v>
      </c>
      <c r="D8940" s="294">
        <v>500.39699999999999</v>
      </c>
      <c r="E8940" s="295">
        <v>3595.7429000000002</v>
      </c>
      <c r="F8940" s="294">
        <v>1340.6980000000001</v>
      </c>
      <c r="G8940" s="294">
        <v>2044.3210000000001</v>
      </c>
    </row>
    <row r="8941" spans="1:7">
      <c r="A8941" s="34" t="s">
        <v>1824</v>
      </c>
      <c r="B8941" s="293">
        <v>2001</v>
      </c>
      <c r="C8941" s="294">
        <v>9579.0059000000001</v>
      </c>
      <c r="D8941" s="294">
        <v>538.06600000000003</v>
      </c>
      <c r="E8941" s="295">
        <v>2932.2829999999999</v>
      </c>
      <c r="F8941" s="294">
        <v>1218.712</v>
      </c>
      <c r="G8941" s="294">
        <v>1577.1569999999999</v>
      </c>
    </row>
    <row r="8942" spans="1:7">
      <c r="A8942" s="34" t="s">
        <v>1824</v>
      </c>
      <c r="B8942" s="293">
        <v>2000</v>
      </c>
      <c r="C8942" s="294">
        <v>8795.3467000000001</v>
      </c>
      <c r="D8942" s="294">
        <v>521.66800000000001</v>
      </c>
      <c r="E8942" s="295">
        <v>2804.9629</v>
      </c>
      <c r="F8942" s="294">
        <v>1119.2280000000001</v>
      </c>
      <c r="G8942" s="294">
        <v>1538.9540000000002</v>
      </c>
    </row>
    <row r="8943" spans="1:7">
      <c r="A8943" s="34" t="s">
        <v>1824</v>
      </c>
      <c r="B8943" s="293">
        <v>1999</v>
      </c>
      <c r="C8943" s="294">
        <v>7949.1009999999997</v>
      </c>
      <c r="D8943" s="294">
        <v>420.63099999999997</v>
      </c>
      <c r="E8943" s="295">
        <v>2747.846</v>
      </c>
      <c r="F8943" s="294">
        <v>1220.6559999999999</v>
      </c>
      <c r="G8943" s="294">
        <v>1441.694</v>
      </c>
    </row>
    <row r="8944" spans="1:7">
      <c r="A8944" s="34" t="s">
        <v>1824</v>
      </c>
      <c r="B8944" s="293">
        <v>1998</v>
      </c>
      <c r="C8944" s="294">
        <v>7389.0688</v>
      </c>
      <c r="D8944" s="294">
        <v>293.14699999999999</v>
      </c>
      <c r="E8944" s="295">
        <v>2609.6320999999998</v>
      </c>
      <c r="F8944" s="294">
        <v>1164.0920000000001</v>
      </c>
      <c r="G8944" s="294">
        <v>1408.4760000000001</v>
      </c>
    </row>
    <row r="8945" spans="1:7">
      <c r="A8945" s="34" t="s">
        <v>1824</v>
      </c>
      <c r="B8945" s="293">
        <v>1997</v>
      </c>
      <c r="C8945" s="294">
        <v>6689.41</v>
      </c>
      <c r="D8945" s="294">
        <v>362.83969999999999</v>
      </c>
      <c r="E8945" s="295">
        <v>2561.2118999999998</v>
      </c>
      <c r="F8945" s="294">
        <v>1127.1859999999999</v>
      </c>
      <c r="G8945" s="294">
        <v>1398.7359999999999</v>
      </c>
    </row>
    <row r="8946" spans="1:7">
      <c r="A8946" s="34" t="s">
        <v>1824</v>
      </c>
      <c r="B8946" s="293">
        <v>1996</v>
      </c>
      <c r="C8946" s="294">
        <v>3975.1149999999998</v>
      </c>
      <c r="D8946" s="294">
        <v>16.853999999999999</v>
      </c>
      <c r="E8946" s="295">
        <v>2674.4108999999999</v>
      </c>
      <c r="F8946" s="294">
        <v>764.63400000000001</v>
      </c>
      <c r="G8946" s="294">
        <v>1534.0169999999998</v>
      </c>
    </row>
    <row r="8947" spans="1:7">
      <c r="A8947" s="34" t="s">
        <v>1824</v>
      </c>
      <c r="B8947" s="293">
        <v>1995</v>
      </c>
      <c r="C8947" s="294">
        <v>3489.1460000000002</v>
      </c>
      <c r="D8947" s="294">
        <v>75.462999999999994</v>
      </c>
      <c r="E8947" s="295">
        <v>1599.5438999999999</v>
      </c>
      <c r="F8947" s="294">
        <v>606.952</v>
      </c>
      <c r="G8947" s="294">
        <v>897.73599999999999</v>
      </c>
    </row>
    <row r="8948" spans="1:7">
      <c r="A8948" s="34" t="s">
        <v>1824</v>
      </c>
      <c r="B8948" s="293">
        <v>1994</v>
      </c>
      <c r="C8948" s="294">
        <v>3626.6039999999998</v>
      </c>
      <c r="D8948" s="294">
        <v>117.223</v>
      </c>
      <c r="E8948" s="295">
        <v>1427.37</v>
      </c>
      <c r="F8948" s="294">
        <v>590.9</v>
      </c>
      <c r="G8948" s="294">
        <v>807.69</v>
      </c>
    </row>
    <row r="8949" spans="1:7">
      <c r="A8949" s="34" t="s">
        <v>1824</v>
      </c>
      <c r="B8949" s="293">
        <v>1993</v>
      </c>
      <c r="C8949" s="294">
        <v>3261.24</v>
      </c>
      <c r="D8949" s="294">
        <v>98.906999999999996</v>
      </c>
      <c r="E8949" s="295">
        <v>1305.0959</v>
      </c>
      <c r="F8949" s="294">
        <v>505.18400000000003</v>
      </c>
      <c r="G8949" s="294">
        <v>689.17500000000007</v>
      </c>
    </row>
    <row r="8950" spans="1:7">
      <c r="A8950" s="34" t="s">
        <v>1824</v>
      </c>
      <c r="B8950" s="293">
        <v>1992</v>
      </c>
      <c r="C8950" s="294">
        <v>2757.7150999999999</v>
      </c>
      <c r="D8950" s="294">
        <v>20.114000000000001</v>
      </c>
      <c r="E8950" s="295">
        <v>1105.319</v>
      </c>
      <c r="F8950" s="294">
        <v>260.517</v>
      </c>
      <c r="G8950" s="294">
        <v>574.64699999999993</v>
      </c>
    </row>
    <row r="8951" spans="1:7">
      <c r="A8951" s="34" t="s">
        <v>1824</v>
      </c>
      <c r="B8951" s="293">
        <v>1991</v>
      </c>
      <c r="C8951" s="294">
        <v>2446.2791000000002</v>
      </c>
      <c r="D8951" s="294">
        <v>74.128</v>
      </c>
      <c r="E8951" s="295">
        <v>1047.3009999999999</v>
      </c>
      <c r="F8951" s="294">
        <v>270.50700000000001</v>
      </c>
      <c r="G8951" s="294">
        <v>585.72800000000007</v>
      </c>
    </row>
    <row r="8952" spans="1:7">
      <c r="A8952" s="34" t="s">
        <v>1824</v>
      </c>
      <c r="B8952" s="293">
        <v>1990</v>
      </c>
      <c r="C8952" s="294">
        <v>2148.7350999999999</v>
      </c>
      <c r="D8952" s="294">
        <v>-78.275000000000006</v>
      </c>
      <c r="E8952" s="295">
        <v>949.09799999999996</v>
      </c>
      <c r="F8952" s="294">
        <v>228.45099999999999</v>
      </c>
      <c r="G8952" s="294">
        <v>531.79700000000003</v>
      </c>
    </row>
    <row r="8953" spans="1:7">
      <c r="A8953" s="34" t="s">
        <v>1824</v>
      </c>
      <c r="B8953" s="293">
        <v>1989</v>
      </c>
      <c r="C8953" s="294">
        <v>1920.7950000000001</v>
      </c>
      <c r="D8953" s="294">
        <v>-167.815</v>
      </c>
      <c r="E8953" s="295">
        <v>1461.818</v>
      </c>
      <c r="F8953" s="294">
        <v>597.05799999999999</v>
      </c>
      <c r="G8953" s="294">
        <v>942.61300000000006</v>
      </c>
    </row>
    <row r="8954" spans="1:7">
      <c r="A8954" s="34" t="s">
        <v>1825</v>
      </c>
      <c r="B8954" s="293">
        <v>2019</v>
      </c>
      <c r="C8954" s="294">
        <v>25542</v>
      </c>
      <c r="D8954" s="294">
        <v>3696</v>
      </c>
      <c r="E8954" s="295">
        <v>58381</v>
      </c>
      <c r="F8954" s="294">
        <v>29675</v>
      </c>
      <c r="G8954" s="294">
        <v>48165</v>
      </c>
    </row>
    <row r="8955" spans="1:7">
      <c r="A8955" s="34" t="s">
        <v>1825</v>
      </c>
      <c r="B8955" s="293">
        <v>2018</v>
      </c>
      <c r="C8955" s="294">
        <v>24358</v>
      </c>
      <c r="D8955" s="294">
        <v>2938</v>
      </c>
      <c r="E8955" s="295">
        <v>56232</v>
      </c>
      <c r="F8955" s="294">
        <v>27586</v>
      </c>
      <c r="G8955" s="294">
        <v>46576</v>
      </c>
    </row>
    <row r="8956" spans="1:7">
      <c r="A8956" s="34" t="s">
        <v>1825</v>
      </c>
      <c r="B8956" s="293">
        <v>2017</v>
      </c>
      <c r="C8956" s="294">
        <v>20918</v>
      </c>
      <c r="D8956" s="294">
        <v>2225</v>
      </c>
      <c r="E8956" s="295">
        <v>56669</v>
      </c>
      <c r="F8956" s="294">
        <v>25413</v>
      </c>
      <c r="G8956" s="294">
        <v>46421</v>
      </c>
    </row>
    <row r="8957" spans="1:7">
      <c r="A8957" s="34" t="s">
        <v>1825</v>
      </c>
      <c r="B8957" s="293">
        <v>2016</v>
      </c>
      <c r="C8957" s="294">
        <v>18274</v>
      </c>
      <c r="D8957" s="294">
        <v>2022</v>
      </c>
      <c r="E8957" s="295">
        <v>45908</v>
      </c>
      <c r="F8957" s="294">
        <v>21540</v>
      </c>
      <c r="G8957" s="294">
        <v>38167</v>
      </c>
    </row>
    <row r="8958" spans="1:7">
      <c r="A8958" s="34" t="s">
        <v>1825</v>
      </c>
      <c r="B8958" s="293">
        <v>2015</v>
      </c>
      <c r="C8958" s="294">
        <v>16965</v>
      </c>
      <c r="D8958" s="294">
        <v>1975</v>
      </c>
      <c r="E8958" s="295">
        <v>40834.300000000003</v>
      </c>
      <c r="F8958" s="294">
        <v>21350.2</v>
      </c>
      <c r="G8958" s="294">
        <v>33822.199999999997</v>
      </c>
    </row>
    <row r="8959" spans="1:7">
      <c r="A8959" s="34" t="s">
        <v>1825</v>
      </c>
      <c r="B8959" s="293">
        <v>2014</v>
      </c>
      <c r="C8959" s="294">
        <v>16889.599999999999</v>
      </c>
      <c r="D8959" s="294">
        <v>1894.4</v>
      </c>
      <c r="E8959" s="295">
        <v>42852.1</v>
      </c>
      <c r="F8959" s="294">
        <v>20548.099999999999</v>
      </c>
      <c r="G8959" s="294">
        <v>35112.1</v>
      </c>
    </row>
    <row r="8960" spans="1:7">
      <c r="A8960" s="34" t="s">
        <v>1825</v>
      </c>
      <c r="B8960" s="293">
        <v>2013</v>
      </c>
      <c r="C8960" s="294">
        <v>13090.3</v>
      </c>
      <c r="D8960" s="294">
        <v>1273.3</v>
      </c>
      <c r="E8960" s="295">
        <v>31863.4</v>
      </c>
      <c r="F8960" s="294">
        <v>16856.099999999999</v>
      </c>
      <c r="G8960" s="294">
        <v>27343.4</v>
      </c>
    </row>
    <row r="8961" spans="1:7">
      <c r="A8961" s="34" t="s">
        <v>1825</v>
      </c>
      <c r="B8961" s="293">
        <v>2012</v>
      </c>
      <c r="C8961" s="294">
        <v>12509.9</v>
      </c>
      <c r="D8961" s="294">
        <v>1177.9000000000001</v>
      </c>
      <c r="E8961" s="295">
        <v>27444.6</v>
      </c>
      <c r="F8961" s="294">
        <v>15464.7</v>
      </c>
      <c r="G8961" s="294">
        <v>22589</v>
      </c>
    </row>
    <row r="8962" spans="1:7">
      <c r="A8962" s="34" t="s">
        <v>1825</v>
      </c>
      <c r="B8962" s="293">
        <v>2011</v>
      </c>
      <c r="C8962" s="294">
        <v>11558.8</v>
      </c>
      <c r="D8962" s="294">
        <v>1329.9</v>
      </c>
      <c r="E8962" s="295">
        <v>26833.7</v>
      </c>
      <c r="F8962" s="294">
        <v>15038.1</v>
      </c>
      <c r="G8962" s="294">
        <v>22066.1</v>
      </c>
    </row>
    <row r="8963" spans="1:7">
      <c r="A8963" s="34" t="s">
        <v>1825</v>
      </c>
      <c r="B8963" s="293">
        <v>2010</v>
      </c>
      <c r="C8963" s="294">
        <v>10393.1</v>
      </c>
      <c r="D8963" s="294">
        <v>1035.5999999999999</v>
      </c>
      <c r="E8963" s="295">
        <v>21349.4</v>
      </c>
      <c r="F8963" s="294">
        <v>15361</v>
      </c>
      <c r="G8963" s="294">
        <v>17498.099999999999</v>
      </c>
    </row>
    <row r="8964" spans="1:7">
      <c r="A8964" s="34" t="s">
        <v>1825</v>
      </c>
      <c r="B8964" s="293">
        <v>2009</v>
      </c>
      <c r="C8964" s="294">
        <v>10109.700000000001</v>
      </c>
      <c r="D8964" s="294">
        <v>850.3</v>
      </c>
      <c r="E8964" s="295">
        <v>21625</v>
      </c>
      <c r="F8964" s="294">
        <v>15430.9</v>
      </c>
      <c r="G8964" s="294">
        <v>17614.3</v>
      </c>
    </row>
    <row r="8965" spans="1:7">
      <c r="A8965" s="34" t="s">
        <v>1825</v>
      </c>
      <c r="B8965" s="293">
        <v>2008</v>
      </c>
      <c r="C8965" s="294">
        <v>10498</v>
      </c>
      <c r="D8965" s="294">
        <v>980.9</v>
      </c>
      <c r="E8965" s="295">
        <v>21090</v>
      </c>
      <c r="F8965" s="294">
        <v>14926.5</v>
      </c>
      <c r="G8965" s="294">
        <v>16968.7</v>
      </c>
    </row>
    <row r="8966" spans="1:7">
      <c r="A8966" s="34" t="s">
        <v>1825</v>
      </c>
      <c r="B8966" s="293">
        <v>2007</v>
      </c>
      <c r="C8966" s="294">
        <v>9746.4</v>
      </c>
      <c r="D8966" s="294">
        <v>761.1</v>
      </c>
      <c r="E8966" s="295">
        <v>21207.4</v>
      </c>
      <c r="F8966" s="294">
        <v>14488.3</v>
      </c>
      <c r="G8966" s="294">
        <v>16683.5</v>
      </c>
    </row>
    <row r="8967" spans="1:7">
      <c r="A8967" s="34" t="s">
        <v>1825</v>
      </c>
      <c r="B8967" s="293">
        <v>2006</v>
      </c>
      <c r="C8967" s="294">
        <v>3791.6170000000002</v>
      </c>
      <c r="D8967" s="294">
        <v>168.935</v>
      </c>
      <c r="E8967" s="295">
        <v>21262.238000000001</v>
      </c>
      <c r="F8967" s="294">
        <v>13911.826999999999</v>
      </c>
      <c r="G8967" s="294">
        <v>16575.829999999998</v>
      </c>
    </row>
    <row r="8968" spans="1:7">
      <c r="A8968" s="34" t="s">
        <v>1825</v>
      </c>
      <c r="B8968" s="293">
        <v>2005</v>
      </c>
      <c r="C8968" s="294">
        <v>2633.027</v>
      </c>
      <c r="D8968" s="294">
        <v>223.21799999999999</v>
      </c>
      <c r="E8968" s="295">
        <v>4251.5690000000004</v>
      </c>
      <c r="F8968" s="294">
        <v>2793.3119999999999</v>
      </c>
      <c r="G8968" s="294">
        <v>3392.0789999999997</v>
      </c>
    </row>
    <row r="8969" spans="1:7">
      <c r="A8969" s="34" t="s">
        <v>1825</v>
      </c>
      <c r="B8969" s="293">
        <v>2004</v>
      </c>
      <c r="C8969" s="294">
        <v>2205.9949999999999</v>
      </c>
      <c r="D8969" s="294">
        <v>361.83699999999999</v>
      </c>
      <c r="E8969" s="295">
        <v>3576.7249999999999</v>
      </c>
      <c r="F8969" s="294">
        <v>2665.55</v>
      </c>
      <c r="G8969" s="294">
        <v>2906.6370000000002</v>
      </c>
    </row>
    <row r="8970" spans="1:7">
      <c r="A8970" s="34" t="s">
        <v>1825</v>
      </c>
      <c r="B8970" s="293">
        <v>2003</v>
      </c>
      <c r="C8970" s="294">
        <v>2097.14</v>
      </c>
      <c r="D8970" s="294">
        <v>200.00899999999999</v>
      </c>
      <c r="E8970" s="295">
        <v>3388.9690000000001</v>
      </c>
      <c r="F8970" s="294">
        <v>2382.806</v>
      </c>
      <c r="G8970" s="294">
        <v>2658.2960000000003</v>
      </c>
    </row>
    <row r="8971" spans="1:7">
      <c r="A8971" s="34" t="s">
        <v>1825</v>
      </c>
      <c r="B8971" s="293">
        <v>2002</v>
      </c>
      <c r="C8971" s="294">
        <v>2086.355</v>
      </c>
      <c r="D8971" s="294">
        <v>309.73</v>
      </c>
      <c r="E8971" s="295">
        <v>3651.4749999999999</v>
      </c>
      <c r="F8971" s="294">
        <v>2030.277</v>
      </c>
      <c r="G8971" s="294">
        <v>2960.3380000000002</v>
      </c>
    </row>
    <row r="8972" spans="1:7">
      <c r="A8972" s="34" t="s">
        <v>1825</v>
      </c>
      <c r="B8972" s="293">
        <v>2001</v>
      </c>
      <c r="C8972" s="294">
        <v>2188.21</v>
      </c>
      <c r="D8972" s="294">
        <v>-0.78100000000000003</v>
      </c>
      <c r="E8972" s="295">
        <v>3825.07</v>
      </c>
      <c r="F8972" s="294">
        <v>1915.0429999999999</v>
      </c>
      <c r="G8972" s="294">
        <v>3171.5329999999999</v>
      </c>
    </row>
    <row r="8973" spans="1:7">
      <c r="A8973" s="34" t="s">
        <v>1825</v>
      </c>
      <c r="B8973" s="293">
        <v>2000</v>
      </c>
      <c r="C8973" s="294">
        <v>2471.1930000000002</v>
      </c>
      <c r="D8973" s="294">
        <v>-174.57300000000001</v>
      </c>
      <c r="E8973" s="295">
        <v>5181.8419999999996</v>
      </c>
      <c r="F8973" s="294">
        <v>2386.4560000000001</v>
      </c>
      <c r="G8973" s="294">
        <v>4221.223</v>
      </c>
    </row>
    <row r="8974" spans="1:7">
      <c r="A8974" s="34" t="s">
        <v>1825</v>
      </c>
      <c r="B8974" s="293">
        <v>2000</v>
      </c>
      <c r="C8974" s="294">
        <v>2280.5219999999999</v>
      </c>
      <c r="D8974" s="294">
        <v>-36.110999999999997</v>
      </c>
      <c r="E8974" s="295">
        <v>4862.9769999999999</v>
      </c>
      <c r="F8974" s="294">
        <v>2558.7130000000002</v>
      </c>
      <c r="G8974" s="294">
        <v>4190.5519999999997</v>
      </c>
    </row>
    <row r="8975" spans="1:7">
      <c r="A8975" s="34" t="s">
        <v>1825</v>
      </c>
      <c r="B8975" s="293">
        <v>1999</v>
      </c>
      <c r="C8975" s="294">
        <v>3867.596</v>
      </c>
      <c r="D8975" s="294">
        <v>181.90100000000001</v>
      </c>
      <c r="E8975" s="295">
        <v>6331.6450000000004</v>
      </c>
      <c r="F8975" s="294">
        <v>2991.8069999999998</v>
      </c>
      <c r="G8975" s="294">
        <v>5101.9719999999998</v>
      </c>
    </row>
    <row r="8976" spans="1:7">
      <c r="A8976" s="34" t="s">
        <v>1825</v>
      </c>
      <c r="B8976" s="293">
        <v>1998</v>
      </c>
      <c r="C8976" s="294">
        <v>3558.3200999999999</v>
      </c>
      <c r="D8976" s="294">
        <v>239.328</v>
      </c>
      <c r="E8976" s="295">
        <v>5795.8690999999999</v>
      </c>
      <c r="F8976" s="294">
        <v>2717.5309999999999</v>
      </c>
      <c r="G8976" s="294">
        <v>4637.3500000000004</v>
      </c>
    </row>
    <row r="8977" spans="1:7">
      <c r="A8977" s="34" t="s">
        <v>1825</v>
      </c>
      <c r="B8977" s="293">
        <v>1996</v>
      </c>
      <c r="C8977" s="294">
        <v>2932.5581000000002</v>
      </c>
      <c r="D8977" s="294">
        <v>190.816</v>
      </c>
      <c r="E8977" s="295">
        <v>5141.2440999999999</v>
      </c>
      <c r="F8977" s="294">
        <v>2438.4189000000001</v>
      </c>
      <c r="G8977" s="294">
        <v>4142.5479000000005</v>
      </c>
    </row>
    <row r="8978" spans="1:7">
      <c r="A8978" s="34" t="s">
        <v>1825</v>
      </c>
      <c r="B8978" s="293">
        <v>1995</v>
      </c>
      <c r="C8978" s="294">
        <v>2270.2910000000002</v>
      </c>
      <c r="D8978" s="294">
        <v>139.58199999999999</v>
      </c>
      <c r="E8978" s="295">
        <v>3786.3391000000001</v>
      </c>
      <c r="F8978" s="294">
        <v>1781.377</v>
      </c>
      <c r="G8978" s="294">
        <v>3011.7339999999999</v>
      </c>
    </row>
    <row r="8979" spans="1:7">
      <c r="A8979" s="34" t="s">
        <v>1825</v>
      </c>
      <c r="B8979" s="293">
        <v>1994</v>
      </c>
      <c r="C8979" s="294">
        <v>1729.191</v>
      </c>
      <c r="D8979" s="294">
        <v>104.711</v>
      </c>
      <c r="E8979" s="295">
        <v>3061.9351000000001</v>
      </c>
      <c r="F8979" s="294">
        <v>1335.22</v>
      </c>
      <c r="G8979" s="294">
        <v>2479.0729999999999</v>
      </c>
    </row>
    <row r="8980" spans="1:7">
      <c r="A8980" s="34" t="s">
        <v>1825</v>
      </c>
      <c r="B8980" s="293">
        <v>1993</v>
      </c>
      <c r="C8980" s="294">
        <v>948.97199999999998</v>
      </c>
      <c r="D8980" s="294">
        <v>59.155999999999999</v>
      </c>
      <c r="E8980" s="295">
        <v>1818.2650000000001</v>
      </c>
      <c r="F8980" s="294">
        <v>717.19399999999996</v>
      </c>
      <c r="G8980" s="294">
        <v>1233.3800000000001</v>
      </c>
    </row>
    <row r="8981" spans="1:7">
      <c r="A8981" s="34" t="s">
        <v>1825</v>
      </c>
      <c r="B8981" s="293">
        <v>1993</v>
      </c>
      <c r="C8981" s="294">
        <v>1249.7180000000001</v>
      </c>
      <c r="D8981" s="294">
        <v>76.632999999999996</v>
      </c>
      <c r="E8981" s="295">
        <v>2473.71</v>
      </c>
      <c r="F8981" s="294">
        <v>1136.204</v>
      </c>
      <c r="G8981" s="294">
        <v>1848.3510000000001</v>
      </c>
    </row>
    <row r="8982" spans="1:7">
      <c r="A8982" s="34" t="s">
        <v>1825</v>
      </c>
      <c r="B8982" s="293">
        <v>1991</v>
      </c>
      <c r="C8982" s="294">
        <v>805.48400000000004</v>
      </c>
      <c r="D8982" s="294">
        <v>47.054000000000002</v>
      </c>
      <c r="E8982" s="295">
        <v>1199.491</v>
      </c>
      <c r="F8982" s="294">
        <v>603.47199999999998</v>
      </c>
      <c r="G8982" s="294">
        <v>863.34500000000003</v>
      </c>
    </row>
    <row r="8983" spans="1:7">
      <c r="A8983" s="34" t="s">
        <v>1825</v>
      </c>
      <c r="B8983" s="293">
        <v>1990</v>
      </c>
      <c r="C8983" s="294">
        <v>720.68299999999999</v>
      </c>
      <c r="D8983" s="294">
        <v>34.966000000000001</v>
      </c>
      <c r="E8983" s="295">
        <v>904.37199999999996</v>
      </c>
      <c r="F8983" s="294">
        <v>394.12700000000001</v>
      </c>
      <c r="G8983" s="294">
        <v>611.18200000000002</v>
      </c>
    </row>
    <row r="8984" spans="1:7">
      <c r="A8984" s="34" t="s">
        <v>1825</v>
      </c>
      <c r="B8984" s="293">
        <v>1989</v>
      </c>
      <c r="C8984" s="294">
        <v>615.32299999999998</v>
      </c>
      <c r="D8984" s="294">
        <v>26.193000000000001</v>
      </c>
      <c r="E8984" s="295">
        <v>659.43499999999995</v>
      </c>
      <c r="F8984" s="294">
        <v>276.34399999999999</v>
      </c>
      <c r="G8984" s="294">
        <v>480.65899999999999</v>
      </c>
    </row>
    <row r="8985" spans="1:7">
      <c r="A8985" s="34" t="s">
        <v>1826</v>
      </c>
      <c r="B8985" s="293">
        <v>2019</v>
      </c>
      <c r="C8985" s="294">
        <v>44998</v>
      </c>
      <c r="D8985" s="294">
        <v>3468</v>
      </c>
      <c r="E8985" s="295">
        <v>86921</v>
      </c>
      <c r="F8985" s="294">
        <v>28789</v>
      </c>
      <c r="G8985" s="294">
        <v>71123</v>
      </c>
    </row>
    <row r="8986" spans="1:7">
      <c r="A8986" s="34" t="s">
        <v>1826</v>
      </c>
      <c r="B8986" s="293">
        <v>2018</v>
      </c>
      <c r="C8986" s="294">
        <v>43310</v>
      </c>
      <c r="D8986" s="294">
        <v>2888</v>
      </c>
      <c r="E8986" s="295">
        <v>72468</v>
      </c>
      <c r="F8986" s="294">
        <v>24718</v>
      </c>
      <c r="G8986" s="294">
        <v>54822</v>
      </c>
    </row>
    <row r="8987" spans="1:7">
      <c r="A8987" s="34" t="s">
        <v>1826</v>
      </c>
      <c r="B8987" s="293">
        <v>2017</v>
      </c>
      <c r="C8987" s="294">
        <v>40604</v>
      </c>
      <c r="D8987" s="294">
        <v>4481</v>
      </c>
      <c r="E8987" s="295">
        <v>70563</v>
      </c>
      <c r="F8987" s="294">
        <v>22559</v>
      </c>
      <c r="G8987" s="294">
        <v>53468</v>
      </c>
    </row>
    <row r="8988" spans="1:7">
      <c r="A8988" s="34" t="s">
        <v>1826</v>
      </c>
      <c r="B8988" s="293">
        <v>2016</v>
      </c>
      <c r="C8988" s="294">
        <v>37490</v>
      </c>
      <c r="D8988" s="294">
        <v>1405</v>
      </c>
      <c r="E8988" s="295">
        <v>65891</v>
      </c>
      <c r="F8988" s="294">
        <v>18236</v>
      </c>
      <c r="G8988" s="294">
        <v>48643</v>
      </c>
    </row>
    <row r="8989" spans="1:7">
      <c r="A8989" s="34" t="s">
        <v>1826</v>
      </c>
      <c r="B8989" s="293">
        <v>2015</v>
      </c>
      <c r="C8989" s="294">
        <v>32053</v>
      </c>
      <c r="D8989" s="294">
        <v>678</v>
      </c>
      <c r="E8989" s="295">
        <v>62413</v>
      </c>
      <c r="F8989" s="294">
        <v>16557</v>
      </c>
      <c r="G8989" s="294">
        <v>45458</v>
      </c>
    </row>
    <row r="8990" spans="1:7">
      <c r="A8990" s="34" t="s">
        <v>1826</v>
      </c>
      <c r="B8990" s="293">
        <v>2014</v>
      </c>
      <c r="C8990" s="294">
        <v>29564</v>
      </c>
      <c r="D8990" s="294">
        <v>247</v>
      </c>
      <c r="E8990" s="295">
        <v>56653</v>
      </c>
      <c r="F8990" s="294">
        <v>15663</v>
      </c>
      <c r="G8990" s="294">
        <v>40144</v>
      </c>
    </row>
    <row r="8991" spans="1:7">
      <c r="A8991" s="34" t="s">
        <v>1826</v>
      </c>
      <c r="B8991" s="293">
        <v>2013</v>
      </c>
      <c r="C8991" s="294">
        <v>24420</v>
      </c>
      <c r="D8991" s="294">
        <v>35</v>
      </c>
      <c r="E8991" s="295">
        <v>49953</v>
      </c>
      <c r="F8991" s="294">
        <v>14245</v>
      </c>
      <c r="G8991" s="294">
        <v>36930</v>
      </c>
    </row>
    <row r="8992" spans="1:7">
      <c r="A8992" s="34" t="s">
        <v>1826</v>
      </c>
      <c r="B8992" s="293">
        <v>2012</v>
      </c>
      <c r="C8992" s="294">
        <v>19719</v>
      </c>
      <c r="D8992" s="294">
        <v>-7336</v>
      </c>
      <c r="E8992" s="295">
        <v>33622</v>
      </c>
      <c r="F8992" s="294">
        <v>6115</v>
      </c>
      <c r="G8992" s="294">
        <v>22231</v>
      </c>
    </row>
    <row r="8993" spans="1:7">
      <c r="A8993" s="34" t="s">
        <v>1826</v>
      </c>
      <c r="B8993" s="293">
        <v>2011</v>
      </c>
      <c r="C8993" s="294">
        <v>4847.3819999999996</v>
      </c>
      <c r="D8993" s="294">
        <v>301.31</v>
      </c>
      <c r="E8993" s="295">
        <v>9482.9310000000005</v>
      </c>
      <c r="F8993" s="294">
        <v>2927.6</v>
      </c>
      <c r="G8993" s="294">
        <v>7672.0810000000001</v>
      </c>
    </row>
    <row r="8994" spans="1:7">
      <c r="A8994" s="34" t="s">
        <v>1826</v>
      </c>
      <c r="B8994" s="293">
        <v>2010</v>
      </c>
      <c r="C8994" s="294">
        <v>4069.3530000000001</v>
      </c>
      <c r="D8994" s="294">
        <v>193.41499999999999</v>
      </c>
      <c r="E8994" s="295">
        <v>7918.58</v>
      </c>
      <c r="F8994" s="294">
        <v>2541.576</v>
      </c>
      <c r="G8994" s="294">
        <v>6320.8590000000004</v>
      </c>
    </row>
    <row r="8995" spans="1:7">
      <c r="A8995" s="34" t="s">
        <v>1826</v>
      </c>
      <c r="B8995" s="293">
        <v>2009</v>
      </c>
      <c r="C8995" s="294">
        <v>3480.5149999999999</v>
      </c>
      <c r="D8995" s="294">
        <v>176.84399999999999</v>
      </c>
      <c r="E8995" s="295">
        <v>7386.0169999999998</v>
      </c>
      <c r="F8995" s="294">
        <v>2288.1419999999998</v>
      </c>
      <c r="G8995" s="294">
        <v>5933.4169999999995</v>
      </c>
    </row>
    <row r="8996" spans="1:7">
      <c r="A8996" s="34" t="s">
        <v>1826</v>
      </c>
      <c r="B8996" s="293">
        <v>2008</v>
      </c>
      <c r="C8996" s="294">
        <v>2751.5160000000001</v>
      </c>
      <c r="D8996" s="294">
        <v>149.43799999999999</v>
      </c>
      <c r="E8996" s="295">
        <v>6422.1480000000001</v>
      </c>
      <c r="F8996" s="294">
        <v>2040.6130000000001</v>
      </c>
      <c r="G8996" s="294">
        <v>5115.6050000000005</v>
      </c>
    </row>
    <row r="8997" spans="1:7">
      <c r="A8997" s="34" t="s">
        <v>1826</v>
      </c>
      <c r="B8997" s="293">
        <v>2007</v>
      </c>
      <c r="C8997" s="294">
        <v>2235.7339999999999</v>
      </c>
      <c r="D8997" s="294">
        <v>83.430800000000005</v>
      </c>
      <c r="E8997" s="295">
        <v>5806.13</v>
      </c>
      <c r="F8997" s="294">
        <v>1853.778</v>
      </c>
      <c r="G8997" s="294">
        <v>4855.9549999999999</v>
      </c>
    </row>
    <row r="8998" spans="1:7">
      <c r="A8998" s="34" t="s">
        <v>1826</v>
      </c>
      <c r="B8998" s="293">
        <v>2006</v>
      </c>
      <c r="C8998" s="294">
        <v>1546.8630000000001</v>
      </c>
      <c r="D8998" s="294">
        <v>28.988</v>
      </c>
      <c r="E8998" s="295">
        <v>4153.1220000000003</v>
      </c>
      <c r="F8998" s="294">
        <v>911.77700000000004</v>
      </c>
      <c r="G8998" s="294">
        <v>3507.777</v>
      </c>
    </row>
    <row r="8999" spans="1:7">
      <c r="A8999" s="34" t="s">
        <v>1826</v>
      </c>
      <c r="B8999" s="293">
        <v>2005</v>
      </c>
      <c r="C8999" s="294">
        <v>1038.4280000000001</v>
      </c>
      <c r="D8999" s="294">
        <v>176.065</v>
      </c>
      <c r="E8999" s="295">
        <v>2158.9810000000002</v>
      </c>
      <c r="F8999" s="294">
        <v>838.85</v>
      </c>
      <c r="G8999" s="294">
        <v>1744.404</v>
      </c>
    </row>
    <row r="9000" spans="1:7">
      <c r="A9000" s="34" t="s">
        <v>1827</v>
      </c>
      <c r="B9000" s="293">
        <v>2019</v>
      </c>
      <c r="C9000" s="294">
        <v>6027.1</v>
      </c>
      <c r="D9000" s="294">
        <v>643.4</v>
      </c>
      <c r="E9000" s="295">
        <v>6877.3</v>
      </c>
      <c r="F9000" s="294">
        <v>3513.4</v>
      </c>
      <c r="G9000" s="294">
        <v>5116.1000000000004</v>
      </c>
    </row>
    <row r="9001" spans="1:7">
      <c r="A9001" s="34" t="s">
        <v>1827</v>
      </c>
      <c r="B9001" s="293">
        <v>2018</v>
      </c>
      <c r="C9001" s="294">
        <v>5880</v>
      </c>
      <c r="D9001" s="294">
        <v>397.5</v>
      </c>
      <c r="E9001" s="295">
        <v>6678.3</v>
      </c>
      <c r="F9001" s="294">
        <v>3244.6</v>
      </c>
      <c r="G9001" s="294">
        <v>4845.2</v>
      </c>
    </row>
    <row r="9002" spans="1:7">
      <c r="A9002" s="34" t="s">
        <v>1827</v>
      </c>
      <c r="B9002" s="293">
        <v>2017</v>
      </c>
      <c r="C9002" s="294">
        <v>4488.3</v>
      </c>
      <c r="D9002" s="294">
        <v>591</v>
      </c>
      <c r="E9002" s="295">
        <v>5831.6</v>
      </c>
      <c r="F9002" s="294">
        <v>3001.9</v>
      </c>
      <c r="G9002" s="294">
        <v>4581.3999999999996</v>
      </c>
    </row>
    <row r="9003" spans="1:7">
      <c r="A9003" s="34" t="s">
        <v>1827</v>
      </c>
      <c r="B9003" s="293">
        <v>2016</v>
      </c>
      <c r="C9003" s="294">
        <v>4491.8</v>
      </c>
      <c r="D9003" s="294">
        <v>460.5</v>
      </c>
      <c r="E9003" s="295">
        <v>4892.7</v>
      </c>
      <c r="F9003" s="294">
        <v>2682.9</v>
      </c>
      <c r="G9003" s="294">
        <v>3559.1000000000004</v>
      </c>
    </row>
    <row r="9004" spans="1:7">
      <c r="A9004" s="34" t="s">
        <v>1827</v>
      </c>
      <c r="B9004" s="293">
        <v>2015</v>
      </c>
      <c r="C9004" s="294">
        <v>4191.6000000000004</v>
      </c>
      <c r="D9004" s="294">
        <v>402.4</v>
      </c>
      <c r="E9004" s="295">
        <v>4666.8999999999996</v>
      </c>
      <c r="F9004" s="294">
        <v>2489.9</v>
      </c>
      <c r="G9004" s="294">
        <v>3380.3</v>
      </c>
    </row>
    <row r="9005" spans="1:7">
      <c r="A9005" s="34" t="s">
        <v>1827</v>
      </c>
      <c r="B9005" s="293">
        <v>2014</v>
      </c>
      <c r="C9005" s="294">
        <v>4806.2</v>
      </c>
      <c r="D9005" s="294">
        <v>781.3</v>
      </c>
      <c r="E9005" s="295">
        <v>3663.1</v>
      </c>
      <c r="F9005" s="294">
        <v>2420.6</v>
      </c>
      <c r="G9005" s="294">
        <v>2561.1</v>
      </c>
    </row>
    <row r="9006" spans="1:7">
      <c r="A9006" s="34" t="s">
        <v>1827</v>
      </c>
      <c r="B9006" s="293">
        <v>2013</v>
      </c>
      <c r="C9006" s="294">
        <v>5075.3999999999996</v>
      </c>
      <c r="D9006" s="294">
        <v>1034.4000000000001</v>
      </c>
      <c r="E9006" s="295">
        <v>3531.8969999999999</v>
      </c>
      <c r="F9006" s="294">
        <v>2409.1579999999999</v>
      </c>
      <c r="G9006" s="294">
        <v>2410.143</v>
      </c>
    </row>
    <row r="9007" spans="1:7">
      <c r="A9007" s="34" t="s">
        <v>1827</v>
      </c>
      <c r="B9007" s="293">
        <v>2012</v>
      </c>
      <c r="C9007" s="294">
        <v>4763.18</v>
      </c>
      <c r="D9007" s="294">
        <v>1038.9100000000001</v>
      </c>
      <c r="E9007" s="295">
        <v>3104.3209999999999</v>
      </c>
      <c r="F9007" s="294">
        <v>1992.931</v>
      </c>
      <c r="G9007" s="294">
        <v>2016.2909999999999</v>
      </c>
    </row>
    <row r="9008" spans="1:7">
      <c r="A9008" s="34" t="s">
        <v>1827</v>
      </c>
      <c r="B9008" s="293">
        <v>2011</v>
      </c>
      <c r="C9008" s="294">
        <v>4158.5069999999996</v>
      </c>
      <c r="D9008" s="294">
        <v>880.8</v>
      </c>
      <c r="E9008" s="295">
        <v>2635.116</v>
      </c>
      <c r="F9008" s="294">
        <v>1612.569</v>
      </c>
      <c r="G9008" s="294">
        <v>1636.7239999999999</v>
      </c>
    </row>
    <row r="9009" spans="1:7">
      <c r="A9009" s="34" t="s">
        <v>1827</v>
      </c>
      <c r="B9009" s="293">
        <v>2010</v>
      </c>
      <c r="C9009" s="294">
        <v>3607.636</v>
      </c>
      <c r="D9009" s="294">
        <v>734.94</v>
      </c>
      <c r="E9009" s="295">
        <v>2467.1149999999998</v>
      </c>
      <c r="F9009" s="294">
        <v>1505.2929999999999</v>
      </c>
      <c r="G9009" s="294">
        <v>1530.194</v>
      </c>
    </row>
    <row r="9010" spans="1:7">
      <c r="A9010" s="34" t="s">
        <v>1827</v>
      </c>
      <c r="B9010" s="293">
        <v>2009</v>
      </c>
      <c r="C9010" s="294">
        <v>3230.4679999999998</v>
      </c>
      <c r="D9010" s="294">
        <v>623.36900000000003</v>
      </c>
      <c r="E9010" s="295">
        <v>2564.3359999999998</v>
      </c>
      <c r="F9010" s="294">
        <v>1696.0419999999999</v>
      </c>
      <c r="G9010" s="294">
        <v>1729.1179999999999</v>
      </c>
    </row>
    <row r="9011" spans="1:7">
      <c r="A9011" s="34" t="s">
        <v>1827</v>
      </c>
      <c r="B9011" s="293">
        <v>2008</v>
      </c>
      <c r="C9011" s="294">
        <v>3180.7570000000001</v>
      </c>
      <c r="D9011" s="294">
        <v>783.05499999999995</v>
      </c>
      <c r="E9011" s="295">
        <v>2247.3530000000001</v>
      </c>
      <c r="F9011" s="294">
        <v>1490.375</v>
      </c>
      <c r="G9011" s="294">
        <v>1493.24</v>
      </c>
    </row>
    <row r="9012" spans="1:7">
      <c r="A9012" s="34" t="s">
        <v>1827</v>
      </c>
      <c r="B9012" s="293">
        <v>2007</v>
      </c>
      <c r="C9012" s="294">
        <v>2612.4560000000001</v>
      </c>
      <c r="D9012" s="294">
        <v>663.66499999999996</v>
      </c>
      <c r="E9012" s="295">
        <v>2449.5120000000002</v>
      </c>
      <c r="F9012" s="294">
        <v>1910.354</v>
      </c>
      <c r="G9012" s="294">
        <v>1913.454</v>
      </c>
    </row>
    <row r="9013" spans="1:7">
      <c r="A9013" s="34" t="s">
        <v>1827</v>
      </c>
      <c r="B9013" s="293">
        <v>2006</v>
      </c>
      <c r="C9013" s="294">
        <v>2035.085</v>
      </c>
      <c r="D9013" s="294">
        <v>494.27699999999999</v>
      </c>
      <c r="E9013" s="295">
        <v>1626.52</v>
      </c>
      <c r="F9013" s="294">
        <v>1188.7339999999999</v>
      </c>
      <c r="G9013" s="294">
        <v>1192.0039999999999</v>
      </c>
    </row>
    <row r="9014" spans="1:7">
      <c r="A9014" s="34" t="s">
        <v>1827</v>
      </c>
      <c r="B9014" s="293">
        <v>2005</v>
      </c>
      <c r="C9014" s="294">
        <v>1710.423</v>
      </c>
      <c r="D9014" s="294">
        <v>388.65199999999999</v>
      </c>
      <c r="E9014" s="295">
        <v>1347.1320000000001</v>
      </c>
      <c r="F9014" s="294">
        <v>1032.7760000000001</v>
      </c>
      <c r="G9014" s="294">
        <v>1048.4880000000001</v>
      </c>
    </row>
    <row r="9015" spans="1:7">
      <c r="A9015" s="34" t="s">
        <v>1827</v>
      </c>
      <c r="B9015" s="293">
        <v>2004</v>
      </c>
      <c r="C9015" s="294">
        <v>1321.106</v>
      </c>
      <c r="D9015" s="294">
        <v>261.74799999999999</v>
      </c>
      <c r="E9015" s="295">
        <v>1044.425</v>
      </c>
      <c r="F9015" s="294">
        <v>822.48400000000004</v>
      </c>
      <c r="G9015" s="294">
        <v>827.71800000000007</v>
      </c>
    </row>
    <row r="9016" spans="1:7">
      <c r="A9016" s="34" t="s">
        <v>1827</v>
      </c>
      <c r="B9016" s="293">
        <v>2003</v>
      </c>
      <c r="C9016" s="294">
        <v>953.226</v>
      </c>
      <c r="D9016" s="294">
        <v>146.62799999999999</v>
      </c>
      <c r="E9016" s="295">
        <v>617.65200000000004</v>
      </c>
      <c r="F9016" s="294">
        <v>449.084</v>
      </c>
      <c r="G9016" s="294">
        <v>479.17</v>
      </c>
    </row>
    <row r="9017" spans="1:7">
      <c r="A9017" s="34" t="s">
        <v>1827</v>
      </c>
      <c r="B9017" s="293">
        <v>2002</v>
      </c>
      <c r="C9017" s="294">
        <v>719.40300000000002</v>
      </c>
      <c r="D9017" s="294">
        <v>85.826999999999998</v>
      </c>
      <c r="E9017" s="295">
        <v>440.57100000000003</v>
      </c>
      <c r="F9017" s="294">
        <v>274.90300000000002</v>
      </c>
      <c r="G9017" s="294">
        <v>312.762</v>
      </c>
    </row>
    <row r="9018" spans="1:7">
      <c r="A9018" s="34" t="s">
        <v>1827</v>
      </c>
      <c r="B9018" s="293">
        <v>2001</v>
      </c>
      <c r="C9018" s="294">
        <v>600.49099999999999</v>
      </c>
      <c r="D9018" s="294">
        <v>61.771999999999998</v>
      </c>
      <c r="E9018" s="295">
        <v>258.71100000000001</v>
      </c>
      <c r="F9018" s="294">
        <v>148.31399999999999</v>
      </c>
      <c r="G9018" s="294">
        <v>159.749</v>
      </c>
    </row>
    <row r="9019" spans="1:7">
      <c r="A9019" s="34" t="s">
        <v>1827</v>
      </c>
      <c r="B9019" s="293">
        <v>2000</v>
      </c>
      <c r="C9019" s="294">
        <v>548.91800000000001</v>
      </c>
      <c r="D9019" s="294">
        <v>38.603000000000002</v>
      </c>
      <c r="E9019" s="295">
        <v>296.65300000000002</v>
      </c>
      <c r="F9019" s="294">
        <v>212.80799999999999</v>
      </c>
      <c r="G9019" s="294">
        <v>216.58799999999999</v>
      </c>
    </row>
    <row r="9020" spans="1:7">
      <c r="A9020" s="34" t="s">
        <v>1827</v>
      </c>
      <c r="B9020" s="293">
        <v>1999</v>
      </c>
      <c r="C9020" s="294">
        <v>507.78100000000001</v>
      </c>
      <c r="D9020" s="294">
        <v>16.715</v>
      </c>
      <c r="E9020" s="295">
        <v>282.08800000000002</v>
      </c>
      <c r="F9020" s="294">
        <v>203.16200000000001</v>
      </c>
      <c r="G9020" s="294">
        <v>210.995</v>
      </c>
    </row>
    <row r="9021" spans="1:7">
      <c r="A9021" s="34" t="s">
        <v>1827</v>
      </c>
      <c r="B9021" s="293">
        <v>1998</v>
      </c>
      <c r="C9021" s="294">
        <v>522.22</v>
      </c>
      <c r="D9021" s="294">
        <v>20.663</v>
      </c>
      <c r="E9021" s="295">
        <v>257.70999999999998</v>
      </c>
      <c r="F9021" s="294">
        <v>186.85900000000001</v>
      </c>
      <c r="G9021" s="294">
        <v>196.72300000000001</v>
      </c>
    </row>
    <row r="9022" spans="1:7">
      <c r="A9022" s="34" t="s">
        <v>1828</v>
      </c>
      <c r="B9022" s="293">
        <v>2019</v>
      </c>
      <c r="C9022" s="294">
        <v>8351.9310000000005</v>
      </c>
      <c r="D9022" s="294">
        <v>562.35400000000004</v>
      </c>
      <c r="E9022" s="295">
        <v>5289.268</v>
      </c>
      <c r="F9022" s="294">
        <v>1567.123</v>
      </c>
      <c r="G9022" s="294">
        <v>4276.2890000000007</v>
      </c>
    </row>
    <row r="9023" spans="1:7">
      <c r="A9023" s="34" t="s">
        <v>1828</v>
      </c>
      <c r="B9023" s="293">
        <v>2018</v>
      </c>
      <c r="C9023" s="294">
        <v>7911.0460000000003</v>
      </c>
      <c r="D9023" s="294">
        <v>532.35699999999997</v>
      </c>
      <c r="E9023" s="295">
        <v>3085.2620000000002</v>
      </c>
      <c r="F9023" s="294">
        <v>1561.82</v>
      </c>
      <c r="G9023" s="294">
        <v>2002.086</v>
      </c>
    </row>
    <row r="9024" spans="1:7">
      <c r="A9024" s="34" t="s">
        <v>1828</v>
      </c>
      <c r="B9024" s="293">
        <v>2017</v>
      </c>
      <c r="C9024" s="294">
        <v>7256.3819999999996</v>
      </c>
      <c r="D9024" s="294">
        <v>422.59899999999999</v>
      </c>
      <c r="E9024" s="295">
        <v>2868.7689999999998</v>
      </c>
      <c r="F9024" s="294">
        <v>1418.673</v>
      </c>
      <c r="G9024" s="294">
        <v>1880.904</v>
      </c>
    </row>
    <row r="9025" spans="1:7">
      <c r="A9025" s="34" t="s">
        <v>1828</v>
      </c>
      <c r="B9025" s="293">
        <v>2016</v>
      </c>
      <c r="C9025" s="294">
        <v>6779.5789999999997</v>
      </c>
      <c r="D9025" s="294">
        <v>437.12</v>
      </c>
      <c r="E9025" s="295">
        <v>2674.942</v>
      </c>
      <c r="F9025" s="294">
        <v>1453.2180000000001</v>
      </c>
      <c r="G9025" s="294">
        <v>1754.2809999999999</v>
      </c>
    </row>
    <row r="9026" spans="1:7">
      <c r="A9026" s="34" t="s">
        <v>1828</v>
      </c>
      <c r="B9026" s="293">
        <v>2015</v>
      </c>
      <c r="C9026" s="294">
        <v>6226.5069999999996</v>
      </c>
      <c r="D9026" s="294">
        <v>410.39499999999998</v>
      </c>
      <c r="E9026" s="295">
        <v>2370.826</v>
      </c>
      <c r="F9026" s="294">
        <v>1393.2940000000001</v>
      </c>
      <c r="G9026" s="294">
        <v>1561.164</v>
      </c>
    </row>
    <row r="9027" spans="1:7">
      <c r="A9027" s="34" t="s">
        <v>1828</v>
      </c>
      <c r="B9027" s="293">
        <v>2014</v>
      </c>
      <c r="C9027" s="294">
        <v>5711.7150000000001</v>
      </c>
      <c r="D9027" s="294">
        <v>370.88499999999999</v>
      </c>
      <c r="E9027" s="295">
        <v>2034.5709999999999</v>
      </c>
      <c r="F9027" s="294">
        <v>1293.5609999999999</v>
      </c>
      <c r="G9027" s="294">
        <v>1298.731</v>
      </c>
    </row>
    <row r="9028" spans="1:7">
      <c r="A9028" s="34" t="s">
        <v>1828</v>
      </c>
      <c r="B9028" s="293">
        <v>2013</v>
      </c>
      <c r="C9028" s="294">
        <v>5164.7839999999997</v>
      </c>
      <c r="D9028" s="294">
        <v>328.23399999999998</v>
      </c>
      <c r="E9028" s="295">
        <v>1903.3910000000001</v>
      </c>
      <c r="F9028" s="294">
        <v>1246.894</v>
      </c>
      <c r="G9028" s="294">
        <v>1248.136</v>
      </c>
    </row>
    <row r="9029" spans="1:7">
      <c r="A9029" s="34" t="s">
        <v>1828</v>
      </c>
      <c r="B9029" s="293">
        <v>2012</v>
      </c>
      <c r="C9029" s="294">
        <v>4664.12</v>
      </c>
      <c r="D9029" s="294">
        <v>276.45699999999999</v>
      </c>
      <c r="E9029" s="295">
        <v>1706.808</v>
      </c>
      <c r="F9029" s="294">
        <v>1024.9739999999999</v>
      </c>
      <c r="G9029" s="294">
        <v>1026.2539999999999</v>
      </c>
    </row>
    <row r="9030" spans="1:7">
      <c r="A9030" s="34" t="s">
        <v>1828</v>
      </c>
      <c r="B9030" s="293">
        <v>2011</v>
      </c>
      <c r="C9030" s="294">
        <v>4232.7430000000004</v>
      </c>
      <c r="D9030" s="294">
        <v>222.74</v>
      </c>
      <c r="E9030" s="295">
        <v>1594.8320000000001</v>
      </c>
      <c r="F9030" s="294">
        <v>1008.29</v>
      </c>
      <c r="G9030" s="294">
        <v>1009.607</v>
      </c>
    </row>
    <row r="9031" spans="1:7">
      <c r="A9031" s="34" t="s">
        <v>1828</v>
      </c>
      <c r="B9031" s="293">
        <v>2010</v>
      </c>
      <c r="C9031" s="294">
        <v>3638.3359999999998</v>
      </c>
      <c r="D9031" s="294">
        <v>167.97200000000001</v>
      </c>
      <c r="E9031" s="295">
        <v>1463.4739999999999</v>
      </c>
      <c r="F9031" s="294">
        <v>933.24199999999996</v>
      </c>
      <c r="G9031" s="294">
        <v>934.649</v>
      </c>
    </row>
    <row r="9032" spans="1:7">
      <c r="A9032" s="34" t="s">
        <v>1828</v>
      </c>
      <c r="B9032" s="293">
        <v>2009</v>
      </c>
      <c r="C9032" s="294">
        <v>3206.9369999999999</v>
      </c>
      <c r="D9032" s="294">
        <v>119.745</v>
      </c>
      <c r="E9032" s="295">
        <v>1276.58</v>
      </c>
      <c r="F9032" s="294">
        <v>779.15099999999995</v>
      </c>
      <c r="G9032" s="294">
        <v>780.94999999999993</v>
      </c>
    </row>
    <row r="9033" spans="1:7">
      <c r="A9033" s="34" t="s">
        <v>1828</v>
      </c>
      <c r="B9033" s="293">
        <v>2008</v>
      </c>
      <c r="C9033" s="294">
        <v>3007.9490000000001</v>
      </c>
      <c r="D9033" s="294">
        <v>81.93</v>
      </c>
      <c r="E9033" s="295">
        <v>1075.9970000000001</v>
      </c>
      <c r="F9033" s="294">
        <v>610.13</v>
      </c>
      <c r="G9033" s="294">
        <v>612.47699999999998</v>
      </c>
    </row>
    <row r="9034" spans="1:7">
      <c r="A9034" s="34" t="s">
        <v>1828</v>
      </c>
      <c r="B9034" s="293">
        <v>2007</v>
      </c>
      <c r="C9034" s="294">
        <v>2703.212</v>
      </c>
      <c r="D9034" s="294">
        <v>96.241</v>
      </c>
      <c r="E9034" s="295">
        <v>1057.971</v>
      </c>
      <c r="F9034" s="294">
        <v>565.33699999999999</v>
      </c>
      <c r="G9034" s="294">
        <v>623.53499999999997</v>
      </c>
    </row>
    <row r="9035" spans="1:7">
      <c r="A9035" s="34" t="s">
        <v>1828</v>
      </c>
      <c r="B9035" s="293">
        <v>2006</v>
      </c>
      <c r="C9035" s="294">
        <v>2369.6120000000001</v>
      </c>
      <c r="D9035" s="294">
        <v>91.007999999999996</v>
      </c>
      <c r="E9035" s="295">
        <v>998.25800000000004</v>
      </c>
      <c r="F9035" s="294">
        <v>598.904</v>
      </c>
      <c r="G9035" s="294">
        <v>602.77700000000004</v>
      </c>
    </row>
    <row r="9036" spans="1:7">
      <c r="A9036" s="34" t="s">
        <v>1828</v>
      </c>
      <c r="B9036" s="293">
        <v>2005</v>
      </c>
      <c r="C9036" s="294">
        <v>2067.9789999999998</v>
      </c>
      <c r="D9036" s="294">
        <v>85.668999999999997</v>
      </c>
      <c r="E9036" s="295">
        <v>814.79499999999996</v>
      </c>
      <c r="F9036" s="294">
        <v>477.69799999999998</v>
      </c>
      <c r="G9036" s="294">
        <v>489.48599999999999</v>
      </c>
    </row>
    <row r="9037" spans="1:7">
      <c r="A9037" s="34" t="s">
        <v>1828</v>
      </c>
      <c r="B9037" s="293">
        <v>2004</v>
      </c>
      <c r="C9037" s="294">
        <v>1738.8430000000001</v>
      </c>
      <c r="D9037" s="294">
        <v>64.069000000000003</v>
      </c>
      <c r="E9037" s="295">
        <v>678.48500000000001</v>
      </c>
      <c r="F9037" s="294">
        <v>370.584</v>
      </c>
      <c r="G9037" s="294">
        <v>406.21</v>
      </c>
    </row>
    <row r="9038" spans="1:7">
      <c r="A9038" s="34" t="s">
        <v>1828</v>
      </c>
      <c r="B9038" s="293">
        <v>2003</v>
      </c>
      <c r="C9038" s="294">
        <v>1472.885</v>
      </c>
      <c r="D9038" s="294">
        <v>56.500999999999998</v>
      </c>
      <c r="E9038" s="295">
        <v>536.20899999999995</v>
      </c>
      <c r="F9038" s="294">
        <v>295.38400000000001</v>
      </c>
      <c r="G9038" s="294">
        <v>316.93299999999999</v>
      </c>
    </row>
    <row r="9039" spans="1:7">
      <c r="A9039" s="34" t="s">
        <v>1828</v>
      </c>
      <c r="B9039" s="293">
        <v>2002</v>
      </c>
      <c r="C9039" s="294">
        <v>1209.99</v>
      </c>
      <c r="D9039" s="294">
        <v>38.770000000000003</v>
      </c>
      <c r="E9039" s="295">
        <v>458.91899999999998</v>
      </c>
      <c r="F9039" s="294">
        <v>227.84800000000001</v>
      </c>
      <c r="G9039" s="294">
        <v>269.43</v>
      </c>
    </row>
    <row r="9040" spans="1:7">
      <c r="A9040" s="34" t="s">
        <v>1828</v>
      </c>
      <c r="B9040" s="293">
        <v>2001</v>
      </c>
      <c r="C9040" s="294">
        <v>849.79899999999998</v>
      </c>
      <c r="D9040" s="294">
        <v>25.774000000000001</v>
      </c>
      <c r="E9040" s="295">
        <v>338.48200000000003</v>
      </c>
      <c r="F9040" s="294">
        <v>181.29599999999999</v>
      </c>
      <c r="G9040" s="294">
        <v>206.904</v>
      </c>
    </row>
    <row r="9041" spans="1:7">
      <c r="A9041" s="34" t="s">
        <v>1828</v>
      </c>
      <c r="B9041" s="293">
        <v>2000</v>
      </c>
      <c r="C9041" s="294">
        <v>688.08199999999999</v>
      </c>
      <c r="D9041" s="294">
        <v>17.873999999999999</v>
      </c>
      <c r="E9041" s="295">
        <v>302.63</v>
      </c>
      <c r="F9041" s="294">
        <v>138.30500000000001</v>
      </c>
      <c r="G9041" s="294">
        <v>196.315</v>
      </c>
    </row>
    <row r="9042" spans="1:7">
      <c r="A9042" s="34" t="s">
        <v>1828</v>
      </c>
      <c r="B9042" s="293">
        <v>2000</v>
      </c>
      <c r="C9042" s="294">
        <v>759.03700000000003</v>
      </c>
      <c r="D9042" s="294">
        <v>16.39</v>
      </c>
      <c r="E9042" s="295">
        <v>332.29599999999999</v>
      </c>
      <c r="F9042" s="294">
        <v>155.036</v>
      </c>
      <c r="G9042" s="294">
        <v>221.41000000000003</v>
      </c>
    </row>
    <row r="9043" spans="1:7">
      <c r="A9043" s="34" t="s">
        <v>1828</v>
      </c>
      <c r="B9043" s="293">
        <v>1998</v>
      </c>
      <c r="C9043" s="294">
        <v>600.67700000000002</v>
      </c>
      <c r="D9043" s="294">
        <v>14.8</v>
      </c>
      <c r="E9043" s="295">
        <v>264.649</v>
      </c>
      <c r="F9043" s="294">
        <v>119.976</v>
      </c>
      <c r="G9043" s="294">
        <v>160.79900000000001</v>
      </c>
    </row>
    <row r="9044" spans="1:7">
      <c r="A9044" s="34" t="s">
        <v>1828</v>
      </c>
      <c r="B9044" s="293">
        <v>1997</v>
      </c>
      <c r="C9044" s="294">
        <v>509.05200000000002</v>
      </c>
      <c r="D9044" s="294">
        <v>11.682</v>
      </c>
      <c r="E9044" s="295">
        <v>224.08</v>
      </c>
      <c r="F9044" s="294">
        <v>104.889</v>
      </c>
      <c r="G9044" s="294">
        <v>137.49099999999999</v>
      </c>
    </row>
    <row r="9045" spans="1:7">
      <c r="A9045" s="34" t="s">
        <v>1828</v>
      </c>
      <c r="B9045" s="293">
        <v>1996</v>
      </c>
      <c r="C9045" s="294">
        <v>449.029</v>
      </c>
      <c r="D9045" s="294">
        <v>13.015000000000001</v>
      </c>
      <c r="E9045" s="295">
        <v>195.58199999999999</v>
      </c>
      <c r="F9045" s="294">
        <v>94.728999999999999</v>
      </c>
      <c r="G9045" s="294">
        <v>117.58</v>
      </c>
    </row>
    <row r="9046" spans="1:7">
      <c r="A9046" s="34" t="s">
        <v>1828</v>
      </c>
      <c r="B9046" s="293">
        <v>1995</v>
      </c>
      <c r="C9046" s="294">
        <v>383.90300000000002</v>
      </c>
      <c r="D9046" s="294">
        <v>12.134</v>
      </c>
      <c r="E9046" s="295">
        <v>174.12899999999999</v>
      </c>
      <c r="F9046" s="294">
        <v>83.475999999999999</v>
      </c>
      <c r="G9046" s="294">
        <v>110.9</v>
      </c>
    </row>
    <row r="9047" spans="1:7">
      <c r="A9047" s="34" t="s">
        <v>1828</v>
      </c>
      <c r="B9047" s="293">
        <v>1994</v>
      </c>
      <c r="C9047" s="294">
        <v>279.21300000000002</v>
      </c>
      <c r="D9047" s="294">
        <v>6.4589999999999996</v>
      </c>
      <c r="E9047" s="295">
        <v>116.786</v>
      </c>
      <c r="F9047" s="294">
        <v>23.154</v>
      </c>
      <c r="G9047" s="294">
        <v>67.591999999999999</v>
      </c>
    </row>
    <row r="9048" spans="1:7">
      <c r="A9048" s="34" t="s">
        <v>1828</v>
      </c>
      <c r="B9048" s="293">
        <v>1994</v>
      </c>
      <c r="C9048" s="294">
        <v>329.96699999999998</v>
      </c>
      <c r="D9048" s="294">
        <v>10.788</v>
      </c>
      <c r="E9048" s="295">
        <v>146.24799999999999</v>
      </c>
      <c r="F9048" s="294">
        <v>73.691999999999993</v>
      </c>
      <c r="G9048" s="294">
        <v>87.413999999999987</v>
      </c>
    </row>
    <row r="9049" spans="1:7">
      <c r="A9049" s="34" t="s">
        <v>1828</v>
      </c>
      <c r="B9049" s="293">
        <v>1992</v>
      </c>
      <c r="C9049" s="294">
        <v>251.517</v>
      </c>
      <c r="D9049" s="294">
        <v>4.3979999999999997</v>
      </c>
      <c r="E9049" s="295">
        <v>107.306</v>
      </c>
      <c r="F9049" s="294">
        <v>16.266999999999999</v>
      </c>
      <c r="G9049" s="294">
        <v>62.305999999999997</v>
      </c>
    </row>
    <row r="9050" spans="1:7">
      <c r="A9050" s="34" t="s">
        <v>1829</v>
      </c>
      <c r="B9050" s="293">
        <v>2019</v>
      </c>
      <c r="C9050" s="294">
        <v>42405</v>
      </c>
      <c r="D9050" s="294">
        <v>2022</v>
      </c>
      <c r="E9050" s="295">
        <v>33097</v>
      </c>
      <c r="F9050" s="294">
        <v>14226</v>
      </c>
      <c r="G9050" s="294">
        <v>26158</v>
      </c>
    </row>
    <row r="9051" spans="1:7">
      <c r="A9051" s="34" t="s">
        <v>1829</v>
      </c>
      <c r="B9051" s="293">
        <v>2018</v>
      </c>
      <c r="C9051" s="294">
        <v>40052</v>
      </c>
      <c r="D9051" s="294">
        <v>3024</v>
      </c>
      <c r="E9051" s="295">
        <v>29109</v>
      </c>
      <c r="F9051" s="294">
        <v>12811</v>
      </c>
      <c r="G9051" s="294">
        <v>22684</v>
      </c>
    </row>
    <row r="9052" spans="1:7">
      <c r="A9052" s="34" t="s">
        <v>1829</v>
      </c>
      <c r="B9052" s="293">
        <v>2017</v>
      </c>
      <c r="C9052" s="294">
        <v>38260</v>
      </c>
      <c r="D9052" s="294">
        <v>1774</v>
      </c>
      <c r="E9052" s="295">
        <v>28066</v>
      </c>
      <c r="F9052" s="294">
        <v>10559</v>
      </c>
      <c r="G9052" s="294">
        <v>20762</v>
      </c>
    </row>
    <row r="9053" spans="1:7">
      <c r="A9053" s="34" t="s">
        <v>1829</v>
      </c>
      <c r="B9053" s="293">
        <v>2016</v>
      </c>
      <c r="C9053" s="294">
        <v>36881</v>
      </c>
      <c r="D9053" s="294">
        <v>1768</v>
      </c>
      <c r="E9053" s="295">
        <v>22373</v>
      </c>
      <c r="F9053" s="294">
        <v>9624</v>
      </c>
      <c r="G9053" s="294">
        <v>15903</v>
      </c>
    </row>
    <row r="9054" spans="1:7">
      <c r="A9054" s="34" t="s">
        <v>1829</v>
      </c>
      <c r="B9054" s="293">
        <v>2015</v>
      </c>
      <c r="C9054" s="294">
        <v>41373</v>
      </c>
      <c r="D9054" s="294">
        <v>1220</v>
      </c>
      <c r="E9054" s="295">
        <v>22969</v>
      </c>
      <c r="F9054" s="294">
        <v>9706</v>
      </c>
      <c r="G9054" s="294">
        <v>16396</v>
      </c>
    </row>
    <row r="9055" spans="1:7">
      <c r="A9055" s="34" t="s">
        <v>1829</v>
      </c>
      <c r="B9055" s="293">
        <v>2014</v>
      </c>
      <c r="C9055" s="294">
        <v>37580</v>
      </c>
      <c r="D9055" s="294">
        <v>864</v>
      </c>
      <c r="E9055" s="295">
        <v>23956</v>
      </c>
      <c r="F9055" s="294">
        <v>8904</v>
      </c>
      <c r="G9055" s="294">
        <v>17082</v>
      </c>
    </row>
    <row r="9056" spans="1:7">
      <c r="A9056" s="34" t="s">
        <v>1829</v>
      </c>
      <c r="B9056" s="293">
        <v>2013</v>
      </c>
      <c r="C9056" s="294">
        <v>34374</v>
      </c>
      <c r="D9056" s="294">
        <v>778</v>
      </c>
      <c r="E9056" s="295">
        <v>12177</v>
      </c>
      <c r="F9056" s="294">
        <v>6233</v>
      </c>
      <c r="G9056" s="294">
        <v>8641</v>
      </c>
    </row>
    <row r="9057" spans="1:7">
      <c r="A9057" s="34" t="s">
        <v>1829</v>
      </c>
      <c r="B9057" s="293">
        <v>2012</v>
      </c>
      <c r="C9057" s="294">
        <v>33055</v>
      </c>
      <c r="D9057" s="294">
        <v>583</v>
      </c>
      <c r="E9057" s="295">
        <v>11896</v>
      </c>
      <c r="F9057" s="294">
        <v>6042</v>
      </c>
      <c r="G9057" s="294">
        <v>8474</v>
      </c>
    </row>
    <row r="9058" spans="1:7">
      <c r="A9058" s="34" t="s">
        <v>1829</v>
      </c>
      <c r="B9058" s="293">
        <v>2011</v>
      </c>
      <c r="C9058" s="294">
        <v>32266</v>
      </c>
      <c r="D9058" s="294">
        <v>750</v>
      </c>
      <c r="E9058" s="295">
        <v>11071</v>
      </c>
      <c r="F9058" s="294">
        <v>5685</v>
      </c>
      <c r="G9058" s="294">
        <v>7867</v>
      </c>
    </row>
    <row r="9059" spans="1:7">
      <c r="A9059" s="34" t="s">
        <v>1829</v>
      </c>
      <c r="B9059" s="293">
        <v>2010</v>
      </c>
      <c r="C9059" s="294">
        <v>28430</v>
      </c>
      <c r="D9059" s="294">
        <v>780</v>
      </c>
      <c r="E9059" s="295">
        <v>10752</v>
      </c>
      <c r="F9059" s="294">
        <v>5265</v>
      </c>
      <c r="G9059" s="294">
        <v>7801</v>
      </c>
    </row>
    <row r="9060" spans="1:7">
      <c r="A9060" s="34" t="s">
        <v>1829</v>
      </c>
      <c r="B9060" s="293">
        <v>2009</v>
      </c>
      <c r="C9060" s="294">
        <v>26704</v>
      </c>
      <c r="D9060" s="294">
        <v>-547</v>
      </c>
      <c r="E9060" s="295">
        <v>10595</v>
      </c>
      <c r="F9060" s="294">
        <v>4496</v>
      </c>
      <c r="G9060" s="294">
        <v>7973</v>
      </c>
    </row>
    <row r="9061" spans="1:7">
      <c r="A9061" s="34" t="s">
        <v>1829</v>
      </c>
      <c r="B9061" s="293">
        <v>2008</v>
      </c>
      <c r="C9061" s="294">
        <v>26862</v>
      </c>
      <c r="D9061" s="294">
        <v>86</v>
      </c>
      <c r="E9061" s="295">
        <v>10850</v>
      </c>
      <c r="F9061" s="294">
        <v>5014</v>
      </c>
      <c r="G9061" s="294">
        <v>7910</v>
      </c>
    </row>
    <row r="9062" spans="1:7">
      <c r="A9062" s="34" t="s">
        <v>1829</v>
      </c>
      <c r="B9062" s="293">
        <v>2007</v>
      </c>
      <c r="C9062" s="294">
        <v>25729</v>
      </c>
      <c r="D9062" s="294">
        <v>268</v>
      </c>
      <c r="E9062" s="295">
        <v>10227</v>
      </c>
      <c r="F9062" s="294">
        <v>4731</v>
      </c>
      <c r="G9062" s="294">
        <v>7510</v>
      </c>
    </row>
    <row r="9063" spans="1:7">
      <c r="A9063" s="34" t="s">
        <v>1829</v>
      </c>
      <c r="B9063" s="293">
        <v>2006</v>
      </c>
      <c r="C9063" s="294">
        <v>25559</v>
      </c>
      <c r="D9063" s="294">
        <v>-196</v>
      </c>
      <c r="E9063" s="295">
        <v>11121</v>
      </c>
      <c r="F9063" s="294">
        <v>4440</v>
      </c>
      <c r="G9063" s="294">
        <v>8419</v>
      </c>
    </row>
    <row r="9064" spans="1:7">
      <c r="A9064" s="34" t="s">
        <v>1829</v>
      </c>
      <c r="B9064" s="293">
        <v>2005</v>
      </c>
      <c r="C9064" s="294">
        <v>26014</v>
      </c>
      <c r="D9064" s="294">
        <v>372</v>
      </c>
      <c r="E9064" s="295">
        <v>10504</v>
      </c>
      <c r="F9064" s="294">
        <v>4652</v>
      </c>
      <c r="G9064" s="294">
        <v>7647</v>
      </c>
    </row>
    <row r="9065" spans="1:7">
      <c r="A9065" s="34" t="s">
        <v>1829</v>
      </c>
      <c r="B9065" s="293">
        <v>2004</v>
      </c>
      <c r="C9065" s="294">
        <v>26441</v>
      </c>
      <c r="D9065" s="294">
        <v>403</v>
      </c>
      <c r="E9065" s="295">
        <v>10464</v>
      </c>
      <c r="F9065" s="294">
        <v>4292</v>
      </c>
      <c r="G9065" s="294">
        <v>7654</v>
      </c>
    </row>
    <row r="9066" spans="1:7">
      <c r="A9066" s="34" t="s">
        <v>1829</v>
      </c>
      <c r="B9066" s="293">
        <v>2003</v>
      </c>
      <c r="C9066" s="294">
        <v>24549</v>
      </c>
      <c r="D9066" s="294">
        <v>337</v>
      </c>
      <c r="E9066" s="295">
        <v>10486</v>
      </c>
      <c r="F9066" s="294">
        <v>3954</v>
      </c>
      <c r="G9066" s="294">
        <v>7558</v>
      </c>
    </row>
    <row r="9067" spans="1:7">
      <c r="A9067" s="34" t="s">
        <v>1829</v>
      </c>
      <c r="B9067" s="293">
        <v>2002</v>
      </c>
      <c r="C9067" s="294">
        <v>23367</v>
      </c>
      <c r="D9067" s="294">
        <v>383</v>
      </c>
      <c r="E9067" s="295">
        <v>10372</v>
      </c>
      <c r="F9067" s="294">
        <v>3662</v>
      </c>
      <c r="G9067" s="294">
        <v>7649</v>
      </c>
    </row>
    <row r="9068" spans="1:7">
      <c r="A9068" s="34" t="s">
        <v>1829</v>
      </c>
      <c r="B9068" s="293">
        <v>2001</v>
      </c>
      <c r="C9068" s="294">
        <v>10563</v>
      </c>
      <c r="D9068" s="294">
        <v>88</v>
      </c>
      <c r="E9068" s="295">
        <v>10632</v>
      </c>
      <c r="F9068" s="294">
        <v>3354</v>
      </c>
      <c r="G9068" s="294">
        <v>8130</v>
      </c>
    </row>
    <row r="9069" spans="1:7">
      <c r="A9069" s="34" t="s">
        <v>1829</v>
      </c>
      <c r="B9069" s="293">
        <v>2000</v>
      </c>
      <c r="C9069" s="294">
        <v>7410</v>
      </c>
      <c r="D9069" s="294">
        <v>151</v>
      </c>
      <c r="E9069" s="295">
        <v>4854</v>
      </c>
      <c r="F9069" s="294">
        <v>2175</v>
      </c>
      <c r="G9069" s="294">
        <v>3717</v>
      </c>
    </row>
    <row r="9070" spans="1:7">
      <c r="A9070" s="34" t="s">
        <v>1829</v>
      </c>
      <c r="B9070" s="293">
        <v>1999</v>
      </c>
      <c r="C9070" s="294">
        <v>7362.9</v>
      </c>
      <c r="D9070" s="294">
        <v>230.1</v>
      </c>
      <c r="E9070" s="295">
        <v>5082.7</v>
      </c>
      <c r="F9070" s="294">
        <v>2128</v>
      </c>
      <c r="G9070" s="294">
        <v>3931.8</v>
      </c>
    </row>
    <row r="9071" spans="1:7">
      <c r="A9071" s="34" t="s">
        <v>1829</v>
      </c>
      <c r="B9071" s="293">
        <v>1998</v>
      </c>
      <c r="C9071" s="294">
        <v>7414.1000999999997</v>
      </c>
      <c r="D9071" s="294">
        <v>25.1</v>
      </c>
      <c r="E9071" s="295">
        <v>5242.5</v>
      </c>
      <c r="F9071" s="294">
        <v>1970.4</v>
      </c>
      <c r="G9071" s="294">
        <v>4099.3</v>
      </c>
    </row>
    <row r="9072" spans="1:7">
      <c r="A9072" s="34" t="s">
        <v>1829</v>
      </c>
      <c r="B9072" s="293">
        <v>1997</v>
      </c>
      <c r="C9072" s="294">
        <v>6355.7002000000002</v>
      </c>
      <c r="D9072" s="294">
        <v>185.8</v>
      </c>
      <c r="E9072" s="295">
        <v>4411</v>
      </c>
      <c r="F9072" s="294">
        <v>1621.4999</v>
      </c>
      <c r="G9072" s="294">
        <v>3311.5999000000002</v>
      </c>
    </row>
    <row r="9073" spans="1:7">
      <c r="A9073" s="34" t="s">
        <v>1829</v>
      </c>
      <c r="B9073" s="293">
        <v>1996</v>
      </c>
      <c r="C9073" s="294">
        <v>6453.7997999999998</v>
      </c>
      <c r="D9073" s="294">
        <v>86.9</v>
      </c>
      <c r="E9073" s="295">
        <v>4544.1000999999997</v>
      </c>
      <c r="F9073" s="294">
        <v>1541.7</v>
      </c>
      <c r="G9073" s="294">
        <v>3516.8</v>
      </c>
    </row>
    <row r="9074" spans="1:7">
      <c r="A9074" s="34" t="s">
        <v>1829</v>
      </c>
      <c r="B9074" s="293">
        <v>1995</v>
      </c>
      <c r="C9074" s="294">
        <v>5511.2002000000002</v>
      </c>
      <c r="D9074" s="294">
        <v>219.2</v>
      </c>
      <c r="E9074" s="295">
        <v>4444.2997999999998</v>
      </c>
      <c r="F9074" s="294">
        <v>1467.7</v>
      </c>
      <c r="G9074" s="294">
        <v>3452.4</v>
      </c>
    </row>
    <row r="9075" spans="1:7">
      <c r="A9075" s="34" t="s">
        <v>1829</v>
      </c>
      <c r="B9075" s="293">
        <v>1994</v>
      </c>
      <c r="C9075" s="294">
        <v>5110.2700000000004</v>
      </c>
      <c r="D9075" s="294">
        <v>-2.1280000000000001</v>
      </c>
      <c r="E9075" s="295">
        <v>3668</v>
      </c>
      <c r="F9075" s="294">
        <v>1306.19</v>
      </c>
      <c r="G9075" s="294">
        <v>2761.2080000000001</v>
      </c>
    </row>
    <row r="9076" spans="1:7">
      <c r="A9076" s="34" t="s">
        <v>1829</v>
      </c>
      <c r="B9076" s="293">
        <v>1993</v>
      </c>
      <c r="C9076" s="294">
        <v>4707.3959999999997</v>
      </c>
      <c r="D9076" s="294">
        <v>180.334</v>
      </c>
      <c r="E9076" s="295">
        <v>3253.5039000000002</v>
      </c>
      <c r="F9076" s="294">
        <v>1360.7460000000001</v>
      </c>
      <c r="G9076" s="294">
        <v>2384.998</v>
      </c>
    </row>
    <row r="9077" spans="1:7">
      <c r="A9077" s="34" t="s">
        <v>1829</v>
      </c>
      <c r="B9077" s="293">
        <v>1992</v>
      </c>
      <c r="C9077" s="294">
        <v>4168.8397999999997</v>
      </c>
      <c r="D9077" s="294">
        <v>160.53399999999999</v>
      </c>
      <c r="E9077" s="295">
        <v>2617.6790000000001</v>
      </c>
      <c r="F9077" s="294">
        <v>980.18899999999996</v>
      </c>
      <c r="G9077" s="294">
        <v>1805.6999999999998</v>
      </c>
    </row>
    <row r="9078" spans="1:7">
      <c r="A9078" s="34" t="s">
        <v>1829</v>
      </c>
      <c r="B9078" s="293">
        <v>1991</v>
      </c>
      <c r="C9078" s="294">
        <v>3922.0540000000001</v>
      </c>
      <c r="D9078" s="294">
        <v>145.49799999999999</v>
      </c>
      <c r="E9078" s="295">
        <v>2645.7510000000002</v>
      </c>
      <c r="F9078" s="294">
        <v>822.49099999999999</v>
      </c>
      <c r="G9078" s="294">
        <v>1806.3139999999999</v>
      </c>
    </row>
    <row r="9079" spans="1:7">
      <c r="A9079" s="34" t="s">
        <v>1829</v>
      </c>
      <c r="B9079" s="293">
        <v>1990</v>
      </c>
      <c r="C9079" s="294">
        <v>3825.2739000000001</v>
      </c>
      <c r="D9079" s="294">
        <v>120.015</v>
      </c>
      <c r="E9079" s="295">
        <v>2501.0619999999999</v>
      </c>
      <c r="F9079" s="294">
        <v>662.98800000000006</v>
      </c>
      <c r="G9079" s="294">
        <v>1683.453</v>
      </c>
    </row>
    <row r="9080" spans="1:7">
      <c r="A9080" s="34" t="s">
        <v>1829</v>
      </c>
      <c r="B9080" s="293">
        <v>1989</v>
      </c>
      <c r="C9080" s="294">
        <v>2538.2438999999999</v>
      </c>
      <c r="D9080" s="294">
        <v>100.58</v>
      </c>
      <c r="E9080" s="295">
        <v>2586.0801000000001</v>
      </c>
      <c r="F9080" s="294">
        <v>447.72</v>
      </c>
      <c r="G9080" s="294">
        <v>1822.153</v>
      </c>
    </row>
    <row r="9081" spans="1:7">
      <c r="A9081" s="34" t="s">
        <v>1830</v>
      </c>
      <c r="B9081" s="293">
        <v>2019</v>
      </c>
      <c r="C9081" s="294">
        <v>16598.900000000001</v>
      </c>
      <c r="D9081" s="294">
        <v>1410.9</v>
      </c>
      <c r="E9081" s="295">
        <v>20492.3</v>
      </c>
      <c r="F9081" s="294">
        <v>7312.4</v>
      </c>
      <c r="G9081" s="294">
        <v>13452.2</v>
      </c>
    </row>
    <row r="9082" spans="1:7">
      <c r="A9082" s="34" t="s">
        <v>1830</v>
      </c>
      <c r="B9082" s="293">
        <v>2018</v>
      </c>
      <c r="C9082" s="294">
        <v>15668.2</v>
      </c>
      <c r="D9082" s="294">
        <v>1337.6</v>
      </c>
      <c r="E9082" s="295">
        <v>17914.900000000001</v>
      </c>
      <c r="F9082" s="294">
        <v>7064.8</v>
      </c>
      <c r="G9082" s="294">
        <v>11156.1</v>
      </c>
    </row>
    <row r="9083" spans="1:7">
      <c r="A9083" s="34" t="s">
        <v>1830</v>
      </c>
      <c r="B9083" s="293">
        <v>2017</v>
      </c>
      <c r="C9083" s="294">
        <v>14197.6</v>
      </c>
      <c r="D9083" s="294">
        <v>1302.5999999999999</v>
      </c>
      <c r="E9083" s="295">
        <v>18173.3</v>
      </c>
      <c r="F9083" s="294">
        <v>7206.9</v>
      </c>
      <c r="G9083" s="294">
        <v>11270.9</v>
      </c>
    </row>
    <row r="9084" spans="1:7">
      <c r="A9084" s="34" t="s">
        <v>1830</v>
      </c>
      <c r="B9084" s="293">
        <v>2016</v>
      </c>
      <c r="C9084" s="294">
        <v>13508.9</v>
      </c>
      <c r="D9084" s="294">
        <v>1476.2</v>
      </c>
      <c r="E9084" s="295">
        <v>17397.400000000001</v>
      </c>
      <c r="F9084" s="294">
        <v>6718.3</v>
      </c>
      <c r="G9084" s="294">
        <v>10788.5</v>
      </c>
    </row>
    <row r="9085" spans="1:7">
      <c r="A9085" s="34" t="s">
        <v>1830</v>
      </c>
      <c r="B9085" s="293">
        <v>2015</v>
      </c>
      <c r="C9085" s="294">
        <v>13300.7</v>
      </c>
      <c r="D9085" s="294">
        <v>664.6</v>
      </c>
      <c r="E9085" s="295">
        <v>16717.599999999999</v>
      </c>
      <c r="F9085" s="294">
        <v>5879.2</v>
      </c>
      <c r="G9085" s="294">
        <v>10097</v>
      </c>
    </row>
    <row r="9086" spans="1:7">
      <c r="A9086" s="34" t="s">
        <v>1830</v>
      </c>
      <c r="B9086" s="293">
        <v>2014</v>
      </c>
      <c r="C9086" s="294">
        <v>12891.4</v>
      </c>
      <c r="D9086" s="294">
        <v>931.7</v>
      </c>
      <c r="E9086" s="295">
        <v>17298.5</v>
      </c>
      <c r="F9086" s="294">
        <v>6045.4</v>
      </c>
      <c r="G9086" s="294">
        <v>10269.799999999999</v>
      </c>
    </row>
    <row r="9087" spans="1:7">
      <c r="A9087" s="34" t="s">
        <v>1830</v>
      </c>
      <c r="B9087" s="293">
        <v>2013</v>
      </c>
      <c r="C9087" s="294">
        <v>12350.5</v>
      </c>
      <c r="D9087" s="294">
        <v>618.79999999999995</v>
      </c>
      <c r="E9087" s="295">
        <v>17658.099999999999</v>
      </c>
      <c r="F9087" s="294">
        <v>7131.3</v>
      </c>
      <c r="G9087" s="294">
        <v>10652.5</v>
      </c>
    </row>
    <row r="9088" spans="1:7">
      <c r="A9088" s="34" t="s">
        <v>1830</v>
      </c>
      <c r="B9088" s="293">
        <v>2012</v>
      </c>
      <c r="C9088" s="294">
        <v>11988.3</v>
      </c>
      <c r="D9088" s="294">
        <v>1018.6</v>
      </c>
      <c r="E9088" s="295">
        <v>18482.099999999999</v>
      </c>
      <c r="F9088" s="294">
        <v>7229.3</v>
      </c>
      <c r="G9088" s="294">
        <v>10458.700000000001</v>
      </c>
    </row>
    <row r="9089" spans="1:7">
      <c r="A9089" s="34" t="s">
        <v>1830</v>
      </c>
      <c r="B9089" s="293">
        <v>2011</v>
      </c>
      <c r="C9089" s="294">
        <v>14782</v>
      </c>
      <c r="D9089" s="294">
        <v>343.2</v>
      </c>
      <c r="E9089" s="295">
        <v>18754.2</v>
      </c>
      <c r="F9089" s="294">
        <v>7015.7</v>
      </c>
      <c r="G9089" s="294">
        <v>10658.3</v>
      </c>
    </row>
    <row r="9090" spans="1:7">
      <c r="A9090" s="34" t="s">
        <v>1830</v>
      </c>
      <c r="B9090" s="293">
        <v>2010</v>
      </c>
      <c r="C9090" s="294">
        <v>14001.1</v>
      </c>
      <c r="D9090" s="294">
        <v>642.20000000000005</v>
      </c>
      <c r="E9090" s="295">
        <v>19990.900000000001</v>
      </c>
      <c r="F9090" s="294">
        <v>8075.8</v>
      </c>
      <c r="G9090" s="294">
        <v>11759.7</v>
      </c>
    </row>
    <row r="9091" spans="1:7">
      <c r="A9091" s="34" t="s">
        <v>1830</v>
      </c>
      <c r="B9091" s="293">
        <v>2009</v>
      </c>
      <c r="C9091" s="294">
        <v>13195.3</v>
      </c>
      <c r="D9091" s="294">
        <v>451.3</v>
      </c>
      <c r="E9091" s="295">
        <v>19991</v>
      </c>
      <c r="F9091" s="294">
        <v>7205.7</v>
      </c>
      <c r="G9091" s="294">
        <v>11302.3</v>
      </c>
    </row>
    <row r="9092" spans="1:7">
      <c r="A9092" s="34" t="s">
        <v>1830</v>
      </c>
      <c r="B9092" s="293">
        <v>2008</v>
      </c>
      <c r="C9092" s="294">
        <v>13227.4</v>
      </c>
      <c r="D9092" s="294">
        <v>-2624.8</v>
      </c>
      <c r="E9092" s="295">
        <v>20924.5</v>
      </c>
      <c r="F9092" s="294">
        <v>6762.1</v>
      </c>
      <c r="G9092" s="294">
        <v>11886.2</v>
      </c>
    </row>
    <row r="9093" spans="1:7">
      <c r="A9093" s="34" t="s">
        <v>1830</v>
      </c>
      <c r="B9093" s="293">
        <v>2007</v>
      </c>
      <c r="C9093" s="294">
        <v>8763.1</v>
      </c>
      <c r="D9093" s="294">
        <v>3966.7</v>
      </c>
      <c r="E9093" s="295">
        <v>14376.2</v>
      </c>
      <c r="F9093" s="294">
        <v>8005.4</v>
      </c>
      <c r="G9093" s="294">
        <v>9459.1</v>
      </c>
    </row>
    <row r="9094" spans="1:7">
      <c r="A9094" s="34" t="s">
        <v>1830</v>
      </c>
      <c r="B9094" s="293">
        <v>2006</v>
      </c>
      <c r="C9094" s="294">
        <v>8033.7</v>
      </c>
      <c r="D9094" s="294">
        <v>1032.5</v>
      </c>
      <c r="E9094" s="295">
        <v>12145.9</v>
      </c>
      <c r="F9094" s="294">
        <v>5478.4</v>
      </c>
      <c r="G9094" s="294">
        <v>7463</v>
      </c>
    </row>
    <row r="9095" spans="1:7">
      <c r="A9095" s="34" t="s">
        <v>1830</v>
      </c>
      <c r="B9095" s="293">
        <v>2005</v>
      </c>
      <c r="C9095" s="294">
        <v>10546.9</v>
      </c>
      <c r="D9095" s="294">
        <v>1054.2</v>
      </c>
      <c r="E9095" s="295">
        <v>11756.4</v>
      </c>
      <c r="F9095" s="294">
        <v>5762</v>
      </c>
      <c r="G9095" s="294">
        <v>7879</v>
      </c>
    </row>
    <row r="9096" spans="1:7">
      <c r="A9096" s="34" t="s">
        <v>1830</v>
      </c>
      <c r="B9096" s="293">
        <v>2004</v>
      </c>
      <c r="C9096" s="294">
        <v>9393.6</v>
      </c>
      <c r="D9096" s="294">
        <v>1218.7</v>
      </c>
      <c r="E9096" s="295">
        <v>11414.6</v>
      </c>
      <c r="F9096" s="294">
        <v>5733.8</v>
      </c>
      <c r="G9096" s="294">
        <v>7614.2</v>
      </c>
    </row>
    <row r="9097" spans="1:7">
      <c r="A9097" s="34" t="s">
        <v>1830</v>
      </c>
      <c r="B9097" s="293">
        <v>2003</v>
      </c>
      <c r="C9097" s="294">
        <v>9876.2000000000007</v>
      </c>
      <c r="D9097" s="294">
        <v>644.5</v>
      </c>
      <c r="E9097" s="295">
        <v>10664.9</v>
      </c>
      <c r="F9097" s="294">
        <v>4614.2</v>
      </c>
      <c r="G9097" s="294">
        <v>6933.5</v>
      </c>
    </row>
    <row r="9098" spans="1:7">
      <c r="A9098" s="34" t="s">
        <v>1830</v>
      </c>
      <c r="B9098" s="293">
        <v>2002</v>
      </c>
      <c r="C9098" s="294">
        <v>8951.2999999999993</v>
      </c>
      <c r="D9098" s="294">
        <v>-173.5</v>
      </c>
      <c r="E9098" s="295">
        <v>10809.6</v>
      </c>
      <c r="F9098" s="294">
        <v>3593.3</v>
      </c>
      <c r="G9098" s="294">
        <v>5685.4</v>
      </c>
    </row>
    <row r="9099" spans="1:7">
      <c r="A9099" s="34" t="s">
        <v>1830</v>
      </c>
      <c r="B9099" s="293">
        <v>2001</v>
      </c>
      <c r="C9099" s="294">
        <v>9682</v>
      </c>
      <c r="D9099" s="294">
        <v>246.2</v>
      </c>
      <c r="E9099" s="295">
        <v>11063.7</v>
      </c>
      <c r="F9099" s="294">
        <v>4027.1</v>
      </c>
      <c r="G9099" s="294">
        <v>6927.7999999999993</v>
      </c>
    </row>
    <row r="9100" spans="1:7">
      <c r="A9100" s="34" t="s">
        <v>1830</v>
      </c>
      <c r="B9100" s="293">
        <v>2000</v>
      </c>
      <c r="C9100" s="294">
        <v>9597.6</v>
      </c>
      <c r="D9100" s="294">
        <v>669.4</v>
      </c>
      <c r="E9100" s="295">
        <v>11052.6</v>
      </c>
      <c r="F9100" s="294">
        <v>3997.1</v>
      </c>
      <c r="G9100" s="294">
        <v>5537.5</v>
      </c>
    </row>
    <row r="9101" spans="1:7">
      <c r="A9101" s="34" t="s">
        <v>1830</v>
      </c>
      <c r="B9101" s="293">
        <v>1999</v>
      </c>
      <c r="C9101" s="294">
        <v>7819</v>
      </c>
      <c r="D9101" s="294">
        <v>591.1</v>
      </c>
      <c r="E9101" s="295">
        <v>8400.2001999999993</v>
      </c>
      <c r="F9101" s="294">
        <v>3178.6999000000001</v>
      </c>
      <c r="G9101" s="294">
        <v>5787.4999000000007</v>
      </c>
    </row>
    <row r="9102" spans="1:7">
      <c r="A9102" s="34" t="s">
        <v>1830</v>
      </c>
      <c r="B9102" s="293">
        <v>1998</v>
      </c>
      <c r="C9102" s="294">
        <v>7384.7002000000002</v>
      </c>
      <c r="D9102" s="294">
        <v>509.1</v>
      </c>
      <c r="E9102" s="295">
        <v>7926.3999000000003</v>
      </c>
      <c r="F9102" s="294">
        <v>2763.6999000000001</v>
      </c>
      <c r="G9102" s="294">
        <v>5247.6998999999996</v>
      </c>
    </row>
    <row r="9103" spans="1:7">
      <c r="A9103" s="34" t="s">
        <v>1830</v>
      </c>
      <c r="B9103" s="293">
        <v>1997</v>
      </c>
      <c r="C9103" s="294">
        <v>7103.2997999999998</v>
      </c>
      <c r="D9103" s="294">
        <v>380.5</v>
      </c>
      <c r="E9103" s="295">
        <v>8415.5995999999996</v>
      </c>
      <c r="F9103" s="294">
        <v>2469.3000000000002</v>
      </c>
      <c r="G9103" s="294">
        <v>5922.4</v>
      </c>
    </row>
    <row r="9104" spans="1:7">
      <c r="A9104" s="34" t="s">
        <v>1830</v>
      </c>
      <c r="B9104" s="293">
        <v>1996</v>
      </c>
      <c r="C9104" s="294">
        <v>6702.8999000000003</v>
      </c>
      <c r="D9104" s="294">
        <v>358</v>
      </c>
      <c r="E9104" s="295">
        <v>5621.6000999999997</v>
      </c>
      <c r="F9104" s="294">
        <v>2204.1999999999998</v>
      </c>
      <c r="G9104" s="294">
        <v>3530.2999999999997</v>
      </c>
    </row>
    <row r="9105" spans="1:7">
      <c r="A9105" s="34" t="s">
        <v>1830</v>
      </c>
      <c r="B9105" s="293">
        <v>1995</v>
      </c>
      <c r="C9105" s="294">
        <v>5729</v>
      </c>
      <c r="D9105" s="294">
        <v>270.3</v>
      </c>
      <c r="E9105" s="295">
        <v>5563.2997999999998</v>
      </c>
      <c r="F9105" s="294">
        <v>1966.3</v>
      </c>
      <c r="G9105" s="294">
        <v>3426.1000000000004</v>
      </c>
    </row>
    <row r="9106" spans="1:7">
      <c r="A9106" s="34" t="s">
        <v>1830</v>
      </c>
      <c r="B9106" s="293">
        <v>1994</v>
      </c>
      <c r="C9106" s="294">
        <v>4507.4701999999997</v>
      </c>
      <c r="D9106" s="294">
        <v>211.14</v>
      </c>
      <c r="E9106" s="295">
        <v>3596.9209000000001</v>
      </c>
      <c r="F9106" s="294">
        <v>1685.4110000000001</v>
      </c>
      <c r="G9106" s="294">
        <v>2118.5100000000002</v>
      </c>
    </row>
    <row r="9107" spans="1:7">
      <c r="A9107" s="34" t="s">
        <v>1830</v>
      </c>
      <c r="B9107" s="293">
        <v>1993</v>
      </c>
      <c r="C9107" s="294">
        <v>4021.0709999999999</v>
      </c>
      <c r="D9107" s="294">
        <v>142.524</v>
      </c>
      <c r="E9107" s="295">
        <v>3375.3319999999999</v>
      </c>
      <c r="F9107" s="294">
        <v>1496.1560999999999</v>
      </c>
      <c r="G9107" s="294">
        <v>2017.2311</v>
      </c>
    </row>
    <row r="9108" spans="1:7">
      <c r="A9108" s="34" t="s">
        <v>1830</v>
      </c>
      <c r="B9108" s="293">
        <v>1992</v>
      </c>
      <c r="C9108" s="294">
        <v>3783.7871</v>
      </c>
      <c r="D9108" s="294">
        <v>-234.40600000000001</v>
      </c>
      <c r="E9108" s="295">
        <v>3387.5520000000001</v>
      </c>
      <c r="F9108" s="294">
        <v>1439.5909999999999</v>
      </c>
      <c r="G9108" s="294">
        <v>1996.5259999999998</v>
      </c>
    </row>
    <row r="9109" spans="1:7">
      <c r="A9109" s="34" t="s">
        <v>1830</v>
      </c>
      <c r="B9109" s="293">
        <v>1991</v>
      </c>
      <c r="C9109" s="294">
        <v>3586.22</v>
      </c>
      <c r="D9109" s="294">
        <v>150.589</v>
      </c>
      <c r="E9109" s="295">
        <v>2979.5601000000001</v>
      </c>
      <c r="F9109" s="294">
        <v>1633.056</v>
      </c>
      <c r="G9109" s="294">
        <v>2127.223</v>
      </c>
    </row>
    <row r="9110" spans="1:7">
      <c r="A9110" s="34" t="s">
        <v>1830</v>
      </c>
      <c r="B9110" s="293">
        <v>1990</v>
      </c>
      <c r="C9110" s="294">
        <v>3737.8469</v>
      </c>
      <c r="D9110" s="294">
        <v>183.505</v>
      </c>
      <c r="E9110" s="295">
        <v>2982.5070999999998</v>
      </c>
      <c r="F9110" s="294">
        <v>1556.424</v>
      </c>
      <c r="G9110" s="294">
        <v>2139.3130000000001</v>
      </c>
    </row>
    <row r="9111" spans="1:7">
      <c r="A9111" s="34" t="s">
        <v>1830</v>
      </c>
      <c r="B9111" s="293">
        <v>1989</v>
      </c>
      <c r="C9111" s="294">
        <v>3447.4070000000002</v>
      </c>
      <c r="D9111" s="294">
        <v>203.25299999999999</v>
      </c>
      <c r="E9111" s="295">
        <v>2594.5911000000001</v>
      </c>
      <c r="F9111" s="294">
        <v>1476.865</v>
      </c>
      <c r="G9111" s="294">
        <v>1863.213</v>
      </c>
    </row>
    <row r="9112" spans="1:7">
      <c r="A9112" s="34" t="s">
        <v>129</v>
      </c>
      <c r="B9112" s="293">
        <v>2019</v>
      </c>
      <c r="C9112" s="294">
        <v>2668.3939999999998</v>
      </c>
      <c r="D9112" s="294">
        <v>333.83699999999999</v>
      </c>
      <c r="E9112" s="295">
        <v>4243.0649999999996</v>
      </c>
      <c r="F9112" s="294">
        <v>2040.58</v>
      </c>
      <c r="G9112" s="294">
        <v>2040.58</v>
      </c>
    </row>
    <row r="9113" spans="1:7">
      <c r="A9113" s="34" t="s">
        <v>129</v>
      </c>
      <c r="B9113" s="293">
        <v>2018</v>
      </c>
      <c r="C9113" s="294">
        <v>1792.8920000000001</v>
      </c>
      <c r="D9113" s="294">
        <v>173.21899999999999</v>
      </c>
      <c r="E9113" s="295">
        <v>3737.8409999999999</v>
      </c>
      <c r="F9113" s="294">
        <v>1488.97</v>
      </c>
      <c r="G9113" s="294">
        <v>1497.038</v>
      </c>
    </row>
    <row r="9114" spans="1:7">
      <c r="A9114" s="34" t="s">
        <v>129</v>
      </c>
      <c r="B9114" s="293">
        <v>2017</v>
      </c>
      <c r="C9114" s="294">
        <v>1779.748</v>
      </c>
      <c r="D9114" s="294">
        <v>66.028000000000006</v>
      </c>
      <c r="E9114" s="295">
        <v>3149.154</v>
      </c>
      <c r="F9114" s="294">
        <v>1003.728</v>
      </c>
      <c r="G9114" s="294">
        <v>1255.6569999999999</v>
      </c>
    </row>
    <row r="9115" spans="1:7">
      <c r="A9115" s="34" t="s">
        <v>129</v>
      </c>
      <c r="B9115" s="293">
        <v>2016</v>
      </c>
      <c r="C9115" s="294">
        <v>1413.6980000000001</v>
      </c>
      <c r="D9115" s="294">
        <v>-8.3019999999999996</v>
      </c>
      <c r="E9115" s="295">
        <v>2590.277</v>
      </c>
      <c r="F9115" s="294">
        <v>581.38499999999999</v>
      </c>
      <c r="G9115" s="294">
        <v>1079.32</v>
      </c>
    </row>
    <row r="9116" spans="1:7">
      <c r="A9116" s="34" t="s">
        <v>129</v>
      </c>
      <c r="B9116" s="293">
        <v>2015</v>
      </c>
      <c r="C9116" s="294">
        <v>1082.9380000000001</v>
      </c>
      <c r="D9116" s="294">
        <v>-279.47000000000003</v>
      </c>
      <c r="E9116" s="295">
        <v>2228.0729999999999</v>
      </c>
      <c r="F9116" s="294">
        <v>563.08799999999997</v>
      </c>
      <c r="G9116" s="294">
        <v>1036.1179999999999</v>
      </c>
    </row>
    <row r="9117" spans="1:7">
      <c r="A9117" s="34" t="s">
        <v>129</v>
      </c>
      <c r="B9117" s="293">
        <v>2014</v>
      </c>
      <c r="C9117" s="294">
        <v>2350.5680000000002</v>
      </c>
      <c r="D9117" s="294">
        <v>361.60500000000002</v>
      </c>
      <c r="E9117" s="295">
        <v>1799.63</v>
      </c>
      <c r="F9117" s="294">
        <v>801.80600000000004</v>
      </c>
      <c r="G9117" s="294">
        <v>1255.837</v>
      </c>
    </row>
    <row r="9118" spans="1:7">
      <c r="A9118" s="34" t="s">
        <v>129</v>
      </c>
      <c r="B9118" s="293">
        <v>2013</v>
      </c>
      <c r="C9118" s="294">
        <v>1214.4829999999999</v>
      </c>
      <c r="D9118" s="294">
        <v>-29.491</v>
      </c>
      <c r="E9118" s="295">
        <v>1277.8389999999999</v>
      </c>
      <c r="F9118" s="294">
        <v>587.995</v>
      </c>
      <c r="G9118" s="294">
        <v>923.197</v>
      </c>
    </row>
    <row r="9119" spans="1:7">
      <c r="A9119" s="34" t="s">
        <v>129</v>
      </c>
      <c r="B9119" s="293">
        <v>2012</v>
      </c>
      <c r="C9119" s="294">
        <v>825.82299999999998</v>
      </c>
      <c r="D9119" s="294">
        <v>-108.816</v>
      </c>
      <c r="E9119" s="295">
        <v>1149.4269999999999</v>
      </c>
      <c r="F9119" s="294">
        <v>595.72699999999998</v>
      </c>
      <c r="G9119" s="294">
        <v>912.06700000000001</v>
      </c>
    </row>
    <row r="9120" spans="1:7">
      <c r="A9120" s="34" t="s">
        <v>129</v>
      </c>
      <c r="B9120" s="293">
        <v>2011</v>
      </c>
      <c r="C9120" s="294">
        <v>1136.876</v>
      </c>
      <c r="D9120" s="294">
        <v>45.298999999999999</v>
      </c>
      <c r="E9120" s="295">
        <v>971.65899999999999</v>
      </c>
      <c r="F9120" s="294">
        <v>615.279</v>
      </c>
      <c r="G9120" s="294">
        <v>722.51800000000003</v>
      </c>
    </row>
    <row r="9121" spans="1:7">
      <c r="A9121" s="34" t="s">
        <v>129</v>
      </c>
      <c r="B9121" s="293">
        <v>2010</v>
      </c>
      <c r="C9121" s="294">
        <v>1159.0170000000001</v>
      </c>
      <c r="D9121" s="294">
        <v>42.593000000000004</v>
      </c>
      <c r="E9121" s="295">
        <v>1048.2560000000001</v>
      </c>
      <c r="F9121" s="294">
        <v>621.18299999999999</v>
      </c>
      <c r="G9121" s="294">
        <v>725.23299999999995</v>
      </c>
    </row>
    <row r="9122" spans="1:7">
      <c r="A9122" s="34" t="s">
        <v>129</v>
      </c>
      <c r="B9122" s="293">
        <v>2009</v>
      </c>
      <c r="C9122" s="294">
        <v>968.48800000000006</v>
      </c>
      <c r="D9122" s="294">
        <v>-137.93</v>
      </c>
      <c r="E9122" s="295">
        <v>1008.571</v>
      </c>
      <c r="F9122" s="294">
        <v>506.13200000000001</v>
      </c>
      <c r="G9122" s="294">
        <v>644.13200000000006</v>
      </c>
    </row>
    <row r="9123" spans="1:7">
      <c r="A9123" s="34" t="s">
        <v>129</v>
      </c>
      <c r="B9123" s="293">
        <v>2008</v>
      </c>
      <c r="C9123" s="294">
        <v>1537.53</v>
      </c>
      <c r="D9123" s="294">
        <v>97.096999999999994</v>
      </c>
      <c r="E9123" s="295">
        <v>1083.3521000000001</v>
      </c>
      <c r="F9123" s="294">
        <v>615.11800000000005</v>
      </c>
      <c r="G9123" s="294">
        <v>685.11800000000005</v>
      </c>
    </row>
    <row r="9124" spans="1:7">
      <c r="A9124" s="34" t="s">
        <v>129</v>
      </c>
      <c r="B9124" s="293">
        <v>2007</v>
      </c>
      <c r="C9124" s="294">
        <v>981.79100000000005</v>
      </c>
      <c r="D9124" s="294">
        <v>-138.40600000000001</v>
      </c>
      <c r="E9124" s="295">
        <v>831.14300000000003</v>
      </c>
      <c r="F9124" s="294">
        <v>471.154</v>
      </c>
      <c r="G9124" s="294">
        <v>489.154</v>
      </c>
    </row>
    <row r="9125" spans="1:7">
      <c r="A9125" s="34" t="s">
        <v>129</v>
      </c>
      <c r="B9125" s="293">
        <v>2006</v>
      </c>
      <c r="C9125" s="294">
        <v>1037.8399999999999</v>
      </c>
      <c r="D9125" s="294">
        <v>-184.88900000000001</v>
      </c>
      <c r="E9125" s="295">
        <v>868.80600000000004</v>
      </c>
      <c r="F9125" s="294">
        <v>550.39200000000005</v>
      </c>
      <c r="G9125" s="294">
        <v>550.39200000000005</v>
      </c>
    </row>
    <row r="9126" spans="1:7">
      <c r="A9126" s="34" t="s">
        <v>129</v>
      </c>
      <c r="B9126" s="293">
        <v>2005</v>
      </c>
      <c r="C9126" s="294">
        <v>1201.22</v>
      </c>
      <c r="D9126" s="294">
        <v>35.314</v>
      </c>
      <c r="E9126" s="295">
        <v>935.22</v>
      </c>
      <c r="F9126" s="294">
        <v>685.83</v>
      </c>
      <c r="G9126" s="294">
        <v>685.83</v>
      </c>
    </row>
    <row r="9127" spans="1:7">
      <c r="A9127" s="34" t="s">
        <v>129</v>
      </c>
      <c r="B9127" s="293">
        <v>2004</v>
      </c>
      <c r="C9127" s="294">
        <v>1127.751</v>
      </c>
      <c r="D9127" s="294">
        <v>65.378</v>
      </c>
      <c r="E9127" s="295">
        <v>950.51300000000003</v>
      </c>
      <c r="F9127" s="294">
        <v>635.47</v>
      </c>
      <c r="G9127" s="294">
        <v>635.47</v>
      </c>
    </row>
    <row r="9128" spans="1:7">
      <c r="A9128" s="34" t="s">
        <v>129</v>
      </c>
      <c r="B9128" s="293">
        <v>2003</v>
      </c>
      <c r="C9128" s="294">
        <v>1033.693</v>
      </c>
      <c r="D9128" s="294">
        <v>98.117999999999995</v>
      </c>
      <c r="E9128" s="295">
        <v>707.298</v>
      </c>
      <c r="F9128" s="294">
        <v>533.49199999999996</v>
      </c>
      <c r="G9128" s="294">
        <v>533.66800000000001</v>
      </c>
    </row>
    <row r="9129" spans="1:7">
      <c r="A9129" s="34" t="s">
        <v>129</v>
      </c>
      <c r="B9129" s="293">
        <v>2002</v>
      </c>
      <c r="C9129" s="294">
        <v>794.67600000000004</v>
      </c>
      <c r="D9129" s="294">
        <v>71.563000000000002</v>
      </c>
      <c r="E9129" s="295">
        <v>491.44</v>
      </c>
      <c r="F9129" s="294">
        <v>355.54399999999998</v>
      </c>
      <c r="G9129" s="294">
        <v>355.84</v>
      </c>
    </row>
    <row r="9130" spans="1:7">
      <c r="A9130" s="34" t="s">
        <v>129</v>
      </c>
      <c r="B9130" s="293">
        <v>2001</v>
      </c>
      <c r="C9130" s="294">
        <v>451.39600000000002</v>
      </c>
      <c r="D9130" s="294">
        <v>-6.9180000000000001</v>
      </c>
      <c r="E9130" s="295">
        <v>359.512</v>
      </c>
      <c r="F9130" s="294">
        <v>220.06100000000001</v>
      </c>
      <c r="G9130" s="294">
        <v>274.524</v>
      </c>
    </row>
    <row r="9131" spans="1:7">
      <c r="A9131" s="34" t="s">
        <v>129</v>
      </c>
      <c r="B9131" s="293">
        <v>2000</v>
      </c>
      <c r="C9131" s="294">
        <v>364.00099999999998</v>
      </c>
      <c r="D9131" s="294">
        <v>6.4169999999999998</v>
      </c>
      <c r="E9131" s="295">
        <v>330.25700000000001</v>
      </c>
      <c r="F9131" s="294">
        <v>170.19200000000001</v>
      </c>
      <c r="G9131" s="294">
        <v>255.23400000000001</v>
      </c>
    </row>
    <row r="9132" spans="1:7">
      <c r="A9132" s="34" t="s">
        <v>129</v>
      </c>
      <c r="B9132" s="293">
        <v>1999</v>
      </c>
      <c r="C9132" s="294">
        <v>305.93200000000002</v>
      </c>
      <c r="D9132" s="294">
        <v>16.332000000000001</v>
      </c>
      <c r="E9132" s="295">
        <v>232.71700000000001</v>
      </c>
      <c r="F9132" s="294">
        <v>85.102999999999994</v>
      </c>
      <c r="G9132" s="294">
        <v>141.32499999999999</v>
      </c>
    </row>
    <row r="9133" spans="1:7">
      <c r="A9133" s="34" t="s">
        <v>129</v>
      </c>
      <c r="B9133" s="293">
        <v>1998</v>
      </c>
      <c r="C9133" s="294">
        <v>194.05199999999999</v>
      </c>
      <c r="D9133" s="294">
        <v>7.181</v>
      </c>
      <c r="E9133" s="295">
        <v>109.38500000000001</v>
      </c>
      <c r="F9133" s="294">
        <v>35.566000000000003</v>
      </c>
      <c r="G9133" s="294">
        <v>66.549000000000007</v>
      </c>
    </row>
    <row r="9134" spans="1:7">
      <c r="A9134" s="34" t="s">
        <v>129</v>
      </c>
      <c r="B9134" s="293">
        <v>1997</v>
      </c>
      <c r="C9134" s="294">
        <v>93.677000000000007</v>
      </c>
      <c r="D9134" s="294">
        <v>-3.6230000000000002</v>
      </c>
      <c r="E9134" s="295">
        <v>25.09</v>
      </c>
      <c r="F9134" s="294">
        <v>9.8819999999999997</v>
      </c>
      <c r="G9134" s="294">
        <v>16.286999999999999</v>
      </c>
    </row>
    <row r="9135" spans="1:7">
      <c r="A9135" s="34" t="s">
        <v>129</v>
      </c>
      <c r="B9135" s="293">
        <v>1996</v>
      </c>
      <c r="C9135" s="294">
        <v>12.529</v>
      </c>
      <c r="D9135" s="294">
        <v>0.53200000000000003</v>
      </c>
      <c r="E9135" s="295">
        <v>7.1680000000000001</v>
      </c>
      <c r="F9135" s="294">
        <v>3.089</v>
      </c>
      <c r="G9135" s="294">
        <v>5.13</v>
      </c>
    </row>
    <row r="9136" spans="1:7">
      <c r="A9136" s="34" t="s">
        <v>1831</v>
      </c>
      <c r="B9136" s="293">
        <v>2019</v>
      </c>
      <c r="C9136" s="294">
        <v>3459.3290000000002</v>
      </c>
      <c r="D9136" s="294">
        <v>1465.6590000000001</v>
      </c>
      <c r="E9136" s="295">
        <v>12703.388999999999</v>
      </c>
      <c r="F9136" s="294">
        <v>8704.3860000000004</v>
      </c>
      <c r="G9136" s="294">
        <v>11993.071</v>
      </c>
    </row>
    <row r="9137" spans="1:7">
      <c r="A9137" s="34" t="s">
        <v>1831</v>
      </c>
      <c r="B9137" s="293">
        <v>2018</v>
      </c>
      <c r="C9137" s="294">
        <v>3042.3589999999999</v>
      </c>
      <c r="D9137" s="294">
        <v>1205.596</v>
      </c>
      <c r="E9137" s="295">
        <v>10162.572</v>
      </c>
      <c r="F9137" s="294">
        <v>6805.5940000000001</v>
      </c>
      <c r="G9137" s="294">
        <v>9526.2839999999997</v>
      </c>
    </row>
    <row r="9138" spans="1:7">
      <c r="A9138" s="34" t="s">
        <v>1831</v>
      </c>
      <c r="B9138" s="293">
        <v>2017</v>
      </c>
      <c r="C9138" s="294">
        <v>2443.299</v>
      </c>
      <c r="D9138" s="294">
        <v>-108.063</v>
      </c>
      <c r="E9138" s="295">
        <v>7412.4769999999999</v>
      </c>
      <c r="F9138" s="294">
        <v>5047.2179999999998</v>
      </c>
      <c r="G9138" s="294">
        <v>6840.9619999999995</v>
      </c>
    </row>
    <row r="9139" spans="1:7">
      <c r="A9139" s="34" t="s">
        <v>1831</v>
      </c>
      <c r="B9139" s="293">
        <v>2016</v>
      </c>
      <c r="C9139" s="294">
        <v>2529.6190000000001</v>
      </c>
      <c r="D9139" s="294">
        <v>-456.87299999999999</v>
      </c>
      <c r="E9139" s="295">
        <v>6870.3649999999998</v>
      </c>
      <c r="F9139" s="294">
        <v>4604.9350000000004</v>
      </c>
      <c r="G9139" s="294">
        <v>6291.5870000000004</v>
      </c>
    </row>
    <row r="9140" spans="1:7">
      <c r="A9140" s="34" t="s">
        <v>1831</v>
      </c>
      <c r="B9140" s="293">
        <v>2015</v>
      </c>
      <c r="C9140" s="294">
        <v>2218.0320000000002</v>
      </c>
      <c r="D9140" s="294">
        <v>-521.03099999999995</v>
      </c>
      <c r="E9140" s="295">
        <v>6442.4390000000003</v>
      </c>
      <c r="F9140" s="294">
        <v>4368.0469999999996</v>
      </c>
      <c r="G9140" s="294">
        <v>5971.0029999999997</v>
      </c>
    </row>
    <row r="9141" spans="1:7">
      <c r="A9141" s="34" t="s">
        <v>1831</v>
      </c>
      <c r="B9141" s="293">
        <v>2014</v>
      </c>
      <c r="C9141" s="294">
        <v>1403.002</v>
      </c>
      <c r="D9141" s="294">
        <v>-577.82000000000005</v>
      </c>
      <c r="E9141" s="295">
        <v>5583.0820000000003</v>
      </c>
      <c r="F9141" s="294">
        <v>3626.4029999999998</v>
      </c>
      <c r="G9141" s="294">
        <v>5233.6929999999993</v>
      </c>
    </row>
    <row r="9142" spans="1:7">
      <c r="A9142" s="34" t="s">
        <v>1831</v>
      </c>
      <c r="B9142" s="293">
        <v>2013</v>
      </c>
      <c r="C9142" s="294">
        <v>664.89</v>
      </c>
      <c r="D9142" s="294">
        <v>-645.32299999999998</v>
      </c>
      <c r="E9142" s="295">
        <v>3366.24</v>
      </c>
      <c r="F9142" s="294">
        <v>2950.0059999999999</v>
      </c>
      <c r="G9142" s="294">
        <v>3147.652</v>
      </c>
    </row>
    <row r="9143" spans="1:7">
      <c r="A9143" s="34" t="s">
        <v>1831</v>
      </c>
      <c r="B9143" s="293">
        <v>2012</v>
      </c>
      <c r="C9143" s="294">
        <v>316.93299999999999</v>
      </c>
      <c r="D9143" s="294">
        <v>-79.399000000000001</v>
      </c>
      <c r="E9143" s="295">
        <v>831.56799999999998</v>
      </c>
      <c r="F9143" s="294">
        <v>624.36400000000003</v>
      </c>
      <c r="G9143" s="294">
        <v>738.93200000000002</v>
      </c>
    </row>
    <row r="9144" spans="1:7">
      <c r="A9144" s="34" t="s">
        <v>1831</v>
      </c>
      <c r="B9144" s="293">
        <v>2011</v>
      </c>
      <c r="C9144" s="294">
        <v>106.313</v>
      </c>
      <c r="D9144" s="294">
        <v>-164.11799999999999</v>
      </c>
      <c r="E9144" s="295">
        <v>720.67499999999995</v>
      </c>
      <c r="F9144" s="294">
        <v>633.28399999999999</v>
      </c>
      <c r="G9144" s="294">
        <v>677.08199999999999</v>
      </c>
    </row>
    <row r="9145" spans="1:7">
      <c r="A9145" s="34" t="s">
        <v>1832</v>
      </c>
      <c r="B9145" s="293">
        <v>2019</v>
      </c>
      <c r="C9145" s="294">
        <v>14383</v>
      </c>
      <c r="D9145" s="294">
        <v>4986</v>
      </c>
      <c r="E9145" s="295">
        <v>18018</v>
      </c>
      <c r="F9145" s="294">
        <v>8907</v>
      </c>
      <c r="G9145" s="294">
        <v>15042</v>
      </c>
    </row>
    <row r="9146" spans="1:7">
      <c r="A9146" s="34" t="s">
        <v>1832</v>
      </c>
      <c r="B9146" s="293">
        <v>2018</v>
      </c>
      <c r="C9146" s="294">
        <v>15784</v>
      </c>
      <c r="D9146" s="294">
        <v>5538</v>
      </c>
      <c r="E9146" s="295">
        <v>17137</v>
      </c>
      <c r="F9146" s="294">
        <v>8994</v>
      </c>
      <c r="G9146" s="294">
        <v>14062</v>
      </c>
    </row>
    <row r="9147" spans="1:7">
      <c r="A9147" s="34" t="s">
        <v>1832</v>
      </c>
      <c r="B9147" s="293">
        <v>2017</v>
      </c>
      <c r="C9147" s="294">
        <v>14961</v>
      </c>
      <c r="D9147" s="294">
        <v>3649</v>
      </c>
      <c r="E9147" s="295">
        <v>17642</v>
      </c>
      <c r="F9147" s="294">
        <v>10337</v>
      </c>
      <c r="G9147" s="294">
        <v>14414</v>
      </c>
    </row>
    <row r="9148" spans="1:7">
      <c r="A9148" s="34" t="s">
        <v>1832</v>
      </c>
      <c r="B9148" s="293">
        <v>2016</v>
      </c>
      <c r="C9148" s="294">
        <v>13370</v>
      </c>
      <c r="D9148" s="294">
        <v>3551</v>
      </c>
      <c r="E9148" s="295">
        <v>16431</v>
      </c>
      <c r="F9148" s="294">
        <v>10473</v>
      </c>
      <c r="G9148" s="294">
        <v>14082</v>
      </c>
    </row>
    <row r="9149" spans="1:7">
      <c r="A9149" s="34" t="s">
        <v>1832</v>
      </c>
      <c r="B9149" s="293">
        <v>2015</v>
      </c>
      <c r="C9149" s="294">
        <v>13000</v>
      </c>
      <c r="D9149" s="294">
        <v>2944</v>
      </c>
      <c r="E9149" s="295">
        <v>16230</v>
      </c>
      <c r="F9149" s="294">
        <v>9946</v>
      </c>
      <c r="G9149" s="294">
        <v>14066</v>
      </c>
    </row>
    <row r="9150" spans="1:7">
      <c r="A9150" s="34" t="s">
        <v>1832</v>
      </c>
      <c r="B9150" s="293">
        <v>2014</v>
      </c>
      <c r="C9150" s="294">
        <v>13045</v>
      </c>
      <c r="D9150" s="294">
        <v>2778</v>
      </c>
      <c r="E9150" s="295">
        <v>17372</v>
      </c>
      <c r="F9150" s="294">
        <v>10390</v>
      </c>
      <c r="G9150" s="294">
        <v>15021</v>
      </c>
    </row>
    <row r="9151" spans="1:7">
      <c r="A9151" s="34" t="s">
        <v>1832</v>
      </c>
      <c r="B9151" s="293">
        <v>2013</v>
      </c>
      <c r="C9151" s="294">
        <v>12205</v>
      </c>
      <c r="D9151" s="294">
        <v>2126</v>
      </c>
      <c r="E9151" s="295">
        <v>18938</v>
      </c>
      <c r="F9151" s="294">
        <v>10807</v>
      </c>
      <c r="G9151" s="294">
        <v>15965</v>
      </c>
    </row>
    <row r="9152" spans="1:7">
      <c r="A9152" s="34" t="s">
        <v>1832</v>
      </c>
      <c r="B9152" s="293">
        <v>2012</v>
      </c>
      <c r="C9152" s="294">
        <v>12825</v>
      </c>
      <c r="D9152" s="294">
        <v>1728</v>
      </c>
      <c r="E9152" s="295">
        <v>20021</v>
      </c>
      <c r="F9152" s="294">
        <v>10961</v>
      </c>
      <c r="G9152" s="294">
        <v>16647</v>
      </c>
    </row>
    <row r="9153" spans="1:7">
      <c r="A9153" s="34" t="s">
        <v>1832</v>
      </c>
      <c r="B9153" s="293">
        <v>2011</v>
      </c>
      <c r="C9153" s="294">
        <v>13735</v>
      </c>
      <c r="D9153" s="294">
        <v>2201</v>
      </c>
      <c r="E9153" s="295">
        <v>20497</v>
      </c>
      <c r="F9153" s="294">
        <v>10952</v>
      </c>
      <c r="G9153" s="294">
        <v>16544</v>
      </c>
    </row>
    <row r="9154" spans="1:7">
      <c r="A9154" s="34" t="s">
        <v>1832</v>
      </c>
      <c r="B9154" s="293">
        <v>2010</v>
      </c>
      <c r="C9154" s="294">
        <v>13966</v>
      </c>
      <c r="D9154" s="294">
        <v>3184</v>
      </c>
      <c r="E9154" s="295">
        <v>13401</v>
      </c>
      <c r="F9154" s="294">
        <v>10437</v>
      </c>
      <c r="G9154" s="294">
        <v>10437</v>
      </c>
    </row>
    <row r="9155" spans="1:7">
      <c r="A9155" s="34" t="s">
        <v>1832</v>
      </c>
      <c r="B9155" s="293">
        <v>2009</v>
      </c>
      <c r="C9155" s="294">
        <v>10427</v>
      </c>
      <c r="D9155" s="294">
        <v>1470</v>
      </c>
      <c r="E9155" s="295">
        <v>12119</v>
      </c>
      <c r="F9155" s="294">
        <v>9722</v>
      </c>
      <c r="G9155" s="294">
        <v>9722</v>
      </c>
    </row>
    <row r="9156" spans="1:7">
      <c r="A9156" s="34" t="s">
        <v>1832</v>
      </c>
      <c r="B9156" s="293">
        <v>2008</v>
      </c>
      <c r="C9156" s="294">
        <v>12501</v>
      </c>
      <c r="D9156" s="294">
        <v>1920</v>
      </c>
      <c r="E9156" s="295">
        <v>11923</v>
      </c>
      <c r="F9156" s="294">
        <v>9326</v>
      </c>
      <c r="G9156" s="294">
        <v>9326</v>
      </c>
    </row>
    <row r="9157" spans="1:7">
      <c r="A9157" s="34" t="s">
        <v>1832</v>
      </c>
      <c r="B9157" s="293">
        <v>2007</v>
      </c>
      <c r="C9157" s="294">
        <v>13835</v>
      </c>
      <c r="D9157" s="294">
        <v>2657</v>
      </c>
      <c r="E9157" s="295">
        <v>12667</v>
      </c>
      <c r="F9157" s="294">
        <v>7304</v>
      </c>
      <c r="G9157" s="294">
        <v>7304</v>
      </c>
    </row>
    <row r="9158" spans="1:7">
      <c r="A9158" s="34" t="s">
        <v>1832</v>
      </c>
      <c r="B9158" s="293">
        <v>2006</v>
      </c>
      <c r="C9158" s="294">
        <v>14255</v>
      </c>
      <c r="D9158" s="294">
        <v>4341</v>
      </c>
      <c r="E9158" s="295">
        <v>13930</v>
      </c>
      <c r="F9158" s="294">
        <v>8736</v>
      </c>
      <c r="G9158" s="294">
        <v>8779</v>
      </c>
    </row>
    <row r="9159" spans="1:7">
      <c r="A9159" s="34" t="s">
        <v>1832</v>
      </c>
      <c r="B9159" s="293">
        <v>2005</v>
      </c>
      <c r="C9159" s="294">
        <v>13392</v>
      </c>
      <c r="D9159" s="294">
        <v>2324</v>
      </c>
      <c r="E9159" s="295">
        <v>15063</v>
      </c>
      <c r="F9159" s="294">
        <v>11937</v>
      </c>
      <c r="G9159" s="294">
        <v>12598</v>
      </c>
    </row>
    <row r="9160" spans="1:7">
      <c r="A9160" s="34" t="s">
        <v>1832</v>
      </c>
      <c r="B9160" s="293">
        <v>2004</v>
      </c>
      <c r="C9160" s="294">
        <v>12580</v>
      </c>
      <c r="D9160" s="294">
        <v>1861</v>
      </c>
      <c r="E9160" s="295">
        <v>16299</v>
      </c>
      <c r="F9160" s="294">
        <v>13063</v>
      </c>
      <c r="G9160" s="294">
        <v>13442</v>
      </c>
    </row>
    <row r="9161" spans="1:7">
      <c r="A9161" s="34" t="s">
        <v>1832</v>
      </c>
      <c r="B9161" s="293">
        <v>2003</v>
      </c>
      <c r="C9161" s="294">
        <v>9834</v>
      </c>
      <c r="D9161" s="294">
        <v>1198</v>
      </c>
      <c r="E9161" s="295">
        <v>15510</v>
      </c>
      <c r="F9161" s="294">
        <v>11864</v>
      </c>
      <c r="G9161" s="294">
        <v>12696</v>
      </c>
    </row>
    <row r="9162" spans="1:7">
      <c r="A9162" s="34" t="s">
        <v>1832</v>
      </c>
      <c r="B9162" s="293">
        <v>2002</v>
      </c>
      <c r="C9162" s="294">
        <v>8383</v>
      </c>
      <c r="D9162" s="294">
        <v>-344</v>
      </c>
      <c r="E9162" s="295">
        <v>14679</v>
      </c>
      <c r="F9162" s="294">
        <v>10734</v>
      </c>
      <c r="G9162" s="294">
        <v>11989</v>
      </c>
    </row>
    <row r="9163" spans="1:7">
      <c r="A9163" s="34" t="s">
        <v>1832</v>
      </c>
      <c r="B9163" s="293">
        <v>2001</v>
      </c>
      <c r="C9163" s="294">
        <v>8201</v>
      </c>
      <c r="D9163" s="294">
        <v>-201</v>
      </c>
      <c r="E9163" s="295">
        <v>15779</v>
      </c>
      <c r="F9163" s="294">
        <v>11879</v>
      </c>
      <c r="G9163" s="294">
        <v>13128</v>
      </c>
    </row>
    <row r="9164" spans="1:7">
      <c r="A9164" s="34" t="s">
        <v>1832</v>
      </c>
      <c r="B9164" s="293">
        <v>2000</v>
      </c>
      <c r="C9164" s="294">
        <v>11875</v>
      </c>
      <c r="D9164" s="294">
        <v>3058</v>
      </c>
      <c r="E9164" s="295">
        <v>17720</v>
      </c>
      <c r="F9164" s="294">
        <v>12588</v>
      </c>
      <c r="G9164" s="294">
        <v>13952</v>
      </c>
    </row>
    <row r="9165" spans="1:7">
      <c r="A9165" s="34" t="s">
        <v>1832</v>
      </c>
      <c r="B9165" s="293">
        <v>1999</v>
      </c>
      <c r="C9165" s="294">
        <v>9759</v>
      </c>
      <c r="D9165" s="294">
        <v>1406</v>
      </c>
      <c r="E9165" s="295">
        <v>15427</v>
      </c>
      <c r="F9165" s="294">
        <v>9578</v>
      </c>
      <c r="G9165" s="294">
        <v>11008</v>
      </c>
    </row>
    <row r="9166" spans="1:7">
      <c r="A9166" s="34" t="s">
        <v>1832</v>
      </c>
      <c r="B9166" s="293">
        <v>1998</v>
      </c>
      <c r="C9166" s="294">
        <v>8460</v>
      </c>
      <c r="D9166" s="294">
        <v>407</v>
      </c>
      <c r="E9166" s="295">
        <v>11490</v>
      </c>
      <c r="F9166" s="294">
        <v>6736</v>
      </c>
      <c r="G9166" s="294">
        <v>8030</v>
      </c>
    </row>
    <row r="9167" spans="1:7">
      <c r="A9167" s="34" t="s">
        <v>1832</v>
      </c>
      <c r="B9167" s="293">
        <v>1997</v>
      </c>
      <c r="C9167" s="294">
        <v>9750</v>
      </c>
      <c r="D9167" s="294">
        <v>1805</v>
      </c>
      <c r="E9167" s="295">
        <v>10849</v>
      </c>
      <c r="F9167" s="294">
        <v>5914</v>
      </c>
      <c r="G9167" s="294">
        <v>7271</v>
      </c>
    </row>
    <row r="9168" spans="1:7">
      <c r="A9168" s="34" t="s">
        <v>1832</v>
      </c>
      <c r="B9168" s="293">
        <v>1996</v>
      </c>
      <c r="C9168" s="294">
        <v>9940</v>
      </c>
      <c r="D9168" s="294">
        <v>63</v>
      </c>
      <c r="E9168" s="295">
        <v>9360</v>
      </c>
      <c r="F9168" s="294">
        <v>4097</v>
      </c>
      <c r="G9168" s="294">
        <v>6108</v>
      </c>
    </row>
    <row r="9169" spans="1:7">
      <c r="A9169" s="34" t="s">
        <v>1832</v>
      </c>
      <c r="B9169" s="293">
        <v>1995</v>
      </c>
      <c r="C9169" s="294">
        <v>13128</v>
      </c>
      <c r="D9169" s="294">
        <v>1088</v>
      </c>
      <c r="E9169" s="295">
        <v>9215</v>
      </c>
      <c r="F9169" s="294">
        <v>4095</v>
      </c>
      <c r="G9169" s="294">
        <v>4926</v>
      </c>
    </row>
    <row r="9170" spans="1:7">
      <c r="A9170" s="34" t="s">
        <v>1832</v>
      </c>
      <c r="B9170" s="293">
        <v>1994</v>
      </c>
      <c r="C9170" s="294">
        <v>10315</v>
      </c>
      <c r="D9170" s="294">
        <v>691</v>
      </c>
      <c r="E9170" s="295">
        <v>6989</v>
      </c>
      <c r="F9170" s="294">
        <v>3039</v>
      </c>
      <c r="G9170" s="294">
        <v>3859</v>
      </c>
    </row>
    <row r="9171" spans="1:7">
      <c r="A9171" s="34" t="s">
        <v>1832</v>
      </c>
      <c r="B9171" s="293">
        <v>1993</v>
      </c>
      <c r="C9171" s="294">
        <v>8523</v>
      </c>
      <c r="D9171" s="294">
        <v>469.45</v>
      </c>
      <c r="E9171" s="295">
        <v>5993</v>
      </c>
      <c r="F9171" s="294">
        <v>2315</v>
      </c>
      <c r="G9171" s="294">
        <v>3220</v>
      </c>
    </row>
    <row r="9172" spans="1:7">
      <c r="A9172" s="34" t="s">
        <v>1832</v>
      </c>
      <c r="B9172" s="293">
        <v>1992</v>
      </c>
      <c r="C9172" s="294">
        <v>7440</v>
      </c>
      <c r="D9172" s="294">
        <v>213.3</v>
      </c>
      <c r="E9172" s="295">
        <v>5185</v>
      </c>
      <c r="F9172" s="294">
        <v>1947</v>
      </c>
      <c r="G9172" s="294">
        <v>2910</v>
      </c>
    </row>
    <row r="9173" spans="1:7">
      <c r="A9173" s="34" t="s">
        <v>1832</v>
      </c>
      <c r="B9173" s="293">
        <v>1991</v>
      </c>
      <c r="C9173" s="294">
        <v>6784</v>
      </c>
      <c r="D9173" s="294">
        <v>-443</v>
      </c>
      <c r="E9173" s="295">
        <v>5009</v>
      </c>
      <c r="F9173" s="294">
        <v>1955</v>
      </c>
      <c r="G9173" s="294">
        <v>2881</v>
      </c>
    </row>
    <row r="9174" spans="1:7">
      <c r="A9174" s="34" t="s">
        <v>1832</v>
      </c>
      <c r="B9174" s="293">
        <v>1990</v>
      </c>
      <c r="C9174" s="294">
        <v>6567</v>
      </c>
      <c r="D9174" s="294">
        <v>-75</v>
      </c>
      <c r="E9174" s="295">
        <v>5048</v>
      </c>
      <c r="F9174" s="294">
        <v>2358</v>
      </c>
      <c r="G9174" s="294">
        <v>3108</v>
      </c>
    </row>
    <row r="9175" spans="1:7">
      <c r="A9175" s="34" t="s">
        <v>1832</v>
      </c>
      <c r="B9175" s="293">
        <v>1989</v>
      </c>
      <c r="C9175" s="294">
        <v>6521.8999000000003</v>
      </c>
      <c r="D9175" s="294">
        <v>252.8</v>
      </c>
      <c r="E9175" s="295">
        <v>4804.3999000000003</v>
      </c>
      <c r="F9175" s="294">
        <v>2484.9</v>
      </c>
      <c r="G9175" s="294">
        <v>3145.1000000000004</v>
      </c>
    </row>
    <row r="9176" spans="1:7">
      <c r="A9176" s="34" t="s">
        <v>1833</v>
      </c>
      <c r="B9176" s="293">
        <v>2018</v>
      </c>
      <c r="C9176" s="294">
        <v>13972</v>
      </c>
      <c r="D9176" s="294">
        <v>1222</v>
      </c>
      <c r="E9176" s="295">
        <v>14264</v>
      </c>
      <c r="F9176" s="294">
        <v>5192</v>
      </c>
      <c r="G9176" s="294">
        <v>8976</v>
      </c>
    </row>
    <row r="9177" spans="1:7">
      <c r="A9177" s="34" t="s">
        <v>1833</v>
      </c>
      <c r="B9177" s="293">
        <v>2017</v>
      </c>
      <c r="C9177" s="294">
        <v>14198</v>
      </c>
      <c r="D9177" s="294">
        <v>307</v>
      </c>
      <c r="E9177" s="295">
        <v>15340</v>
      </c>
      <c r="F9177" s="294">
        <v>5647</v>
      </c>
      <c r="G9177" s="294">
        <v>9559</v>
      </c>
    </row>
    <row r="9178" spans="1:7">
      <c r="A9178" s="34" t="s">
        <v>1833</v>
      </c>
      <c r="B9178" s="293">
        <v>2016</v>
      </c>
      <c r="C9178" s="294">
        <v>13423</v>
      </c>
      <c r="D9178" s="294">
        <v>697</v>
      </c>
      <c r="E9178" s="295">
        <v>14708</v>
      </c>
      <c r="F9178" s="294">
        <v>4964</v>
      </c>
      <c r="G9178" s="294">
        <v>8574</v>
      </c>
    </row>
    <row r="9179" spans="1:7">
      <c r="A9179" s="34" t="s">
        <v>1833</v>
      </c>
      <c r="B9179" s="293">
        <v>2016</v>
      </c>
      <c r="C9179" s="294">
        <v>13788</v>
      </c>
      <c r="D9179" s="294">
        <v>962</v>
      </c>
      <c r="E9179" s="295">
        <v>15358</v>
      </c>
      <c r="F9179" s="294">
        <v>5574</v>
      </c>
      <c r="G9179" s="294">
        <v>9254</v>
      </c>
    </row>
    <row r="9180" spans="1:7">
      <c r="A9180" s="34" t="s">
        <v>1833</v>
      </c>
      <c r="B9180" s="293">
        <v>2015</v>
      </c>
      <c r="C9180" s="294">
        <v>13878</v>
      </c>
      <c r="D9180" s="294">
        <v>600</v>
      </c>
      <c r="E9180" s="295">
        <v>14605</v>
      </c>
      <c r="F9180" s="294">
        <v>4272</v>
      </c>
      <c r="G9180" s="294">
        <v>8146</v>
      </c>
    </row>
    <row r="9181" spans="1:7">
      <c r="A9181" s="34" t="s">
        <v>1833</v>
      </c>
      <c r="B9181" s="293">
        <v>2013</v>
      </c>
      <c r="C9181" s="294">
        <v>12104</v>
      </c>
      <c r="D9181" s="294">
        <v>498</v>
      </c>
      <c r="E9181" s="295">
        <v>12944</v>
      </c>
      <c r="F9181" s="294">
        <v>4384</v>
      </c>
      <c r="G9181" s="294">
        <v>7571</v>
      </c>
    </row>
    <row r="9182" spans="1:7">
      <c r="A9182" s="34" t="s">
        <v>1833</v>
      </c>
      <c r="B9182" s="293">
        <v>2012</v>
      </c>
      <c r="C9182" s="294">
        <v>12237</v>
      </c>
      <c r="D9182" s="294">
        <v>589</v>
      </c>
      <c r="E9182" s="295">
        <v>13033</v>
      </c>
      <c r="F9182" s="294">
        <v>2991</v>
      </c>
      <c r="G9182" s="294">
        <v>6978</v>
      </c>
    </row>
    <row r="9183" spans="1:7">
      <c r="A9183" s="34" t="s">
        <v>1833</v>
      </c>
      <c r="B9183" s="293">
        <v>2011</v>
      </c>
      <c r="C9183" s="294">
        <v>10525</v>
      </c>
      <c r="D9183" s="294">
        <v>86</v>
      </c>
      <c r="E9183" s="295">
        <v>15282</v>
      </c>
      <c r="F9183" s="294">
        <v>2972</v>
      </c>
      <c r="G9183" s="294">
        <v>8934</v>
      </c>
    </row>
    <row r="9184" spans="1:7">
      <c r="A9184" s="34" t="s">
        <v>1833</v>
      </c>
      <c r="B9184" s="293">
        <v>2011</v>
      </c>
      <c r="C9184" s="294">
        <v>11275</v>
      </c>
      <c r="D9184" s="294">
        <v>242</v>
      </c>
      <c r="E9184" s="295">
        <v>13615</v>
      </c>
      <c r="F9184" s="294">
        <v>2745</v>
      </c>
      <c r="G9184" s="294">
        <v>7178</v>
      </c>
    </row>
    <row r="9185" spans="1:7">
      <c r="A9185" s="34" t="s">
        <v>1833</v>
      </c>
      <c r="B9185" s="293">
        <v>2010</v>
      </c>
      <c r="C9185" s="294">
        <v>10500</v>
      </c>
      <c r="D9185" s="294">
        <v>-31</v>
      </c>
      <c r="E9185" s="295">
        <v>18940</v>
      </c>
      <c r="F9185" s="294">
        <v>2826</v>
      </c>
      <c r="G9185" s="294">
        <v>12077</v>
      </c>
    </row>
    <row r="9186" spans="1:7">
      <c r="A9186" s="34" t="s">
        <v>1833</v>
      </c>
      <c r="B9186" s="293">
        <v>2009</v>
      </c>
      <c r="C9186" s="294">
        <v>14010</v>
      </c>
      <c r="D9186" s="294">
        <v>486</v>
      </c>
      <c r="E9186" s="295">
        <v>20031</v>
      </c>
      <c r="F9186" s="294">
        <v>2366</v>
      </c>
      <c r="G9186" s="294">
        <v>12323</v>
      </c>
    </row>
    <row r="9187" spans="1:7">
      <c r="A9187" s="34" t="s">
        <v>1833</v>
      </c>
      <c r="B9187" s="293">
        <v>2007</v>
      </c>
      <c r="C9187" s="294">
        <v>12615</v>
      </c>
      <c r="D9187" s="294">
        <v>917</v>
      </c>
      <c r="E9187" s="295">
        <v>19991</v>
      </c>
      <c r="F9187" s="294">
        <v>3507</v>
      </c>
      <c r="G9187" s="294">
        <v>12964</v>
      </c>
    </row>
    <row r="9188" spans="1:7">
      <c r="A9188" s="34" t="s">
        <v>1833</v>
      </c>
      <c r="B9188" s="293">
        <v>2006</v>
      </c>
      <c r="C9188" s="294">
        <v>11490</v>
      </c>
      <c r="D9188" s="294">
        <v>601</v>
      </c>
      <c r="E9188" s="295">
        <v>17550</v>
      </c>
      <c r="F9188" s="294">
        <v>2649</v>
      </c>
      <c r="G9188" s="294">
        <v>11311</v>
      </c>
    </row>
    <row r="9189" spans="1:7">
      <c r="A9189" s="34" t="s">
        <v>1833</v>
      </c>
      <c r="B9189" s="293">
        <v>2005</v>
      </c>
      <c r="C9189" s="294">
        <v>8318</v>
      </c>
      <c r="D9189" s="294">
        <v>365</v>
      </c>
      <c r="E9189" s="295">
        <v>15875</v>
      </c>
      <c r="F9189" s="294">
        <v>3652</v>
      </c>
      <c r="G9189" s="294">
        <v>10205</v>
      </c>
    </row>
    <row r="9190" spans="1:7">
      <c r="A9190" s="34" t="s">
        <v>1833</v>
      </c>
      <c r="B9190" s="293">
        <v>2005</v>
      </c>
      <c r="C9190" s="294">
        <v>10043</v>
      </c>
      <c r="D9190" s="294">
        <v>203</v>
      </c>
      <c r="E9190" s="295">
        <v>16499</v>
      </c>
      <c r="F9190" s="294">
        <v>3276</v>
      </c>
      <c r="G9190" s="294">
        <v>10630</v>
      </c>
    </row>
    <row r="9191" spans="1:7">
      <c r="A9191" s="34" t="s">
        <v>1833</v>
      </c>
      <c r="B9191" s="293">
        <v>2004</v>
      </c>
      <c r="C9191" s="294">
        <v>9859</v>
      </c>
      <c r="D9191" s="294">
        <v>259</v>
      </c>
      <c r="E9191" s="295">
        <v>15090</v>
      </c>
      <c r="F9191" s="294">
        <v>3690</v>
      </c>
      <c r="G9191" s="294">
        <v>10150</v>
      </c>
    </row>
    <row r="9192" spans="1:7">
      <c r="A9192" s="34" t="s">
        <v>1833</v>
      </c>
      <c r="B9192" s="293">
        <v>2002</v>
      </c>
      <c r="C9192" s="294">
        <v>10350</v>
      </c>
      <c r="D9192" s="294">
        <v>-124</v>
      </c>
      <c r="E9192" s="295">
        <v>15514</v>
      </c>
      <c r="F9192" s="294">
        <v>3406</v>
      </c>
      <c r="G9192" s="294">
        <v>10466</v>
      </c>
    </row>
    <row r="9193" spans="1:7">
      <c r="A9193" s="34" t="s">
        <v>1833</v>
      </c>
      <c r="B9193" s="293">
        <v>2001</v>
      </c>
      <c r="C9193" s="294">
        <v>12321</v>
      </c>
      <c r="D9193" s="294">
        <v>166</v>
      </c>
      <c r="E9193" s="295">
        <v>16052</v>
      </c>
      <c r="F9193" s="294">
        <v>4447</v>
      </c>
      <c r="G9193" s="294">
        <v>10569</v>
      </c>
    </row>
    <row r="9194" spans="1:7">
      <c r="A9194" s="34" t="s">
        <v>1833</v>
      </c>
      <c r="B9194" s="293">
        <v>2000</v>
      </c>
      <c r="C9194" s="294">
        <v>11854</v>
      </c>
      <c r="D9194" s="294">
        <v>2225</v>
      </c>
      <c r="E9194" s="295">
        <v>16393</v>
      </c>
      <c r="F9194" s="294">
        <v>4889</v>
      </c>
      <c r="G9194" s="294">
        <v>11207</v>
      </c>
    </row>
    <row r="9195" spans="1:7">
      <c r="A9195" s="34" t="s">
        <v>1833</v>
      </c>
      <c r="B9195" s="293">
        <v>2000</v>
      </c>
      <c r="C9195" s="294">
        <v>13090</v>
      </c>
      <c r="D9195" s="294">
        <v>218</v>
      </c>
      <c r="E9195" s="295">
        <v>16370</v>
      </c>
      <c r="F9195" s="294">
        <v>4506</v>
      </c>
      <c r="G9195" s="294">
        <v>11257</v>
      </c>
    </row>
    <row r="9196" spans="1:7">
      <c r="A9196" s="34" t="s">
        <v>1833</v>
      </c>
      <c r="B9196" s="293">
        <v>1999</v>
      </c>
      <c r="C9196" s="294">
        <v>9683</v>
      </c>
      <c r="D9196" s="294">
        <v>607</v>
      </c>
      <c r="E9196" s="295">
        <v>13721</v>
      </c>
      <c r="F9196" s="294">
        <v>3480</v>
      </c>
      <c r="G9196" s="294">
        <v>8924</v>
      </c>
    </row>
    <row r="9197" spans="1:7">
      <c r="A9197" s="34" t="s">
        <v>1833</v>
      </c>
      <c r="B9197" s="293">
        <v>1998</v>
      </c>
      <c r="C9197" s="294">
        <v>8683</v>
      </c>
      <c r="D9197" s="294">
        <v>557</v>
      </c>
      <c r="E9197" s="295">
        <v>11330</v>
      </c>
      <c r="F9197" s="294">
        <v>3711</v>
      </c>
      <c r="G9197" s="294">
        <v>7297</v>
      </c>
    </row>
    <row r="9198" spans="1:7">
      <c r="A9198" s="34" t="s">
        <v>1833</v>
      </c>
      <c r="B9198" s="293">
        <v>1996</v>
      </c>
      <c r="C9198" s="294">
        <v>9274</v>
      </c>
      <c r="D9198" s="294">
        <v>252</v>
      </c>
      <c r="E9198" s="295">
        <v>18235</v>
      </c>
      <c r="F9198" s="294">
        <v>3666</v>
      </c>
      <c r="G9198" s="294">
        <v>14012</v>
      </c>
    </row>
    <row r="9199" spans="1:7">
      <c r="A9199" s="34" t="s">
        <v>1833</v>
      </c>
      <c r="B9199" s="293">
        <v>1995</v>
      </c>
      <c r="C9199" s="294">
        <v>8453</v>
      </c>
      <c r="D9199" s="294">
        <v>478</v>
      </c>
      <c r="E9199" s="295">
        <v>17651</v>
      </c>
      <c r="F9199" s="294">
        <v>3412</v>
      </c>
      <c r="G9199" s="294">
        <v>13623</v>
      </c>
    </row>
    <row r="9200" spans="1:7">
      <c r="A9200" s="34" t="s">
        <v>1833</v>
      </c>
      <c r="B9200" s="293">
        <v>1994</v>
      </c>
      <c r="C9200" s="294">
        <v>9683</v>
      </c>
      <c r="D9200" s="294">
        <v>432</v>
      </c>
      <c r="E9200" s="295">
        <v>20925</v>
      </c>
      <c r="F9200" s="294">
        <v>2882</v>
      </c>
      <c r="G9200" s="294">
        <v>12246</v>
      </c>
    </row>
    <row r="9201" spans="1:7">
      <c r="A9201" s="34" t="s">
        <v>1833</v>
      </c>
      <c r="B9201" s="293">
        <v>1993</v>
      </c>
      <c r="C9201" s="294">
        <v>8347.5</v>
      </c>
      <c r="D9201" s="294">
        <v>-356.4</v>
      </c>
      <c r="E9201" s="295">
        <v>18366.800800000001</v>
      </c>
      <c r="F9201" s="294">
        <v>2487.8000000000002</v>
      </c>
      <c r="G9201" s="294">
        <v>11210.9002</v>
      </c>
    </row>
    <row r="9202" spans="1:7">
      <c r="A9202" s="34" t="s">
        <v>1833</v>
      </c>
      <c r="B9202" s="293">
        <v>1993</v>
      </c>
      <c r="C9202" s="294">
        <v>9078.2998000000007</v>
      </c>
      <c r="D9202" s="294">
        <v>378.1</v>
      </c>
      <c r="E9202" s="295">
        <v>19658.400399999999</v>
      </c>
      <c r="F9202" s="294">
        <v>2780.2</v>
      </c>
      <c r="G9202" s="294">
        <v>11652.299599999998</v>
      </c>
    </row>
    <row r="9203" spans="1:7">
      <c r="A9203" s="34" t="s">
        <v>1833</v>
      </c>
      <c r="B9203" s="293">
        <v>1991</v>
      </c>
      <c r="C9203" s="294">
        <v>7822.5</v>
      </c>
      <c r="D9203" s="294">
        <v>298.39999999999998</v>
      </c>
      <c r="E9203" s="295">
        <v>15737.299800000001</v>
      </c>
      <c r="F9203" s="294">
        <v>2927.7</v>
      </c>
      <c r="G9203" s="294">
        <v>10411.499899999999</v>
      </c>
    </row>
    <row r="9204" spans="1:7">
      <c r="A9204" s="34" t="s">
        <v>1833</v>
      </c>
      <c r="B9204" s="293">
        <v>1990</v>
      </c>
      <c r="C9204" s="294">
        <v>7915</v>
      </c>
      <c r="D9204" s="294">
        <v>281.7</v>
      </c>
      <c r="E9204" s="295">
        <v>14891.5</v>
      </c>
      <c r="F9204" s="294">
        <v>2662.4</v>
      </c>
      <c r="G9204" s="294">
        <v>9906.7000000000007</v>
      </c>
    </row>
    <row r="9205" spans="1:7">
      <c r="A9205" s="34" t="s">
        <v>1833</v>
      </c>
      <c r="B9205" s="293">
        <v>1989</v>
      </c>
      <c r="C9205" s="294">
        <v>7430.5</v>
      </c>
      <c r="D9205" s="294">
        <v>257.8</v>
      </c>
      <c r="E9205" s="295">
        <v>13790.4004</v>
      </c>
      <c r="F9205" s="294">
        <v>2547.1</v>
      </c>
      <c r="G9205" s="294">
        <v>9164.4000999999989</v>
      </c>
    </row>
    <row r="9206" spans="1:7">
      <c r="A9206" s="34" t="s">
        <v>1834</v>
      </c>
      <c r="B9206" s="293">
        <v>2019</v>
      </c>
      <c r="C9206" s="294">
        <v>5267.1319999999996</v>
      </c>
      <c r="D9206" s="294">
        <v>92.138999999999996</v>
      </c>
      <c r="E9206" s="295">
        <v>4843.5309999999999</v>
      </c>
      <c r="F9206" s="294">
        <v>2150.087</v>
      </c>
      <c r="G9206" s="294">
        <v>3449.3090000000002</v>
      </c>
    </row>
    <row r="9207" spans="1:7">
      <c r="A9207" s="34" t="s">
        <v>1834</v>
      </c>
      <c r="B9207" s="293">
        <v>2018</v>
      </c>
      <c r="C9207" s="294">
        <v>5193.1850000000004</v>
      </c>
      <c r="D9207" s="294">
        <v>-46.302</v>
      </c>
      <c r="E9207" s="295">
        <v>4245.0219999999999</v>
      </c>
      <c r="F9207" s="294">
        <v>2016.8710000000001</v>
      </c>
      <c r="G9207" s="294">
        <v>2745.7049999999999</v>
      </c>
    </row>
    <row r="9208" spans="1:7">
      <c r="A9208" s="34" t="s">
        <v>1834</v>
      </c>
      <c r="B9208" s="293">
        <v>2017</v>
      </c>
      <c r="C9208" s="294">
        <v>4989.2439999999997</v>
      </c>
      <c r="D9208" s="294">
        <v>-48.26</v>
      </c>
      <c r="E9208" s="295">
        <v>4006.3670000000002</v>
      </c>
      <c r="F9208" s="294">
        <v>2018.6420000000001</v>
      </c>
      <c r="G9208" s="294">
        <v>2935.6880000000001</v>
      </c>
    </row>
    <row r="9209" spans="1:7">
      <c r="A9209" s="34" t="s">
        <v>1834</v>
      </c>
      <c r="B9209" s="293">
        <v>2016</v>
      </c>
      <c r="C9209" s="294">
        <v>4825.335</v>
      </c>
      <c r="D9209" s="294">
        <v>197.97900000000001</v>
      </c>
      <c r="E9209" s="295">
        <v>3644.3310000000001</v>
      </c>
      <c r="F9209" s="294">
        <v>2030.9</v>
      </c>
      <c r="G9209" s="294">
        <v>2848.288</v>
      </c>
    </row>
    <row r="9210" spans="1:7">
      <c r="A9210" s="34" t="s">
        <v>1834</v>
      </c>
      <c r="B9210" s="293">
        <v>2015</v>
      </c>
      <c r="C9210" s="294">
        <v>3963.3130000000001</v>
      </c>
      <c r="D9210" s="294">
        <v>232.57300000000001</v>
      </c>
      <c r="E9210" s="295">
        <v>2865.97</v>
      </c>
      <c r="F9210" s="294">
        <v>1668.222</v>
      </c>
      <c r="G9210" s="294">
        <v>2334.2919999999999</v>
      </c>
    </row>
    <row r="9211" spans="1:7">
      <c r="A9211" s="34" t="s">
        <v>1834</v>
      </c>
      <c r="B9211" s="293">
        <v>2014</v>
      </c>
      <c r="C9211" s="294">
        <v>3084.37</v>
      </c>
      <c r="D9211" s="294">
        <v>208.042</v>
      </c>
      <c r="E9211" s="295">
        <v>2095.0830000000001</v>
      </c>
      <c r="F9211" s="294">
        <v>1350.3</v>
      </c>
      <c r="G9211" s="294">
        <v>1634.501</v>
      </c>
    </row>
    <row r="9212" spans="1:7">
      <c r="A9212" s="34" t="s">
        <v>1834</v>
      </c>
      <c r="B9212" s="293">
        <v>2013</v>
      </c>
      <c r="C9212" s="294">
        <v>2332.0509999999999</v>
      </c>
      <c r="D9212" s="294">
        <v>162.33000000000001</v>
      </c>
      <c r="E9212" s="295">
        <v>1577.741</v>
      </c>
      <c r="F9212" s="294">
        <v>1053.354</v>
      </c>
      <c r="G9212" s="294">
        <v>1206.277</v>
      </c>
    </row>
    <row r="9213" spans="1:7">
      <c r="A9213" s="34" t="s">
        <v>1834</v>
      </c>
      <c r="B9213" s="293">
        <v>2012</v>
      </c>
      <c r="C9213" s="294">
        <v>1834.921</v>
      </c>
      <c r="D9213" s="294">
        <v>129.16399999999999</v>
      </c>
      <c r="E9213" s="295">
        <v>1157.0830000000001</v>
      </c>
      <c r="F9213" s="294">
        <v>816.92200000000003</v>
      </c>
      <c r="G9213" s="294">
        <v>878.81100000000004</v>
      </c>
    </row>
    <row r="9214" spans="1:7">
      <c r="A9214" s="34" t="s">
        <v>1834</v>
      </c>
      <c r="B9214" s="293">
        <v>2011</v>
      </c>
      <c r="C9214" s="294">
        <v>1472.684</v>
      </c>
      <c r="D9214" s="294">
        <v>97.501000000000005</v>
      </c>
      <c r="E9214" s="295">
        <v>919.21</v>
      </c>
      <c r="F9214" s="294">
        <v>636.43200000000002</v>
      </c>
      <c r="G9214" s="294">
        <v>714.15600000000006</v>
      </c>
    </row>
    <row r="9215" spans="1:7">
      <c r="A9215" s="34" t="s">
        <v>1834</v>
      </c>
      <c r="B9215" s="293">
        <v>2010</v>
      </c>
      <c r="C9215" s="294">
        <v>1063.9269999999999</v>
      </c>
      <c r="D9215" s="294">
        <v>69.025000000000006</v>
      </c>
      <c r="E9215" s="295">
        <v>675.37800000000004</v>
      </c>
      <c r="F9215" s="294">
        <v>496.96600000000001</v>
      </c>
      <c r="G9215" s="294">
        <v>512.90800000000002</v>
      </c>
    </row>
    <row r="9216" spans="1:7">
      <c r="A9216" s="34" t="s">
        <v>1834</v>
      </c>
      <c r="B9216" s="293">
        <v>2009</v>
      </c>
      <c r="C9216" s="294">
        <v>856.41099999999994</v>
      </c>
      <c r="D9216" s="294">
        <v>47.253</v>
      </c>
      <c r="E9216" s="295">
        <v>545.58799999999997</v>
      </c>
      <c r="F9216" s="294">
        <v>399.99700000000001</v>
      </c>
      <c r="G9216" s="294">
        <v>420.22</v>
      </c>
    </row>
    <row r="9217" spans="1:7">
      <c r="A9217" s="34" t="s">
        <v>1834</v>
      </c>
      <c r="B9217" s="293">
        <v>2008</v>
      </c>
      <c r="C9217" s="294">
        <v>725.24400000000003</v>
      </c>
      <c r="D9217" s="294">
        <v>38.228999999999999</v>
      </c>
      <c r="E9217" s="295">
        <v>487.55500000000001</v>
      </c>
      <c r="F9217" s="294">
        <v>331.09699999999998</v>
      </c>
      <c r="G9217" s="294">
        <v>376.68799999999999</v>
      </c>
    </row>
    <row r="9218" spans="1:7">
      <c r="A9218" s="34" t="s">
        <v>1834</v>
      </c>
      <c r="B9218" s="293">
        <v>2007</v>
      </c>
      <c r="C9218" s="294">
        <v>606.56100000000004</v>
      </c>
      <c r="D9218" s="294">
        <v>52.558</v>
      </c>
      <c r="E9218" s="295">
        <v>390.613</v>
      </c>
      <c r="F9218" s="294">
        <v>280.48500000000001</v>
      </c>
      <c r="G9218" s="294">
        <v>294.81700000000001</v>
      </c>
    </row>
    <row r="9219" spans="1:7">
      <c r="A9219" s="34" t="s">
        <v>1834</v>
      </c>
      <c r="B9219" s="293">
        <v>2006</v>
      </c>
      <c r="C9219" s="294">
        <v>430.68900000000002</v>
      </c>
      <c r="D9219" s="294">
        <v>38.978999999999999</v>
      </c>
      <c r="E9219" s="295">
        <v>289.36799999999999</v>
      </c>
      <c r="F9219" s="294">
        <v>214.38800000000001</v>
      </c>
      <c r="G9219" s="294">
        <v>220.64500000000001</v>
      </c>
    </row>
    <row r="9220" spans="1:7">
      <c r="A9220" s="34" t="s">
        <v>1834</v>
      </c>
      <c r="B9220" s="293">
        <v>2005</v>
      </c>
      <c r="C9220" s="294">
        <v>281.053</v>
      </c>
      <c r="D9220" s="294">
        <v>17.327000000000002</v>
      </c>
      <c r="E9220" s="295">
        <v>203.68700000000001</v>
      </c>
      <c r="F9220" s="294">
        <v>150.83000000000001</v>
      </c>
      <c r="G9220" s="294">
        <v>159.221</v>
      </c>
    </row>
    <row r="9221" spans="1:7">
      <c r="A9221" s="34" t="s">
        <v>1834</v>
      </c>
      <c r="B9221" s="293">
        <v>2004</v>
      </c>
      <c r="C9221" s="294">
        <v>205.18100000000001</v>
      </c>
      <c r="D9221" s="294">
        <v>14.327999999999999</v>
      </c>
      <c r="E9221" s="295">
        <v>110.977</v>
      </c>
      <c r="F9221" s="294">
        <v>21.236999999999998</v>
      </c>
      <c r="G9221" s="294">
        <v>73.061999999999998</v>
      </c>
    </row>
    <row r="9222" spans="1:7">
      <c r="A9222" s="34" t="s">
        <v>1834</v>
      </c>
      <c r="B9222" s="293">
        <v>2003</v>
      </c>
      <c r="C9222" s="294">
        <v>115.419</v>
      </c>
      <c r="D9222" s="294">
        <v>5.2729999999999997</v>
      </c>
      <c r="E9222" s="295">
        <v>54.725000000000001</v>
      </c>
      <c r="F9222" s="294">
        <v>11.865</v>
      </c>
      <c r="G9222" s="294">
        <v>38.581000000000003</v>
      </c>
    </row>
    <row r="9223" spans="1:7">
      <c r="A9223" s="34" t="s">
        <v>1835</v>
      </c>
      <c r="B9223" s="293">
        <v>2019</v>
      </c>
      <c r="C9223" s="294">
        <v>5267.1319999999996</v>
      </c>
      <c r="D9223" s="294">
        <v>92.138999999999996</v>
      </c>
      <c r="E9223" s="295">
        <v>4843.5309999999999</v>
      </c>
      <c r="F9223" s="294">
        <v>2150.087</v>
      </c>
      <c r="G9223" s="294">
        <v>3449.3090000000002</v>
      </c>
    </row>
    <row r="9224" spans="1:7">
      <c r="A9224" s="34" t="s">
        <v>1835</v>
      </c>
      <c r="B9224" s="293">
        <v>2018</v>
      </c>
      <c r="C9224" s="294">
        <v>5193.1850000000004</v>
      </c>
      <c r="D9224" s="294">
        <v>-46.302</v>
      </c>
      <c r="E9224" s="295">
        <v>4245.0219999999999</v>
      </c>
      <c r="F9224" s="294">
        <v>2016.8710000000001</v>
      </c>
      <c r="G9224" s="294">
        <v>2745.7049999999999</v>
      </c>
    </row>
    <row r="9225" spans="1:7">
      <c r="A9225" s="34" t="s">
        <v>1835</v>
      </c>
      <c r="B9225" s="293">
        <v>2017</v>
      </c>
      <c r="C9225" s="294">
        <v>4989.2439999999997</v>
      </c>
      <c r="D9225" s="294">
        <v>-48.26</v>
      </c>
      <c r="E9225" s="295">
        <v>4006.3670000000002</v>
      </c>
      <c r="F9225" s="294">
        <v>2018.6420000000001</v>
      </c>
      <c r="G9225" s="294">
        <v>2935.6880000000001</v>
      </c>
    </row>
    <row r="9226" spans="1:7">
      <c r="A9226" s="34" t="s">
        <v>1835</v>
      </c>
      <c r="B9226" s="293">
        <v>2016</v>
      </c>
      <c r="C9226" s="294">
        <v>4825.335</v>
      </c>
      <c r="D9226" s="294">
        <v>197.97900000000001</v>
      </c>
      <c r="E9226" s="295">
        <v>3644.3310000000001</v>
      </c>
      <c r="F9226" s="294">
        <v>2030.9</v>
      </c>
      <c r="G9226" s="294">
        <v>2848.288</v>
      </c>
    </row>
    <row r="9227" spans="1:7">
      <c r="A9227" s="34" t="s">
        <v>1835</v>
      </c>
      <c r="B9227" s="293">
        <v>2015</v>
      </c>
      <c r="C9227" s="294">
        <v>3963.3130000000001</v>
      </c>
      <c r="D9227" s="294">
        <v>232.57300000000001</v>
      </c>
      <c r="E9227" s="295">
        <v>2865.97</v>
      </c>
      <c r="F9227" s="294">
        <v>1668.222</v>
      </c>
      <c r="G9227" s="294">
        <v>2334.2919999999999</v>
      </c>
    </row>
    <row r="9228" spans="1:7">
      <c r="A9228" s="34" t="s">
        <v>1835</v>
      </c>
      <c r="B9228" s="293">
        <v>2014</v>
      </c>
      <c r="C9228" s="294">
        <v>3084.37</v>
      </c>
      <c r="D9228" s="294">
        <v>208.042</v>
      </c>
      <c r="E9228" s="295">
        <v>2095.0830000000001</v>
      </c>
      <c r="F9228" s="294">
        <v>1350.3</v>
      </c>
      <c r="G9228" s="294">
        <v>1634.501</v>
      </c>
    </row>
    <row r="9229" spans="1:7">
      <c r="A9229" s="34" t="s">
        <v>1835</v>
      </c>
      <c r="B9229" s="293">
        <v>2013</v>
      </c>
      <c r="C9229" s="294">
        <v>2332.0509999999999</v>
      </c>
      <c r="D9229" s="294">
        <v>162.33000000000001</v>
      </c>
      <c r="E9229" s="295">
        <v>1577.741</v>
      </c>
      <c r="F9229" s="294">
        <v>1053.354</v>
      </c>
      <c r="G9229" s="294">
        <v>1206.277</v>
      </c>
    </row>
    <row r="9230" spans="1:7">
      <c r="A9230" s="34" t="s">
        <v>1835</v>
      </c>
      <c r="B9230" s="293">
        <v>2012</v>
      </c>
      <c r="C9230" s="294">
        <v>1834.921</v>
      </c>
      <c r="D9230" s="294">
        <v>129.16399999999999</v>
      </c>
      <c r="E9230" s="295">
        <v>1157.0830000000001</v>
      </c>
      <c r="F9230" s="294">
        <v>816.92200000000003</v>
      </c>
      <c r="G9230" s="294">
        <v>878.81100000000004</v>
      </c>
    </row>
    <row r="9231" spans="1:7">
      <c r="A9231" s="34" t="s">
        <v>1835</v>
      </c>
      <c r="B9231" s="293">
        <v>2011</v>
      </c>
      <c r="C9231" s="294">
        <v>1472.684</v>
      </c>
      <c r="D9231" s="294">
        <v>97.501000000000005</v>
      </c>
      <c r="E9231" s="295">
        <v>919.21</v>
      </c>
      <c r="F9231" s="294">
        <v>636.43200000000002</v>
      </c>
      <c r="G9231" s="294">
        <v>714.15600000000006</v>
      </c>
    </row>
    <row r="9232" spans="1:7">
      <c r="A9232" s="34" t="s">
        <v>1835</v>
      </c>
      <c r="B9232" s="293">
        <v>2010</v>
      </c>
      <c r="C9232" s="294">
        <v>1063.9269999999999</v>
      </c>
      <c r="D9232" s="294">
        <v>69.025000000000006</v>
      </c>
      <c r="E9232" s="295">
        <v>675.37800000000004</v>
      </c>
      <c r="F9232" s="294">
        <v>496.96600000000001</v>
      </c>
      <c r="G9232" s="294">
        <v>512.90800000000002</v>
      </c>
    </row>
    <row r="9233" spans="1:7">
      <c r="A9233" s="34" t="s">
        <v>1835</v>
      </c>
      <c r="B9233" s="293">
        <v>2009</v>
      </c>
      <c r="C9233" s="294">
        <v>856.41099999999994</v>
      </c>
      <c r="D9233" s="294">
        <v>47.253</v>
      </c>
      <c r="E9233" s="295">
        <v>545.58799999999997</v>
      </c>
      <c r="F9233" s="294">
        <v>399.99700000000001</v>
      </c>
      <c r="G9233" s="294">
        <v>420.22</v>
      </c>
    </row>
    <row r="9234" spans="1:7">
      <c r="A9234" s="34" t="s">
        <v>1835</v>
      </c>
      <c r="B9234" s="293">
        <v>2008</v>
      </c>
      <c r="C9234" s="294">
        <v>725.24400000000003</v>
      </c>
      <c r="D9234" s="294">
        <v>38.228999999999999</v>
      </c>
      <c r="E9234" s="295">
        <v>487.55500000000001</v>
      </c>
      <c r="F9234" s="294">
        <v>331.09699999999998</v>
      </c>
      <c r="G9234" s="294">
        <v>376.68799999999999</v>
      </c>
    </row>
    <row r="9235" spans="1:7">
      <c r="A9235" s="34" t="s">
        <v>1835</v>
      </c>
      <c r="B9235" s="293">
        <v>2007</v>
      </c>
      <c r="C9235" s="294">
        <v>606.56100000000004</v>
      </c>
      <c r="D9235" s="294">
        <v>52.558</v>
      </c>
      <c r="E9235" s="295">
        <v>390.613</v>
      </c>
      <c r="F9235" s="294">
        <v>280.48500000000001</v>
      </c>
      <c r="G9235" s="294">
        <v>294.81700000000001</v>
      </c>
    </row>
    <row r="9236" spans="1:7">
      <c r="A9236" s="34" t="s">
        <v>1835</v>
      </c>
      <c r="B9236" s="293">
        <v>2006</v>
      </c>
      <c r="C9236" s="294">
        <v>430.68900000000002</v>
      </c>
      <c r="D9236" s="294">
        <v>38.978999999999999</v>
      </c>
      <c r="E9236" s="295">
        <v>289.36799999999999</v>
      </c>
      <c r="F9236" s="294">
        <v>214.38800000000001</v>
      </c>
      <c r="G9236" s="294">
        <v>220.64500000000001</v>
      </c>
    </row>
    <row r="9237" spans="1:7">
      <c r="A9237" s="34" t="s">
        <v>1835</v>
      </c>
      <c r="B9237" s="293">
        <v>2005</v>
      </c>
      <c r="C9237" s="294">
        <v>281.053</v>
      </c>
      <c r="D9237" s="294">
        <v>17.327000000000002</v>
      </c>
      <c r="E9237" s="295">
        <v>203.68700000000001</v>
      </c>
      <c r="F9237" s="294">
        <v>150.83000000000001</v>
      </c>
      <c r="G9237" s="294">
        <v>159.221</v>
      </c>
    </row>
    <row r="9238" spans="1:7">
      <c r="A9238" s="34" t="s">
        <v>1835</v>
      </c>
      <c r="B9238" s="293">
        <v>2004</v>
      </c>
      <c r="C9238" s="294">
        <v>205.18100000000001</v>
      </c>
      <c r="D9238" s="294">
        <v>14.327999999999999</v>
      </c>
      <c r="E9238" s="295">
        <v>110.977</v>
      </c>
      <c r="F9238" s="294">
        <v>21.236999999999998</v>
      </c>
      <c r="G9238" s="294">
        <v>73.061999999999998</v>
      </c>
    </row>
    <row r="9239" spans="1:7">
      <c r="A9239" s="34" t="s">
        <v>1835</v>
      </c>
      <c r="B9239" s="293">
        <v>2003</v>
      </c>
      <c r="C9239" s="294">
        <v>115.419</v>
      </c>
      <c r="D9239" s="294">
        <v>5.2729999999999997</v>
      </c>
      <c r="E9239" s="295">
        <v>54.725000000000001</v>
      </c>
      <c r="F9239" s="294">
        <v>11.865</v>
      </c>
      <c r="G9239" s="294">
        <v>38.581000000000003</v>
      </c>
    </row>
    <row r="9240" spans="1:7">
      <c r="A9240" s="34" t="s">
        <v>1836</v>
      </c>
      <c r="B9240" s="293">
        <v>2019</v>
      </c>
      <c r="C9240" s="294">
        <v>43259</v>
      </c>
      <c r="D9240" s="294">
        <v>3009</v>
      </c>
      <c r="E9240" s="295">
        <v>52611</v>
      </c>
      <c r="F9240" s="294">
        <v>11531</v>
      </c>
      <c r="G9240" s="294">
        <v>31981</v>
      </c>
    </row>
    <row r="9241" spans="1:7">
      <c r="A9241" s="34" t="s">
        <v>1836</v>
      </c>
      <c r="B9241" s="293">
        <v>2018</v>
      </c>
      <c r="C9241" s="294">
        <v>41303</v>
      </c>
      <c r="D9241" s="294">
        <v>2122</v>
      </c>
      <c r="E9241" s="295">
        <v>49024</v>
      </c>
      <c r="F9241" s="294">
        <v>10042</v>
      </c>
      <c r="G9241" s="294">
        <v>29829</v>
      </c>
    </row>
    <row r="9242" spans="1:7">
      <c r="A9242" s="34" t="s">
        <v>1836</v>
      </c>
      <c r="B9242" s="293">
        <v>2017</v>
      </c>
      <c r="C9242" s="294">
        <v>37784</v>
      </c>
      <c r="D9242" s="294">
        <v>2143</v>
      </c>
      <c r="E9242" s="295">
        <v>42346</v>
      </c>
      <c r="F9242" s="294">
        <v>8734</v>
      </c>
      <c r="G9242" s="294">
        <v>23126</v>
      </c>
    </row>
    <row r="9243" spans="1:7">
      <c r="A9243" s="34" t="s">
        <v>1836</v>
      </c>
      <c r="B9243" s="293">
        <v>2016</v>
      </c>
      <c r="C9243" s="294">
        <v>36556</v>
      </c>
      <c r="D9243" s="294">
        <v>2263</v>
      </c>
      <c r="E9243" s="295">
        <v>40140</v>
      </c>
      <c r="F9243" s="294">
        <v>8659</v>
      </c>
      <c r="G9243" s="294">
        <v>20364</v>
      </c>
    </row>
    <row r="9244" spans="1:7">
      <c r="A9244" s="34" t="s">
        <v>1836</v>
      </c>
      <c r="B9244" s="293">
        <v>2015</v>
      </c>
      <c r="C9244" s="294">
        <v>37864</v>
      </c>
      <c r="D9244" s="294">
        <v>7340</v>
      </c>
      <c r="E9244" s="295">
        <v>40861</v>
      </c>
      <c r="F9244" s="294">
        <v>8966</v>
      </c>
      <c r="G9244" s="294">
        <v>20725</v>
      </c>
    </row>
    <row r="9245" spans="1:7">
      <c r="A9245" s="34" t="s">
        <v>1836</v>
      </c>
      <c r="B9245" s="293">
        <v>2014</v>
      </c>
      <c r="C9245" s="294">
        <v>38901</v>
      </c>
      <c r="D9245" s="294">
        <v>1132</v>
      </c>
      <c r="E9245" s="295">
        <v>36595</v>
      </c>
      <c r="F9245" s="294">
        <v>2396</v>
      </c>
      <c r="G9245" s="294">
        <v>14343</v>
      </c>
    </row>
    <row r="9246" spans="1:7">
      <c r="A9246" s="34" t="s">
        <v>1836</v>
      </c>
      <c r="B9246" s="293">
        <v>2013</v>
      </c>
      <c r="C9246" s="294">
        <v>38279</v>
      </c>
      <c r="D9246" s="294">
        <v>571</v>
      </c>
      <c r="E9246" s="295">
        <v>36812</v>
      </c>
      <c r="F9246" s="294">
        <v>2984</v>
      </c>
      <c r="G9246" s="294">
        <v>15393</v>
      </c>
    </row>
    <row r="9247" spans="1:7">
      <c r="A9247" s="34" t="s">
        <v>1836</v>
      </c>
      <c r="B9247" s="293">
        <v>2012</v>
      </c>
      <c r="C9247" s="294">
        <v>37152</v>
      </c>
      <c r="D9247" s="294">
        <v>-723</v>
      </c>
      <c r="E9247" s="295">
        <v>37628</v>
      </c>
      <c r="F9247" s="294">
        <v>481</v>
      </c>
      <c r="G9247" s="294">
        <v>13647</v>
      </c>
    </row>
    <row r="9248" spans="1:7">
      <c r="A9248" s="34" t="s">
        <v>1836</v>
      </c>
      <c r="B9248" s="293">
        <v>2011</v>
      </c>
      <c r="C9248" s="294">
        <v>37110</v>
      </c>
      <c r="D9248" s="294">
        <v>840</v>
      </c>
      <c r="E9248" s="295">
        <v>37988</v>
      </c>
      <c r="F9248" s="294">
        <v>1806</v>
      </c>
      <c r="G9248" s="294">
        <v>14541</v>
      </c>
    </row>
    <row r="9249" spans="1:7">
      <c r="A9249" s="34" t="s">
        <v>1836</v>
      </c>
      <c r="B9249" s="293">
        <v>2010</v>
      </c>
      <c r="C9249" s="294">
        <v>23325</v>
      </c>
      <c r="D9249" s="294">
        <v>253</v>
      </c>
      <c r="E9249" s="295">
        <v>39598</v>
      </c>
      <c r="F9249" s="294">
        <v>1727</v>
      </c>
      <c r="G9249" s="294">
        <v>16860</v>
      </c>
    </row>
    <row r="9250" spans="1:7">
      <c r="A9250" s="34" t="s">
        <v>1836</v>
      </c>
      <c r="B9250" s="293">
        <v>2009</v>
      </c>
      <c r="C9250" s="294">
        <v>16335</v>
      </c>
      <c r="D9250" s="294">
        <v>-651</v>
      </c>
      <c r="E9250" s="295">
        <v>18684</v>
      </c>
      <c r="F9250" s="294">
        <v>-2811</v>
      </c>
      <c r="G9250" s="294">
        <v>5732</v>
      </c>
    </row>
    <row r="9251" spans="1:7">
      <c r="A9251" s="34" t="s">
        <v>1837</v>
      </c>
      <c r="B9251" s="293">
        <v>2019</v>
      </c>
      <c r="C9251" s="294">
        <v>11378.259</v>
      </c>
      <c r="D9251" s="294">
        <v>812.82600000000002</v>
      </c>
      <c r="E9251" s="295">
        <v>11668.25</v>
      </c>
      <c r="F9251" s="294">
        <v>5583.2039999999997</v>
      </c>
      <c r="G9251" s="294">
        <v>9893.8490000000002</v>
      </c>
    </row>
    <row r="9252" spans="1:7">
      <c r="A9252" s="34" t="s">
        <v>1837</v>
      </c>
      <c r="B9252" s="293">
        <v>2018</v>
      </c>
      <c r="C9252" s="294">
        <v>10772.278</v>
      </c>
      <c r="D9252" s="294">
        <v>778.61400000000003</v>
      </c>
      <c r="E9252" s="295">
        <v>11265.48</v>
      </c>
      <c r="F9252" s="294">
        <v>5470.085</v>
      </c>
      <c r="G9252" s="294">
        <v>9488.6589999999997</v>
      </c>
    </row>
    <row r="9253" spans="1:7">
      <c r="A9253" s="34" t="s">
        <v>1837</v>
      </c>
      <c r="B9253" s="293">
        <v>2017</v>
      </c>
      <c r="C9253" s="294">
        <v>10409.865</v>
      </c>
      <c r="D9253" s="294">
        <v>751.94100000000003</v>
      </c>
      <c r="E9253" s="295">
        <v>10761.828</v>
      </c>
      <c r="F9253" s="294">
        <v>5058.1379999999999</v>
      </c>
      <c r="G9253" s="294">
        <v>9119.9320000000007</v>
      </c>
    </row>
    <row r="9254" spans="1:7">
      <c r="A9254" s="34" t="s">
        <v>1837</v>
      </c>
      <c r="B9254" s="293">
        <v>2016</v>
      </c>
      <c r="C9254" s="294">
        <v>9766.2099999999991</v>
      </c>
      <c r="D9254" s="294">
        <v>702.09500000000003</v>
      </c>
      <c r="E9254" s="295">
        <v>10317.802</v>
      </c>
      <c r="F9254" s="294">
        <v>4606.9129999999996</v>
      </c>
      <c r="G9254" s="294">
        <v>8766.4840000000004</v>
      </c>
    </row>
    <row r="9255" spans="1:7">
      <c r="A9255" s="34" t="s">
        <v>1837</v>
      </c>
      <c r="B9255" s="293">
        <v>2015</v>
      </c>
      <c r="C9255" s="294">
        <v>9043.4509999999991</v>
      </c>
      <c r="D9255" s="294">
        <v>680.24699999999996</v>
      </c>
      <c r="E9255" s="295">
        <v>9615.4439999999995</v>
      </c>
      <c r="F9255" s="294">
        <v>4551.67</v>
      </c>
      <c r="G9255" s="294">
        <v>8007.9390000000003</v>
      </c>
    </row>
    <row r="9256" spans="1:7">
      <c r="A9256" s="34" t="s">
        <v>1837</v>
      </c>
      <c r="B9256" s="293">
        <v>2014</v>
      </c>
      <c r="C9256" s="294">
        <v>8205.0879999999997</v>
      </c>
      <c r="D9256" s="294">
        <v>545.10699999999997</v>
      </c>
      <c r="E9256" s="295">
        <v>8974.4429999999993</v>
      </c>
      <c r="F9256" s="294">
        <v>4030.6320000000001</v>
      </c>
      <c r="G9256" s="294">
        <v>7330.7659999999996</v>
      </c>
    </row>
    <row r="9257" spans="1:7">
      <c r="A9257" s="34" t="s">
        <v>1837</v>
      </c>
      <c r="B9257" s="293">
        <v>2013</v>
      </c>
      <c r="C9257" s="294">
        <v>7283.8220000000001</v>
      </c>
      <c r="D9257" s="294">
        <v>510.733</v>
      </c>
      <c r="E9257" s="295">
        <v>8311.723</v>
      </c>
      <c r="F9257" s="294">
        <v>3518.3359999999998</v>
      </c>
      <c r="G9257" s="294">
        <v>6834.0429999999997</v>
      </c>
    </row>
    <row r="9258" spans="1:7">
      <c r="A9258" s="34" t="s">
        <v>1837</v>
      </c>
      <c r="B9258" s="293">
        <v>2012</v>
      </c>
      <c r="C9258" s="294">
        <v>6961.4</v>
      </c>
      <c r="D9258" s="294">
        <v>443.44600000000003</v>
      </c>
      <c r="E9258" s="295">
        <v>8200.8430000000008</v>
      </c>
      <c r="F9258" s="294">
        <v>3000.252</v>
      </c>
      <c r="G9258" s="294">
        <v>6731.857</v>
      </c>
    </row>
    <row r="9259" spans="1:7">
      <c r="A9259" s="34" t="s">
        <v>1837</v>
      </c>
      <c r="B9259" s="293">
        <v>2011</v>
      </c>
      <c r="C9259" s="294">
        <v>6760.2219999999998</v>
      </c>
      <c r="D9259" s="294">
        <v>397.64600000000002</v>
      </c>
      <c r="E9259" s="295">
        <v>7665.2449999999999</v>
      </c>
      <c r="F9259" s="294">
        <v>2565.384</v>
      </c>
      <c r="G9259" s="294">
        <v>6219.2909999999993</v>
      </c>
    </row>
    <row r="9260" spans="1:7">
      <c r="A9260" s="34" t="s">
        <v>1837</v>
      </c>
      <c r="B9260" s="293">
        <v>2010</v>
      </c>
      <c r="C9260" s="294">
        <v>5021.2759999999998</v>
      </c>
      <c r="D9260" s="294">
        <v>230.18299999999999</v>
      </c>
      <c r="E9260" s="295">
        <v>7527.9359999999997</v>
      </c>
      <c r="F9260" s="294">
        <v>2235.5320000000002</v>
      </c>
      <c r="G9260" s="294">
        <v>6151.0830000000005</v>
      </c>
    </row>
    <row r="9261" spans="1:7">
      <c r="A9261" s="34" t="s">
        <v>1837</v>
      </c>
      <c r="B9261" s="293">
        <v>2009</v>
      </c>
      <c r="C9261" s="294">
        <v>4693.7759999999998</v>
      </c>
      <c r="D9261" s="294">
        <v>260.37299999999999</v>
      </c>
      <c r="E9261" s="295">
        <v>3964.4630000000002</v>
      </c>
      <c r="F9261" s="294">
        <v>1989.546</v>
      </c>
      <c r="G9261" s="294">
        <v>2948.5479999999998</v>
      </c>
    </row>
    <row r="9262" spans="1:7">
      <c r="A9262" s="34" t="s">
        <v>1837</v>
      </c>
      <c r="B9262" s="293">
        <v>2008</v>
      </c>
      <c r="C9262" s="294">
        <v>4545.6719999999996</v>
      </c>
      <c r="D9262" s="294">
        <v>199.37700000000001</v>
      </c>
      <c r="E9262" s="295">
        <v>3742.462</v>
      </c>
      <c r="F9262" s="294">
        <v>1770.585</v>
      </c>
      <c r="G9262" s="294">
        <v>2769.9539999999997</v>
      </c>
    </row>
    <row r="9263" spans="1:7">
      <c r="A9263" s="34" t="s">
        <v>1837</v>
      </c>
      <c r="B9263" s="293">
        <v>2007</v>
      </c>
      <c r="C9263" s="294">
        <v>4272.607</v>
      </c>
      <c r="D9263" s="294">
        <v>170.387</v>
      </c>
      <c r="E9263" s="295">
        <v>3608.6570000000002</v>
      </c>
      <c r="F9263" s="294">
        <v>1727.383</v>
      </c>
      <c r="G9263" s="294">
        <v>2739.2849999999999</v>
      </c>
    </row>
    <row r="9264" spans="1:7">
      <c r="A9264" s="34" t="s">
        <v>1837</v>
      </c>
      <c r="B9264" s="293">
        <v>2006</v>
      </c>
      <c r="C9264" s="294">
        <v>3842.27</v>
      </c>
      <c r="D9264" s="294">
        <v>259.45800000000003</v>
      </c>
      <c r="E9264" s="295">
        <v>3277.0419999999999</v>
      </c>
      <c r="F9264" s="294">
        <v>1576.5250000000001</v>
      </c>
      <c r="G9264" s="294">
        <v>2399.826</v>
      </c>
    </row>
    <row r="9265" spans="1:7">
      <c r="A9265" s="34" t="s">
        <v>1837</v>
      </c>
      <c r="B9265" s="293">
        <v>2005</v>
      </c>
      <c r="C9265" s="294">
        <v>3567.422</v>
      </c>
      <c r="D9265" s="294">
        <v>240.845</v>
      </c>
      <c r="E9265" s="295">
        <v>2858.7089999999998</v>
      </c>
      <c r="F9265" s="294">
        <v>1364.9770000000001</v>
      </c>
      <c r="G9265" s="294">
        <v>2007.8220000000001</v>
      </c>
    </row>
    <row r="9266" spans="1:7">
      <c r="A9266" s="34" t="s">
        <v>1837</v>
      </c>
      <c r="B9266" s="293">
        <v>2004</v>
      </c>
      <c r="C9266" s="294">
        <v>3330.4760000000001</v>
      </c>
      <c r="D9266" s="294">
        <v>169.49199999999999</v>
      </c>
      <c r="E9266" s="295">
        <v>3022.8429999999998</v>
      </c>
      <c r="F9266" s="294">
        <v>1407.1289999999999</v>
      </c>
      <c r="G9266" s="294">
        <v>2281.5070000000001</v>
      </c>
    </row>
    <row r="9267" spans="1:7">
      <c r="A9267" s="34" t="s">
        <v>1837</v>
      </c>
      <c r="B9267" s="293">
        <v>2003</v>
      </c>
      <c r="C9267" s="294">
        <v>3379.8420000000001</v>
      </c>
      <c r="D9267" s="294">
        <v>199.26900000000001</v>
      </c>
      <c r="E9267" s="295">
        <v>2772.73</v>
      </c>
      <c r="F9267" s="294">
        <v>1250.4760000000001</v>
      </c>
      <c r="G9267" s="294">
        <v>2129.913</v>
      </c>
    </row>
    <row r="9268" spans="1:7">
      <c r="A9268" s="34" t="s">
        <v>1837</v>
      </c>
      <c r="B9268" s="293">
        <v>2002</v>
      </c>
      <c r="C9268" s="294">
        <v>3027.5360000000001</v>
      </c>
      <c r="D9268" s="294">
        <v>175.36099999999999</v>
      </c>
      <c r="E9268" s="295">
        <v>2329.1370000000002</v>
      </c>
      <c r="F9268" s="294">
        <v>1057.7059999999999</v>
      </c>
      <c r="G9268" s="294">
        <v>1746.473</v>
      </c>
    </row>
    <row r="9269" spans="1:7">
      <c r="A9269" s="34" t="s">
        <v>1837</v>
      </c>
      <c r="B9269" s="293">
        <v>2001</v>
      </c>
      <c r="C9269" s="294">
        <v>2600.4659999999999</v>
      </c>
      <c r="D9269" s="294">
        <v>98.733999999999995</v>
      </c>
      <c r="E9269" s="295">
        <v>2168.5889999999999</v>
      </c>
      <c r="F9269" s="294">
        <v>933.81399999999996</v>
      </c>
      <c r="G9269" s="294">
        <v>1655.6399999999999</v>
      </c>
    </row>
    <row r="9270" spans="1:7">
      <c r="A9270" s="34" t="s">
        <v>1837</v>
      </c>
      <c r="B9270" s="293">
        <v>2000</v>
      </c>
      <c r="C9270" s="294">
        <v>2049.819</v>
      </c>
      <c r="D9270" s="294">
        <v>93.361999999999995</v>
      </c>
      <c r="E9270" s="295">
        <v>1742.377</v>
      </c>
      <c r="F9270" s="294">
        <v>837.36199999999997</v>
      </c>
      <c r="G9270" s="294">
        <v>1386.1149999999998</v>
      </c>
    </row>
    <row r="9271" spans="1:7">
      <c r="A9271" s="34" t="s">
        <v>1837</v>
      </c>
      <c r="B9271" s="293">
        <v>1999</v>
      </c>
      <c r="C9271" s="294">
        <v>1876.241</v>
      </c>
      <c r="D9271" s="294">
        <v>77.775000000000006</v>
      </c>
      <c r="E9271" s="295">
        <v>1497.973</v>
      </c>
      <c r="F9271" s="294">
        <v>757.24599999999998</v>
      </c>
      <c r="G9271" s="294">
        <v>1179.9549999999999</v>
      </c>
    </row>
    <row r="9272" spans="1:7">
      <c r="A9272" s="34" t="s">
        <v>1837</v>
      </c>
      <c r="B9272" s="293">
        <v>1998</v>
      </c>
      <c r="C9272" s="294">
        <v>1734.961</v>
      </c>
      <c r="D9272" s="294">
        <v>79.558000000000007</v>
      </c>
      <c r="E9272" s="295">
        <v>1448.095</v>
      </c>
      <c r="F9272" s="294">
        <v>756.43</v>
      </c>
      <c r="G9272" s="294">
        <v>1178.6999999999998</v>
      </c>
    </row>
    <row r="9273" spans="1:7">
      <c r="A9273" s="34" t="s">
        <v>1837</v>
      </c>
      <c r="B9273" s="293">
        <v>1997</v>
      </c>
      <c r="C9273" s="294">
        <v>1333.8869999999999</v>
      </c>
      <c r="D9273" s="294">
        <v>67.275999999999996</v>
      </c>
      <c r="E9273" s="295">
        <v>1085.3489999999999</v>
      </c>
      <c r="F9273" s="294">
        <v>526.60500000000002</v>
      </c>
      <c r="G9273" s="294">
        <v>804.726</v>
      </c>
    </row>
    <row r="9274" spans="1:7">
      <c r="A9274" s="34" t="s">
        <v>1837</v>
      </c>
      <c r="B9274" s="293">
        <v>1996</v>
      </c>
      <c r="C9274" s="294">
        <v>1077.1959999999999</v>
      </c>
      <c r="D9274" s="294">
        <v>50.670999999999999</v>
      </c>
      <c r="E9274" s="295">
        <v>965.79499999999996</v>
      </c>
      <c r="F9274" s="294">
        <v>452.98</v>
      </c>
      <c r="G9274" s="294">
        <v>735.48</v>
      </c>
    </row>
    <row r="9275" spans="1:7">
      <c r="A9275" s="34" t="s">
        <v>1837</v>
      </c>
      <c r="B9275" s="293">
        <v>1995</v>
      </c>
      <c r="C9275" s="294">
        <v>854.221</v>
      </c>
      <c r="D9275" s="294">
        <v>35.484000000000002</v>
      </c>
      <c r="E9275" s="295">
        <v>748.05100000000004</v>
      </c>
      <c r="F9275" s="294">
        <v>297.7</v>
      </c>
      <c r="G9275" s="294">
        <v>541.91100000000006</v>
      </c>
    </row>
    <row r="9276" spans="1:7">
      <c r="A9276" s="34" t="s">
        <v>1837</v>
      </c>
      <c r="B9276" s="293">
        <v>1994</v>
      </c>
      <c r="C9276" s="294">
        <v>782.19899999999996</v>
      </c>
      <c r="D9276" s="294">
        <v>28.72</v>
      </c>
      <c r="E9276" s="295">
        <v>521.49199999999996</v>
      </c>
      <c r="F9276" s="294">
        <v>260.62900000000002</v>
      </c>
      <c r="G9276" s="294">
        <v>352.99</v>
      </c>
    </row>
    <row r="9277" spans="1:7">
      <c r="A9277" s="34" t="s">
        <v>1837</v>
      </c>
      <c r="B9277" s="293">
        <v>1993</v>
      </c>
      <c r="C9277" s="294">
        <v>761.54399999999998</v>
      </c>
      <c r="D9277" s="294">
        <v>24.010999999999999</v>
      </c>
      <c r="E9277" s="295">
        <v>460.42200000000003</v>
      </c>
      <c r="F9277" s="294">
        <v>224.488</v>
      </c>
      <c r="G9277" s="294">
        <v>303.88200000000001</v>
      </c>
    </row>
    <row r="9278" spans="1:7">
      <c r="A9278" s="34" t="s">
        <v>1837</v>
      </c>
      <c r="B9278" s="293">
        <v>1992</v>
      </c>
      <c r="C9278" s="294">
        <v>731.22699999999998</v>
      </c>
      <c r="D9278" s="294">
        <v>20.02</v>
      </c>
      <c r="E9278" s="295">
        <v>472.42700000000002</v>
      </c>
      <c r="F9278" s="294">
        <v>202.90299999999999</v>
      </c>
      <c r="G9278" s="294">
        <v>321.59899999999999</v>
      </c>
    </row>
    <row r="9279" spans="1:7">
      <c r="A9279" s="34" t="s">
        <v>1837</v>
      </c>
      <c r="B9279" s="293">
        <v>1991</v>
      </c>
      <c r="C9279" s="294">
        <v>690.94500000000005</v>
      </c>
      <c r="D9279" s="294">
        <v>20.318999999999999</v>
      </c>
      <c r="E9279" s="295">
        <v>500.70600000000002</v>
      </c>
      <c r="F9279" s="294">
        <v>184.35300000000001</v>
      </c>
      <c r="G9279" s="294">
        <v>364.22500000000002</v>
      </c>
    </row>
    <row r="9280" spans="1:7">
      <c r="A9280" s="34" t="s">
        <v>1837</v>
      </c>
      <c r="B9280" s="293">
        <v>1990</v>
      </c>
      <c r="C9280" s="294">
        <v>627.10799999999995</v>
      </c>
      <c r="D9280" s="294">
        <v>11.606999999999999</v>
      </c>
      <c r="E9280" s="295">
        <v>535.04100000000005</v>
      </c>
      <c r="F9280" s="294">
        <v>167.41900000000001</v>
      </c>
      <c r="G9280" s="294">
        <v>381.42099999999999</v>
      </c>
    </row>
    <row r="9281" spans="1:7">
      <c r="A9281" s="34" t="s">
        <v>1837</v>
      </c>
      <c r="B9281" s="293">
        <v>1989</v>
      </c>
      <c r="C9281" s="294">
        <v>587.15700000000004</v>
      </c>
      <c r="D9281" s="294">
        <v>9.0429999999999993</v>
      </c>
      <c r="E9281" s="295">
        <v>526.10900000000004</v>
      </c>
      <c r="F9281" s="294">
        <v>158.06100000000001</v>
      </c>
      <c r="G9281" s="294">
        <v>377.238</v>
      </c>
    </row>
    <row r="9282" spans="1:7">
      <c r="A9282" s="34" t="s">
        <v>1838</v>
      </c>
      <c r="B9282" s="293">
        <v>2019</v>
      </c>
      <c r="C9282" s="294">
        <v>6716.6149999999998</v>
      </c>
      <c r="D9282" s="294">
        <v>658.55899999999997</v>
      </c>
      <c r="E9282" s="295">
        <v>3191.172</v>
      </c>
      <c r="F9282" s="294">
        <v>1820.2180000000001</v>
      </c>
      <c r="G9282" s="294">
        <v>1820.2180000000001</v>
      </c>
    </row>
    <row r="9283" spans="1:7">
      <c r="A9283" s="34" t="s">
        <v>1838</v>
      </c>
      <c r="B9283" s="293">
        <v>2018</v>
      </c>
      <c r="C9283" s="294">
        <v>5884.5060000000003</v>
      </c>
      <c r="D9283" s="294">
        <v>555.23400000000004</v>
      </c>
      <c r="E9283" s="295">
        <v>2908.6869999999999</v>
      </c>
      <c r="F9283" s="294">
        <v>1774.2170000000001</v>
      </c>
      <c r="G9283" s="294">
        <v>1774.2170000000001</v>
      </c>
    </row>
    <row r="9284" spans="1:7">
      <c r="A9284" s="34" t="s">
        <v>1838</v>
      </c>
      <c r="B9284" s="293">
        <v>2017</v>
      </c>
      <c r="C9284" s="294">
        <v>4854.7370000000001</v>
      </c>
      <c r="D9284" s="294">
        <v>409.76</v>
      </c>
      <c r="E9284" s="295">
        <v>2551.8780000000002</v>
      </c>
      <c r="F9284" s="294">
        <v>1550.2180000000001</v>
      </c>
      <c r="G9284" s="294">
        <v>1550.2180000000001</v>
      </c>
    </row>
    <row r="9285" spans="1:7">
      <c r="A9285" s="34" t="s">
        <v>1838</v>
      </c>
      <c r="B9285" s="293">
        <v>2016</v>
      </c>
      <c r="C9285" s="294">
        <v>3924.116</v>
      </c>
      <c r="D9285" s="294">
        <v>320.00799999999998</v>
      </c>
      <c r="E9285" s="295">
        <v>2230.9180000000001</v>
      </c>
      <c r="F9285" s="294">
        <v>1442.886</v>
      </c>
      <c r="G9285" s="294">
        <v>1442.886</v>
      </c>
    </row>
    <row r="9286" spans="1:7">
      <c r="A9286" s="34" t="s">
        <v>1838</v>
      </c>
      <c r="B9286" s="293">
        <v>2015</v>
      </c>
      <c r="C9286" s="294">
        <v>3241.3690000000001</v>
      </c>
      <c r="D9286" s="294">
        <v>257.13499999999999</v>
      </c>
      <c r="E9286" s="295">
        <v>1983.17</v>
      </c>
      <c r="F9286" s="294">
        <v>1247.509</v>
      </c>
      <c r="G9286" s="294">
        <v>1247.509</v>
      </c>
    </row>
    <row r="9287" spans="1:7">
      <c r="A9287" s="34" t="s">
        <v>1838</v>
      </c>
      <c r="B9287" s="293">
        <v>2014</v>
      </c>
      <c r="C9287" s="294">
        <v>2670.5729999999999</v>
      </c>
      <c r="D9287" s="294">
        <v>202.84899999999999</v>
      </c>
      <c r="E9287" s="295">
        <v>1602.7270000000001</v>
      </c>
      <c r="F9287" s="294">
        <v>1003.0940000000001</v>
      </c>
      <c r="G9287" s="294">
        <v>1003.0940000000001</v>
      </c>
    </row>
    <row r="9288" spans="1:7">
      <c r="A9288" s="34" t="s">
        <v>1838</v>
      </c>
      <c r="B9288" s="293">
        <v>2013</v>
      </c>
      <c r="C9288" s="294">
        <v>2220.2559999999999</v>
      </c>
      <c r="D9288" s="294">
        <v>172.54900000000001</v>
      </c>
      <c r="E9288" s="295">
        <v>1275.249</v>
      </c>
      <c r="F9288" s="294">
        <v>786.94200000000001</v>
      </c>
      <c r="G9288" s="294">
        <v>786.94200000000001</v>
      </c>
    </row>
    <row r="9289" spans="1:7">
      <c r="A9289" s="34" t="s">
        <v>1838</v>
      </c>
      <c r="B9289" s="293">
        <v>2012</v>
      </c>
      <c r="C9289" s="294">
        <v>1776.1510000000001</v>
      </c>
      <c r="D9289" s="294">
        <v>120.264</v>
      </c>
      <c r="E9289" s="295">
        <v>957.21699999999998</v>
      </c>
      <c r="F9289" s="294">
        <v>584.70399999999995</v>
      </c>
      <c r="G9289" s="294">
        <v>584.70399999999995</v>
      </c>
    </row>
    <row r="9290" spans="1:7">
      <c r="A9290" s="34" t="s">
        <v>1838</v>
      </c>
      <c r="B9290" s="293">
        <v>2011</v>
      </c>
      <c r="C9290" s="294">
        <v>1454.838</v>
      </c>
      <c r="D9290" s="294">
        <v>71.03</v>
      </c>
      <c r="E9290" s="295">
        <v>730.48800000000006</v>
      </c>
      <c r="F9290" s="294">
        <v>402.53300000000002</v>
      </c>
      <c r="G9290" s="294">
        <v>402.53300000000002</v>
      </c>
    </row>
    <row r="9291" spans="1:7">
      <c r="A9291" s="34" t="s">
        <v>1838</v>
      </c>
      <c r="B9291" s="293">
        <v>2010</v>
      </c>
      <c r="C9291" s="294">
        <v>1222.771</v>
      </c>
      <c r="D9291" s="294">
        <v>39.356000000000002</v>
      </c>
      <c r="E9291" s="295">
        <v>553.63499999999999</v>
      </c>
      <c r="F9291" s="294">
        <v>292.608</v>
      </c>
      <c r="G9291" s="294">
        <v>292.608</v>
      </c>
    </row>
    <row r="9292" spans="1:7">
      <c r="A9292" s="34" t="s">
        <v>1838</v>
      </c>
      <c r="B9292" s="293">
        <v>2009</v>
      </c>
      <c r="C9292" s="294">
        <v>1084.646</v>
      </c>
      <c r="D9292" s="294">
        <v>25.268000000000001</v>
      </c>
      <c r="E9292" s="295">
        <v>568.93200000000002</v>
      </c>
      <c r="F9292" s="294">
        <v>244.96799999999999</v>
      </c>
      <c r="G9292" s="294">
        <v>351.01499999999999</v>
      </c>
    </row>
    <row r="9293" spans="1:7">
      <c r="A9293" s="34" t="s">
        <v>1838</v>
      </c>
      <c r="B9293" s="293">
        <v>2008</v>
      </c>
      <c r="C9293" s="294">
        <v>912.14099999999996</v>
      </c>
      <c r="D9293" s="294">
        <v>14.116</v>
      </c>
      <c r="E9293" s="295">
        <v>469.41300000000001</v>
      </c>
      <c r="F9293" s="294">
        <v>211.50299999999999</v>
      </c>
      <c r="G9293" s="294">
        <v>286.27299999999997</v>
      </c>
    </row>
    <row r="9294" spans="1:7">
      <c r="A9294" s="34" t="s">
        <v>1838</v>
      </c>
      <c r="B9294" s="293">
        <v>2007</v>
      </c>
      <c r="C9294" s="294">
        <v>755.11300000000006</v>
      </c>
      <c r="D9294" s="294">
        <v>7.9589999999999996</v>
      </c>
      <c r="E9294" s="295">
        <v>338.59699999999998</v>
      </c>
      <c r="F9294" s="294">
        <v>148.76</v>
      </c>
      <c r="G9294" s="294">
        <v>204.28899999999999</v>
      </c>
    </row>
    <row r="9295" spans="1:7">
      <c r="A9295" s="34" t="s">
        <v>1838</v>
      </c>
      <c r="B9295" s="293">
        <v>2006</v>
      </c>
      <c r="C9295" s="294">
        <v>579.07500000000005</v>
      </c>
      <c r="D9295" s="294">
        <v>3.0470000000000002</v>
      </c>
      <c r="E9295" s="295">
        <v>282.61500000000001</v>
      </c>
      <c r="F9295" s="294">
        <v>123.015</v>
      </c>
      <c r="G9295" s="294">
        <v>173.18799999999999</v>
      </c>
    </row>
    <row r="9296" spans="1:7">
      <c r="A9296" s="34" t="s">
        <v>1838</v>
      </c>
      <c r="B9296" s="293">
        <v>2005</v>
      </c>
      <c r="C9296" s="294">
        <v>491.15199999999999</v>
      </c>
      <c r="D9296" s="294">
        <v>-2.2320000000000002</v>
      </c>
      <c r="E9296" s="295">
        <v>253.42500000000001</v>
      </c>
      <c r="F9296" s="294">
        <v>105.30800000000001</v>
      </c>
      <c r="G9296" s="294">
        <v>105.30800000000001</v>
      </c>
    </row>
    <row r="9297" spans="1:7">
      <c r="A9297" s="34" t="s">
        <v>1839</v>
      </c>
      <c r="B9297" s="293">
        <v>2019</v>
      </c>
      <c r="C9297" s="294">
        <v>242155</v>
      </c>
      <c r="D9297" s="294">
        <v>13839</v>
      </c>
      <c r="E9297" s="295">
        <v>173889</v>
      </c>
      <c r="F9297" s="294">
        <v>60436</v>
      </c>
      <c r="G9297" s="294">
        <v>105073</v>
      </c>
    </row>
    <row r="9298" spans="1:7">
      <c r="A9298" s="34" t="s">
        <v>1839</v>
      </c>
      <c r="B9298" s="293">
        <v>2018</v>
      </c>
      <c r="C9298" s="294">
        <v>226247</v>
      </c>
      <c r="D9298" s="294">
        <v>11986</v>
      </c>
      <c r="E9298" s="295">
        <v>152221</v>
      </c>
      <c r="F9298" s="294">
        <v>54319</v>
      </c>
      <c r="G9298" s="294">
        <v>90873</v>
      </c>
    </row>
    <row r="9299" spans="1:7">
      <c r="A9299" s="34" t="s">
        <v>1839</v>
      </c>
      <c r="B9299" s="293">
        <v>2017</v>
      </c>
      <c r="C9299" s="294">
        <v>201159</v>
      </c>
      <c r="D9299" s="294">
        <v>10558</v>
      </c>
      <c r="E9299" s="295">
        <v>139058</v>
      </c>
      <c r="F9299" s="294">
        <v>49833</v>
      </c>
      <c r="G9299" s="294">
        <v>81525</v>
      </c>
    </row>
    <row r="9300" spans="1:7">
      <c r="A9300" s="34" t="s">
        <v>1839</v>
      </c>
      <c r="B9300" s="293">
        <v>2016</v>
      </c>
      <c r="C9300" s="294">
        <v>184840</v>
      </c>
      <c r="D9300" s="294">
        <v>7017</v>
      </c>
      <c r="E9300" s="295">
        <v>122810</v>
      </c>
      <c r="F9300" s="294">
        <v>38177</v>
      </c>
      <c r="G9300" s="294">
        <v>71147</v>
      </c>
    </row>
    <row r="9301" spans="1:7">
      <c r="A9301" s="34" t="s">
        <v>1839</v>
      </c>
      <c r="B9301" s="293">
        <v>2015</v>
      </c>
      <c r="C9301" s="294">
        <v>157107</v>
      </c>
      <c r="D9301" s="294">
        <v>5813</v>
      </c>
      <c r="E9301" s="295">
        <v>111254</v>
      </c>
      <c r="F9301" s="294">
        <v>33725</v>
      </c>
      <c r="G9301" s="294">
        <v>65690</v>
      </c>
    </row>
    <row r="9302" spans="1:7">
      <c r="A9302" s="34" t="s">
        <v>1839</v>
      </c>
      <c r="B9302" s="293">
        <v>2014</v>
      </c>
      <c r="C9302" s="294">
        <v>130474</v>
      </c>
      <c r="D9302" s="294">
        <v>5619</v>
      </c>
      <c r="E9302" s="295">
        <v>86382</v>
      </c>
      <c r="F9302" s="294">
        <v>32454</v>
      </c>
      <c r="G9302" s="294">
        <v>49860</v>
      </c>
    </row>
    <row r="9303" spans="1:7">
      <c r="A9303" s="34" t="s">
        <v>1839</v>
      </c>
      <c r="B9303" s="293">
        <v>2013</v>
      </c>
      <c r="C9303" s="294">
        <v>122489</v>
      </c>
      <c r="D9303" s="294">
        <v>5625</v>
      </c>
      <c r="E9303" s="295">
        <v>81882</v>
      </c>
      <c r="F9303" s="294">
        <v>32149</v>
      </c>
      <c r="G9303" s="294">
        <v>49009</v>
      </c>
    </row>
    <row r="9304" spans="1:7">
      <c r="A9304" s="34" t="s">
        <v>1839</v>
      </c>
      <c r="B9304" s="293">
        <v>2012</v>
      </c>
      <c r="C9304" s="294">
        <v>110618</v>
      </c>
      <c r="D9304" s="294">
        <v>5526</v>
      </c>
      <c r="E9304" s="295">
        <v>80885</v>
      </c>
      <c r="F9304" s="294">
        <v>31178</v>
      </c>
      <c r="G9304" s="294">
        <v>47932</v>
      </c>
    </row>
    <row r="9305" spans="1:7">
      <c r="A9305" s="34" t="s">
        <v>1839</v>
      </c>
      <c r="B9305" s="293">
        <v>2011</v>
      </c>
      <c r="C9305" s="294">
        <v>101862</v>
      </c>
      <c r="D9305" s="294">
        <v>5142</v>
      </c>
      <c r="E9305" s="295">
        <v>67889</v>
      </c>
      <c r="F9305" s="294">
        <v>28292</v>
      </c>
      <c r="G9305" s="294">
        <v>39930</v>
      </c>
    </row>
    <row r="9306" spans="1:7">
      <c r="A9306" s="34" t="s">
        <v>1839</v>
      </c>
      <c r="B9306" s="293">
        <v>2010</v>
      </c>
      <c r="C9306" s="294">
        <v>94155</v>
      </c>
      <c r="D9306" s="294">
        <v>4634</v>
      </c>
      <c r="E9306" s="295">
        <v>63063</v>
      </c>
      <c r="F9306" s="294">
        <v>25825</v>
      </c>
      <c r="G9306" s="294">
        <v>36967</v>
      </c>
    </row>
    <row r="9307" spans="1:7">
      <c r="A9307" s="34" t="s">
        <v>1839</v>
      </c>
      <c r="B9307" s="293">
        <v>2009</v>
      </c>
      <c r="C9307" s="294">
        <v>87138</v>
      </c>
      <c r="D9307" s="294">
        <v>3822</v>
      </c>
      <c r="E9307" s="295">
        <v>59045</v>
      </c>
      <c r="F9307" s="294">
        <v>23606</v>
      </c>
      <c r="G9307" s="294">
        <v>34779</v>
      </c>
    </row>
    <row r="9308" spans="1:7">
      <c r="A9308" s="34" t="s">
        <v>1839</v>
      </c>
      <c r="B9308" s="293">
        <v>2008</v>
      </c>
      <c r="C9308" s="294">
        <v>81186</v>
      </c>
      <c r="D9308" s="294">
        <v>2977</v>
      </c>
      <c r="E9308" s="295">
        <v>55815</v>
      </c>
      <c r="F9308" s="294">
        <v>20780</v>
      </c>
      <c r="G9308" s="294">
        <v>33574</v>
      </c>
    </row>
    <row r="9309" spans="1:7">
      <c r="A9309" s="34" t="s">
        <v>1839</v>
      </c>
      <c r="B9309" s="293">
        <v>2007</v>
      </c>
      <c r="C9309" s="294">
        <v>75431</v>
      </c>
      <c r="D9309" s="294">
        <v>4654</v>
      </c>
      <c r="E9309" s="295">
        <v>50899</v>
      </c>
      <c r="F9309" s="294">
        <v>20063</v>
      </c>
      <c r="G9309" s="294">
        <v>31072</v>
      </c>
    </row>
    <row r="9310" spans="1:7">
      <c r="A9310" s="34" t="s">
        <v>1839</v>
      </c>
      <c r="B9310" s="293">
        <v>2006</v>
      </c>
      <c r="C9310" s="294">
        <v>71542</v>
      </c>
      <c r="D9310" s="294">
        <v>4159</v>
      </c>
      <c r="E9310" s="295">
        <v>48320</v>
      </c>
      <c r="F9310" s="294">
        <v>20810</v>
      </c>
      <c r="G9310" s="294">
        <v>28266</v>
      </c>
    </row>
    <row r="9311" spans="1:7">
      <c r="A9311" s="34" t="s">
        <v>1839</v>
      </c>
      <c r="B9311" s="293">
        <v>2005</v>
      </c>
      <c r="C9311" s="294">
        <v>46425</v>
      </c>
      <c r="D9311" s="294">
        <v>3083</v>
      </c>
      <c r="E9311" s="295">
        <v>41288</v>
      </c>
      <c r="F9311" s="294">
        <v>17815</v>
      </c>
      <c r="G9311" s="294">
        <v>24910</v>
      </c>
    </row>
    <row r="9312" spans="1:7">
      <c r="A9312" s="34" t="s">
        <v>1839</v>
      </c>
      <c r="B9312" s="293">
        <v>2004</v>
      </c>
      <c r="C9312" s="294">
        <v>37218</v>
      </c>
      <c r="D9312" s="294">
        <v>2587</v>
      </c>
      <c r="E9312" s="295">
        <v>27879</v>
      </c>
      <c r="F9312" s="294">
        <v>10717</v>
      </c>
      <c r="G9312" s="294">
        <v>14740</v>
      </c>
    </row>
    <row r="9313" spans="1:7">
      <c r="A9313" s="34" t="s">
        <v>1839</v>
      </c>
      <c r="B9313" s="293">
        <v>2003</v>
      </c>
      <c r="C9313" s="294">
        <v>28823</v>
      </c>
      <c r="D9313" s="294">
        <v>1825</v>
      </c>
      <c r="E9313" s="295">
        <v>17634</v>
      </c>
      <c r="F9313" s="294">
        <v>5128</v>
      </c>
      <c r="G9313" s="294">
        <v>7107</v>
      </c>
    </row>
    <row r="9314" spans="1:7">
      <c r="A9314" s="34" t="s">
        <v>1839</v>
      </c>
      <c r="B9314" s="293">
        <v>2002</v>
      </c>
      <c r="C9314" s="294">
        <v>25020</v>
      </c>
      <c r="D9314" s="294">
        <v>1352</v>
      </c>
      <c r="E9314" s="295">
        <v>14164</v>
      </c>
      <c r="F9314" s="294">
        <v>4428</v>
      </c>
      <c r="G9314" s="294">
        <v>6189</v>
      </c>
    </row>
    <row r="9315" spans="1:7">
      <c r="A9315" s="34" t="s">
        <v>1839</v>
      </c>
      <c r="B9315" s="293">
        <v>2001</v>
      </c>
      <c r="C9315" s="294">
        <v>23454</v>
      </c>
      <c r="D9315" s="294">
        <v>913</v>
      </c>
      <c r="E9315" s="295">
        <v>12486</v>
      </c>
      <c r="F9315" s="294">
        <v>3891</v>
      </c>
      <c r="G9315" s="294">
        <v>5475</v>
      </c>
    </row>
    <row r="9316" spans="1:7">
      <c r="A9316" s="34" t="s">
        <v>1839</v>
      </c>
      <c r="B9316" s="293">
        <v>2000</v>
      </c>
      <c r="C9316" s="294">
        <v>21122</v>
      </c>
      <c r="D9316" s="294">
        <v>736</v>
      </c>
      <c r="E9316" s="295">
        <v>11053</v>
      </c>
      <c r="F9316" s="294">
        <v>3688</v>
      </c>
      <c r="G9316" s="294">
        <v>4897</v>
      </c>
    </row>
    <row r="9317" spans="1:7">
      <c r="A9317" s="34" t="s">
        <v>1839</v>
      </c>
      <c r="B9317" s="293">
        <v>1999</v>
      </c>
      <c r="C9317" s="294">
        <v>19562</v>
      </c>
      <c r="D9317" s="294">
        <v>568</v>
      </c>
      <c r="E9317" s="295">
        <v>10273</v>
      </c>
      <c r="F9317" s="294">
        <v>3863</v>
      </c>
      <c r="G9317" s="294">
        <v>4854</v>
      </c>
    </row>
    <row r="9318" spans="1:7">
      <c r="A9318" s="34" t="s">
        <v>1839</v>
      </c>
      <c r="B9318" s="293">
        <v>1998</v>
      </c>
      <c r="C9318" s="294">
        <v>17355</v>
      </c>
      <c r="D9318" s="294">
        <v>-194</v>
      </c>
      <c r="E9318" s="295">
        <v>9701</v>
      </c>
      <c r="F9318" s="294">
        <v>4038</v>
      </c>
      <c r="G9318" s="294">
        <v>4746</v>
      </c>
    </row>
    <row r="9319" spans="1:7">
      <c r="A9319" s="34" t="s">
        <v>1839</v>
      </c>
      <c r="B9319" s="293">
        <v>1997</v>
      </c>
      <c r="C9319" s="294">
        <v>11794</v>
      </c>
      <c r="D9319" s="294">
        <v>431</v>
      </c>
      <c r="E9319" s="295">
        <v>7623</v>
      </c>
      <c r="F9319" s="294">
        <v>5034</v>
      </c>
      <c r="G9319" s="294">
        <v>5053</v>
      </c>
    </row>
    <row r="9320" spans="1:7">
      <c r="A9320" s="34" t="s">
        <v>1839</v>
      </c>
      <c r="B9320" s="293">
        <v>1996</v>
      </c>
      <c r="C9320" s="294">
        <v>10074</v>
      </c>
      <c r="D9320" s="294">
        <v>327</v>
      </c>
      <c r="E9320" s="295">
        <v>6996.6298999999999</v>
      </c>
      <c r="F9320" s="294">
        <v>4323.0869000000002</v>
      </c>
      <c r="G9320" s="294">
        <v>4353.8479000000007</v>
      </c>
    </row>
    <row r="9321" spans="1:7">
      <c r="A9321" s="34" t="s">
        <v>1839</v>
      </c>
      <c r="B9321" s="293">
        <v>1995</v>
      </c>
      <c r="C9321" s="294">
        <v>5670.8779999999997</v>
      </c>
      <c r="D9321" s="294">
        <v>278.77600000000001</v>
      </c>
      <c r="E9321" s="295">
        <v>6160.9858000000004</v>
      </c>
      <c r="F9321" s="294">
        <v>3688.0201000000002</v>
      </c>
      <c r="G9321" s="294">
        <v>3726.9901</v>
      </c>
    </row>
    <row r="9322" spans="1:7">
      <c r="A9322" s="34" t="s">
        <v>1839</v>
      </c>
      <c r="B9322" s="293">
        <v>1994</v>
      </c>
      <c r="C9322" s="294">
        <v>3768.8820000000001</v>
      </c>
      <c r="D9322" s="294">
        <v>1665.2139999999999</v>
      </c>
      <c r="E9322" s="295">
        <v>3489.4789999999998</v>
      </c>
      <c r="F9322" s="294">
        <v>2800.902</v>
      </c>
      <c r="G9322" s="294">
        <v>2800.902</v>
      </c>
    </row>
    <row r="9323" spans="1:7">
      <c r="A9323" s="34" t="s">
        <v>1839</v>
      </c>
      <c r="B9323" s="293">
        <v>1993</v>
      </c>
      <c r="C9323" s="294">
        <v>3115.2020000000002</v>
      </c>
      <c r="D9323" s="294">
        <v>212.078</v>
      </c>
      <c r="E9323" s="295">
        <v>1787.354</v>
      </c>
      <c r="F9323" s="294">
        <v>1089.521</v>
      </c>
      <c r="G9323" s="294">
        <v>1089.521</v>
      </c>
    </row>
    <row r="9324" spans="1:7">
      <c r="A9324" s="34" t="s">
        <v>1839</v>
      </c>
      <c r="B9324" s="293">
        <v>1992</v>
      </c>
      <c r="C9324" s="294">
        <v>2200.636</v>
      </c>
      <c r="D9324" s="294">
        <v>130.59100000000001</v>
      </c>
      <c r="E9324" s="295">
        <v>1102.7679000000001</v>
      </c>
      <c r="F9324" s="294">
        <v>720.12699999999995</v>
      </c>
      <c r="G9324" s="294">
        <v>720.5329999999999</v>
      </c>
    </row>
    <row r="9325" spans="1:7">
      <c r="A9325" s="34" t="s">
        <v>1839</v>
      </c>
      <c r="B9325" s="293">
        <v>1991</v>
      </c>
      <c r="C9325" s="294">
        <v>847.13</v>
      </c>
      <c r="D9325" s="294">
        <v>74.849000000000004</v>
      </c>
      <c r="E9325" s="295">
        <v>573.95600000000002</v>
      </c>
      <c r="F9325" s="294">
        <v>319.565</v>
      </c>
      <c r="G9325" s="294">
        <v>322.94600000000003</v>
      </c>
    </row>
    <row r="9326" spans="1:7">
      <c r="A9326" s="34" t="s">
        <v>1839</v>
      </c>
      <c r="B9326" s="293">
        <v>1990</v>
      </c>
      <c r="C9326" s="294">
        <v>605.46400000000006</v>
      </c>
      <c r="D9326" s="294">
        <v>33.929000000000002</v>
      </c>
      <c r="E9326" s="295">
        <v>293.27499999999998</v>
      </c>
      <c r="F9326" s="294">
        <v>126.699</v>
      </c>
      <c r="G9326" s="294">
        <v>133.66999999999999</v>
      </c>
    </row>
    <row r="9327" spans="1:7">
      <c r="A9327" s="34" t="s">
        <v>1839</v>
      </c>
      <c r="B9327" s="293">
        <v>1989</v>
      </c>
      <c r="C9327" s="294">
        <v>412.02600000000001</v>
      </c>
      <c r="D9327" s="294">
        <v>13.675000000000001</v>
      </c>
      <c r="E9327" s="295">
        <v>237.006</v>
      </c>
      <c r="F9327" s="294">
        <v>61.012999999999998</v>
      </c>
      <c r="G9327" s="294">
        <v>119.34</v>
      </c>
    </row>
    <row r="9328" spans="1:7">
      <c r="A9328" s="34" t="s">
        <v>1840</v>
      </c>
      <c r="B9328" s="293">
        <v>2019</v>
      </c>
      <c r="C9328" s="294">
        <v>21708</v>
      </c>
      <c r="D9328" s="294">
        <v>5919</v>
      </c>
      <c r="E9328" s="295">
        <v>61673</v>
      </c>
      <c r="F9328" s="294">
        <v>18128</v>
      </c>
      <c r="G9328" s="294">
        <v>45161</v>
      </c>
    </row>
    <row r="9329" spans="1:7">
      <c r="A9329" s="34" t="s">
        <v>1840</v>
      </c>
      <c r="B9329" s="293">
        <v>2018</v>
      </c>
      <c r="C9329" s="294">
        <v>22832</v>
      </c>
      <c r="D9329" s="294">
        <v>5966</v>
      </c>
      <c r="E9329" s="295">
        <v>59147</v>
      </c>
      <c r="F9329" s="294">
        <v>20423</v>
      </c>
      <c r="G9329" s="294">
        <v>42814</v>
      </c>
    </row>
    <row r="9330" spans="1:7">
      <c r="A9330" s="34" t="s">
        <v>1840</v>
      </c>
      <c r="B9330" s="293">
        <v>2017</v>
      </c>
      <c r="C9330" s="294">
        <v>21240</v>
      </c>
      <c r="D9330" s="294">
        <v>10712</v>
      </c>
      <c r="E9330" s="295">
        <v>57806</v>
      </c>
      <c r="F9330" s="294">
        <v>24856</v>
      </c>
      <c r="G9330" s="294">
        <v>41800</v>
      </c>
    </row>
    <row r="9331" spans="1:7">
      <c r="A9331" s="34" t="s">
        <v>1840</v>
      </c>
      <c r="B9331" s="293">
        <v>2016</v>
      </c>
      <c r="C9331" s="294">
        <v>19941</v>
      </c>
      <c r="D9331" s="294">
        <v>4233</v>
      </c>
      <c r="E9331" s="295">
        <v>55718</v>
      </c>
      <c r="F9331" s="294">
        <v>19932</v>
      </c>
      <c r="G9331" s="294">
        <v>34939</v>
      </c>
    </row>
    <row r="9332" spans="1:7">
      <c r="A9332" s="34" t="s">
        <v>1840</v>
      </c>
      <c r="B9332" s="293">
        <v>2015</v>
      </c>
      <c r="C9332" s="294">
        <v>21813</v>
      </c>
      <c r="D9332" s="294">
        <v>4772</v>
      </c>
      <c r="E9332" s="295">
        <v>54600</v>
      </c>
      <c r="F9332" s="294">
        <v>20702</v>
      </c>
      <c r="G9332" s="294">
        <v>34903</v>
      </c>
    </row>
    <row r="9333" spans="1:7">
      <c r="A9333" s="34" t="s">
        <v>1840</v>
      </c>
      <c r="B9333" s="293">
        <v>2014</v>
      </c>
      <c r="C9333" s="294">
        <v>23988</v>
      </c>
      <c r="D9333" s="294">
        <v>5180</v>
      </c>
      <c r="E9333" s="295">
        <v>52372</v>
      </c>
      <c r="F9333" s="294">
        <v>21189</v>
      </c>
      <c r="G9333" s="294">
        <v>32602</v>
      </c>
    </row>
    <row r="9334" spans="1:7">
      <c r="A9334" s="34" t="s">
        <v>1840</v>
      </c>
      <c r="B9334" s="293">
        <v>2013</v>
      </c>
      <c r="C9334" s="294">
        <v>21963</v>
      </c>
      <c r="D9334" s="294">
        <v>4388</v>
      </c>
      <c r="E9334" s="295">
        <v>49731</v>
      </c>
      <c r="F9334" s="294">
        <v>21225</v>
      </c>
      <c r="G9334" s="294">
        <v>30802</v>
      </c>
    </row>
    <row r="9335" spans="1:7">
      <c r="A9335" s="34" t="s">
        <v>1840</v>
      </c>
      <c r="B9335" s="293">
        <v>2012</v>
      </c>
      <c r="C9335" s="294">
        <v>20926</v>
      </c>
      <c r="D9335" s="294">
        <v>3943</v>
      </c>
      <c r="E9335" s="295">
        <v>47153</v>
      </c>
      <c r="F9335" s="294">
        <v>19877</v>
      </c>
      <c r="G9335" s="294">
        <v>28874</v>
      </c>
    </row>
    <row r="9336" spans="1:7">
      <c r="A9336" s="34" t="s">
        <v>1840</v>
      </c>
      <c r="B9336" s="293">
        <v>2011</v>
      </c>
      <c r="C9336" s="294">
        <v>19557</v>
      </c>
      <c r="D9336" s="294">
        <v>3292</v>
      </c>
      <c r="E9336" s="295">
        <v>45096</v>
      </c>
      <c r="F9336" s="294">
        <v>18578</v>
      </c>
      <c r="G9336" s="294">
        <v>27484</v>
      </c>
    </row>
    <row r="9337" spans="1:7">
      <c r="A9337" s="34" t="s">
        <v>1840</v>
      </c>
      <c r="B9337" s="293">
        <v>2010</v>
      </c>
      <c r="C9337" s="294">
        <v>16965</v>
      </c>
      <c r="D9337" s="294">
        <v>2780</v>
      </c>
      <c r="E9337" s="295">
        <v>43088</v>
      </c>
      <c r="F9337" s="294">
        <v>17763</v>
      </c>
      <c r="G9337" s="294">
        <v>27005</v>
      </c>
    </row>
    <row r="9338" spans="1:7">
      <c r="A9338" s="34" t="s">
        <v>1840</v>
      </c>
      <c r="B9338" s="293">
        <v>2009</v>
      </c>
      <c r="C9338" s="294">
        <v>14143</v>
      </c>
      <c r="D9338" s="294">
        <v>1890</v>
      </c>
      <c r="E9338" s="295">
        <v>42184</v>
      </c>
      <c r="F9338" s="294">
        <v>16801</v>
      </c>
      <c r="G9338" s="294">
        <v>26649</v>
      </c>
    </row>
    <row r="9339" spans="1:7">
      <c r="A9339" s="34" t="s">
        <v>1840</v>
      </c>
      <c r="B9339" s="293">
        <v>2008</v>
      </c>
      <c r="C9339" s="294">
        <v>17970</v>
      </c>
      <c r="D9339" s="294">
        <v>2338</v>
      </c>
      <c r="E9339" s="295">
        <v>39722</v>
      </c>
      <c r="F9339" s="294">
        <v>15447</v>
      </c>
      <c r="G9339" s="294">
        <v>24374</v>
      </c>
    </row>
    <row r="9340" spans="1:7">
      <c r="A9340" s="34" t="s">
        <v>1840</v>
      </c>
      <c r="B9340" s="293">
        <v>2007</v>
      </c>
      <c r="C9340" s="294">
        <v>16283</v>
      </c>
      <c r="D9340" s="294">
        <v>1855</v>
      </c>
      <c r="E9340" s="295">
        <v>44640</v>
      </c>
      <c r="F9340" s="294">
        <v>15585</v>
      </c>
      <c r="G9340" s="294">
        <v>23267</v>
      </c>
    </row>
    <row r="9341" spans="1:7">
      <c r="A9341" s="34" t="s">
        <v>1840</v>
      </c>
      <c r="B9341" s="293">
        <v>2006</v>
      </c>
      <c r="C9341" s="294">
        <v>15578</v>
      </c>
      <c r="D9341" s="294">
        <v>1606</v>
      </c>
      <c r="E9341" s="295">
        <v>36515</v>
      </c>
      <c r="F9341" s="294">
        <v>15312</v>
      </c>
      <c r="G9341" s="294">
        <v>22092</v>
      </c>
    </row>
    <row r="9342" spans="1:7">
      <c r="A9342" s="34" t="s">
        <v>1840</v>
      </c>
      <c r="B9342" s="293">
        <v>2005</v>
      </c>
      <c r="C9342" s="294">
        <v>13578</v>
      </c>
      <c r="D9342" s="294">
        <v>1026</v>
      </c>
      <c r="E9342" s="295">
        <v>35620</v>
      </c>
      <c r="F9342" s="294">
        <v>13707</v>
      </c>
      <c r="G9342" s="294">
        <v>21123</v>
      </c>
    </row>
    <row r="9343" spans="1:7">
      <c r="A9343" s="34" t="s">
        <v>1840</v>
      </c>
      <c r="B9343" s="293">
        <v>2004</v>
      </c>
      <c r="C9343" s="294">
        <v>12215</v>
      </c>
      <c r="D9343" s="294">
        <v>604</v>
      </c>
      <c r="E9343" s="295">
        <v>34589</v>
      </c>
      <c r="F9343" s="294">
        <v>12655</v>
      </c>
      <c r="G9343" s="294">
        <v>20786</v>
      </c>
    </row>
    <row r="9344" spans="1:7">
      <c r="A9344" s="34" t="s">
        <v>1840</v>
      </c>
      <c r="B9344" s="293">
        <v>2003</v>
      </c>
      <c r="C9344" s="294">
        <v>11551</v>
      </c>
      <c r="D9344" s="294">
        <v>1585</v>
      </c>
      <c r="E9344" s="295">
        <v>33460</v>
      </c>
      <c r="F9344" s="294">
        <v>12354</v>
      </c>
      <c r="G9344" s="294">
        <v>20343</v>
      </c>
    </row>
    <row r="9345" spans="1:7">
      <c r="A9345" s="34" t="s">
        <v>1840</v>
      </c>
      <c r="B9345" s="293">
        <v>2002</v>
      </c>
      <c r="C9345" s="294">
        <v>11159</v>
      </c>
      <c r="D9345" s="294">
        <v>1341</v>
      </c>
      <c r="E9345" s="295">
        <v>32764</v>
      </c>
      <c r="F9345" s="294">
        <v>10651</v>
      </c>
      <c r="G9345" s="294">
        <v>18354</v>
      </c>
    </row>
    <row r="9346" spans="1:7">
      <c r="A9346" s="34" t="s">
        <v>1840</v>
      </c>
      <c r="B9346" s="293">
        <v>2001</v>
      </c>
      <c r="C9346" s="294">
        <v>11973</v>
      </c>
      <c r="D9346" s="294">
        <v>966</v>
      </c>
      <c r="E9346" s="295">
        <v>31551</v>
      </c>
      <c r="F9346" s="294">
        <v>11075</v>
      </c>
      <c r="G9346" s="294">
        <v>19155</v>
      </c>
    </row>
    <row r="9347" spans="1:7">
      <c r="A9347" s="34" t="s">
        <v>1840</v>
      </c>
      <c r="B9347" s="293">
        <v>2000</v>
      </c>
      <c r="C9347" s="294">
        <v>11878</v>
      </c>
      <c r="D9347" s="294">
        <v>842</v>
      </c>
      <c r="E9347" s="295">
        <v>30917</v>
      </c>
      <c r="F9347" s="294">
        <v>10162</v>
      </c>
      <c r="G9347" s="294">
        <v>18513</v>
      </c>
    </row>
    <row r="9348" spans="1:7">
      <c r="A9348" s="34" t="s">
        <v>1840</v>
      </c>
      <c r="B9348" s="293">
        <v>1999</v>
      </c>
      <c r="C9348" s="294">
        <v>11237</v>
      </c>
      <c r="D9348" s="294">
        <v>810</v>
      </c>
      <c r="E9348" s="295">
        <v>29888</v>
      </c>
      <c r="F9348" s="294">
        <v>9501</v>
      </c>
      <c r="G9348" s="294">
        <v>18141</v>
      </c>
    </row>
    <row r="9349" spans="1:7">
      <c r="A9349" s="34" t="s">
        <v>1840</v>
      </c>
      <c r="B9349" s="293">
        <v>1998</v>
      </c>
      <c r="C9349" s="294">
        <v>10514</v>
      </c>
      <c r="D9349" s="294">
        <v>-633</v>
      </c>
      <c r="E9349" s="295">
        <v>29374</v>
      </c>
      <c r="F9349" s="294">
        <v>8893</v>
      </c>
      <c r="G9349" s="294">
        <v>17585</v>
      </c>
    </row>
    <row r="9350" spans="1:7">
      <c r="A9350" s="34" t="s">
        <v>1840</v>
      </c>
      <c r="B9350" s="293">
        <v>1997</v>
      </c>
      <c r="C9350" s="294">
        <v>11079</v>
      </c>
      <c r="D9350" s="294">
        <v>432</v>
      </c>
      <c r="E9350" s="295">
        <v>28764</v>
      </c>
      <c r="F9350" s="294">
        <v>8225</v>
      </c>
      <c r="G9350" s="294">
        <v>16743</v>
      </c>
    </row>
    <row r="9351" spans="1:7">
      <c r="A9351" s="34" t="s">
        <v>1840</v>
      </c>
      <c r="B9351" s="293">
        <v>1996</v>
      </c>
      <c r="C9351" s="294">
        <v>8786</v>
      </c>
      <c r="D9351" s="294">
        <v>904</v>
      </c>
      <c r="E9351" s="295">
        <v>27914</v>
      </c>
      <c r="F9351" s="294">
        <v>8225</v>
      </c>
      <c r="G9351" s="294">
        <v>16252</v>
      </c>
    </row>
    <row r="9352" spans="1:7">
      <c r="A9352" s="34" t="s">
        <v>1840</v>
      </c>
      <c r="B9352" s="293">
        <v>1995</v>
      </c>
      <c r="C9352" s="294">
        <v>7486</v>
      </c>
      <c r="D9352" s="294">
        <v>946</v>
      </c>
      <c r="E9352" s="295">
        <v>19446</v>
      </c>
      <c r="F9352" s="294">
        <v>6580</v>
      </c>
      <c r="G9352" s="294">
        <v>12944</v>
      </c>
    </row>
    <row r="9353" spans="1:7">
      <c r="A9353" s="34" t="s">
        <v>1840</v>
      </c>
      <c r="B9353" s="293">
        <v>1994</v>
      </c>
      <c r="C9353" s="294">
        <v>7798</v>
      </c>
      <c r="D9353" s="294">
        <v>546</v>
      </c>
      <c r="E9353" s="295">
        <v>15942</v>
      </c>
      <c r="F9353" s="294">
        <v>5131</v>
      </c>
      <c r="G9353" s="294">
        <v>9691</v>
      </c>
    </row>
    <row r="9354" spans="1:7">
      <c r="A9354" s="34" t="s">
        <v>1840</v>
      </c>
      <c r="B9354" s="293">
        <v>1993</v>
      </c>
      <c r="C9354" s="294">
        <v>7561</v>
      </c>
      <c r="D9354" s="294">
        <v>530</v>
      </c>
      <c r="E9354" s="295">
        <v>15001</v>
      </c>
      <c r="F9354" s="294">
        <v>4885</v>
      </c>
      <c r="G9354" s="294">
        <v>9069</v>
      </c>
    </row>
    <row r="9355" spans="1:7">
      <c r="A9355" s="34" t="s">
        <v>1840</v>
      </c>
      <c r="B9355" s="293">
        <v>1992</v>
      </c>
      <c r="C9355" s="294">
        <v>7294</v>
      </c>
      <c r="D9355" s="294">
        <v>728</v>
      </c>
      <c r="E9355" s="295">
        <v>14098</v>
      </c>
      <c r="F9355" s="294">
        <v>4639</v>
      </c>
      <c r="G9355" s="294">
        <v>8738</v>
      </c>
    </row>
    <row r="9356" spans="1:7">
      <c r="A9356" s="34" t="s">
        <v>1840</v>
      </c>
      <c r="B9356" s="293">
        <v>1991</v>
      </c>
      <c r="C9356" s="294">
        <v>7029</v>
      </c>
      <c r="D9356" s="294">
        <v>64</v>
      </c>
      <c r="E9356" s="295">
        <v>13326</v>
      </c>
      <c r="F9356" s="294">
        <v>4163</v>
      </c>
      <c r="G9356" s="294">
        <v>8213</v>
      </c>
    </row>
    <row r="9357" spans="1:7">
      <c r="A9357" s="34" t="s">
        <v>1840</v>
      </c>
      <c r="B9357" s="293">
        <v>1990</v>
      </c>
      <c r="C9357" s="294">
        <v>6964</v>
      </c>
      <c r="D9357" s="294">
        <v>618</v>
      </c>
      <c r="E9357" s="295">
        <v>13078</v>
      </c>
      <c r="F9357" s="294">
        <v>4277</v>
      </c>
      <c r="G9357" s="294">
        <v>8361</v>
      </c>
    </row>
    <row r="9358" spans="1:7">
      <c r="A9358" s="34" t="s">
        <v>1840</v>
      </c>
      <c r="B9358" s="293">
        <v>1989</v>
      </c>
      <c r="C9358" s="294">
        <v>6492</v>
      </c>
      <c r="D9358" s="294">
        <v>595</v>
      </c>
      <c r="E9358" s="295">
        <v>12459</v>
      </c>
      <c r="F9358" s="294">
        <v>3911</v>
      </c>
      <c r="G9358" s="294">
        <v>7947</v>
      </c>
    </row>
    <row r="9359" spans="1:7">
      <c r="A9359" s="34" t="s">
        <v>1841</v>
      </c>
      <c r="B9359" s="293">
        <v>2019</v>
      </c>
      <c r="C9359" s="294">
        <v>74094</v>
      </c>
      <c r="D9359" s="294">
        <v>4440</v>
      </c>
      <c r="E9359" s="295">
        <v>57857</v>
      </c>
      <c r="F9359" s="294">
        <v>3283</v>
      </c>
      <c r="G9359" s="294">
        <v>31450</v>
      </c>
    </row>
    <row r="9360" spans="1:7">
      <c r="A9360" s="34" t="s">
        <v>1841</v>
      </c>
      <c r="B9360" s="293">
        <v>2018</v>
      </c>
      <c r="C9360" s="294">
        <v>71861</v>
      </c>
      <c r="D9360" s="294">
        <v>4791</v>
      </c>
      <c r="E9360" s="295">
        <v>50016</v>
      </c>
      <c r="F9360" s="294">
        <v>3037</v>
      </c>
      <c r="G9360" s="294">
        <v>25773</v>
      </c>
    </row>
    <row r="9361" spans="1:7">
      <c r="A9361" s="34" t="s">
        <v>1841</v>
      </c>
      <c r="B9361" s="293">
        <v>2017</v>
      </c>
      <c r="C9361" s="294">
        <v>66585</v>
      </c>
      <c r="D9361" s="294">
        <v>4905</v>
      </c>
      <c r="E9361" s="295">
        <v>45574</v>
      </c>
      <c r="F9361" s="294">
        <v>1024</v>
      </c>
      <c r="G9361" s="294">
        <v>25313</v>
      </c>
    </row>
    <row r="9362" spans="1:7">
      <c r="A9362" s="34" t="s">
        <v>1841</v>
      </c>
      <c r="B9362" s="293">
        <v>2016</v>
      </c>
      <c r="C9362" s="294">
        <v>60906</v>
      </c>
      <c r="D9362" s="294">
        <v>3431</v>
      </c>
      <c r="E9362" s="295">
        <v>40377</v>
      </c>
      <c r="F9362" s="294">
        <v>429</v>
      </c>
      <c r="G9362" s="294">
        <v>16504</v>
      </c>
    </row>
    <row r="9363" spans="1:7">
      <c r="A9363" s="34" t="s">
        <v>1841</v>
      </c>
      <c r="B9363" s="293">
        <v>2015</v>
      </c>
      <c r="C9363" s="294">
        <v>58363</v>
      </c>
      <c r="D9363" s="294">
        <v>4844</v>
      </c>
      <c r="E9363" s="295">
        <v>38311</v>
      </c>
      <c r="F9363" s="294">
        <v>2491</v>
      </c>
      <c r="G9363" s="294">
        <v>16825</v>
      </c>
    </row>
    <row r="9364" spans="1:7">
      <c r="A9364" s="34" t="s">
        <v>1841</v>
      </c>
      <c r="B9364" s="293">
        <v>2014</v>
      </c>
      <c r="C9364" s="294">
        <v>58232</v>
      </c>
      <c r="D9364" s="294">
        <v>3032</v>
      </c>
      <c r="E9364" s="295">
        <v>35440</v>
      </c>
      <c r="F9364" s="294">
        <v>2158</v>
      </c>
      <c r="G9364" s="294">
        <v>12937</v>
      </c>
    </row>
    <row r="9365" spans="1:7">
      <c r="A9365" s="34" t="s">
        <v>1841</v>
      </c>
      <c r="B9365" s="293">
        <v>2013</v>
      </c>
      <c r="C9365" s="294">
        <v>55438</v>
      </c>
      <c r="D9365" s="294">
        <v>4372</v>
      </c>
      <c r="E9365" s="295">
        <v>36212</v>
      </c>
      <c r="F9365" s="294">
        <v>6488</v>
      </c>
      <c r="G9365" s="294">
        <v>17399</v>
      </c>
    </row>
    <row r="9366" spans="1:7">
      <c r="A9366" s="34" t="s">
        <v>1841</v>
      </c>
      <c r="B9366" s="293">
        <v>2012</v>
      </c>
      <c r="C9366" s="294">
        <v>54127</v>
      </c>
      <c r="D9366" s="294">
        <v>807</v>
      </c>
      <c r="E9366" s="295">
        <v>38863</v>
      </c>
      <c r="F9366" s="294">
        <v>4733</v>
      </c>
      <c r="G9366" s="294">
        <v>17634</v>
      </c>
    </row>
    <row r="9367" spans="1:7">
      <c r="A9367" s="34" t="s">
        <v>1841</v>
      </c>
      <c r="B9367" s="293">
        <v>2011</v>
      </c>
      <c r="C9367" s="294">
        <v>53105</v>
      </c>
      <c r="D9367" s="294">
        <v>3804</v>
      </c>
      <c r="E9367" s="295">
        <v>34701</v>
      </c>
      <c r="F9367" s="294">
        <v>7108</v>
      </c>
      <c r="G9367" s="294">
        <v>18236</v>
      </c>
    </row>
    <row r="9368" spans="1:7">
      <c r="A9368" s="34" t="s">
        <v>1841</v>
      </c>
      <c r="B9368" s="293">
        <v>2010</v>
      </c>
      <c r="C9368" s="294">
        <v>49545</v>
      </c>
      <c r="D9368" s="294">
        <v>3338</v>
      </c>
      <c r="E9368" s="295">
        <v>33597</v>
      </c>
      <c r="F9368" s="294">
        <v>8047</v>
      </c>
      <c r="G9368" s="294">
        <v>18893</v>
      </c>
    </row>
    <row r="9369" spans="1:7">
      <c r="A9369" s="34" t="s">
        <v>1841</v>
      </c>
      <c r="B9369" s="293">
        <v>2009</v>
      </c>
      <c r="C9369" s="294">
        <v>45297</v>
      </c>
      <c r="D9369" s="294">
        <v>1968</v>
      </c>
      <c r="E9369" s="295">
        <v>31883</v>
      </c>
      <c r="F9369" s="294">
        <v>7696</v>
      </c>
      <c r="G9369" s="294">
        <v>17323</v>
      </c>
    </row>
    <row r="9370" spans="1:7">
      <c r="A9370" s="34" t="s">
        <v>1841</v>
      </c>
      <c r="B9370" s="293">
        <v>2008</v>
      </c>
      <c r="C9370" s="294">
        <v>51486</v>
      </c>
      <c r="D9370" s="294">
        <v>3003</v>
      </c>
      <c r="E9370" s="295">
        <v>31879</v>
      </c>
      <c r="F9370" s="294">
        <v>6780</v>
      </c>
      <c r="G9370" s="294">
        <v>16651</v>
      </c>
    </row>
    <row r="9371" spans="1:7">
      <c r="A9371" s="34" t="s">
        <v>1841</v>
      </c>
      <c r="B9371" s="293">
        <v>2007</v>
      </c>
      <c r="C9371" s="294">
        <v>49692</v>
      </c>
      <c r="D9371" s="294">
        <v>382</v>
      </c>
      <c r="E9371" s="295">
        <v>39042</v>
      </c>
      <c r="F9371" s="294">
        <v>12183</v>
      </c>
      <c r="G9371" s="294">
        <v>23201</v>
      </c>
    </row>
    <row r="9372" spans="1:7">
      <c r="A9372" s="34" t="s">
        <v>1841</v>
      </c>
      <c r="B9372" s="293">
        <v>2006</v>
      </c>
      <c r="C9372" s="294">
        <v>47547</v>
      </c>
      <c r="D9372" s="294">
        <v>4202</v>
      </c>
      <c r="E9372" s="295">
        <v>33210</v>
      </c>
      <c r="F9372" s="294">
        <v>15482</v>
      </c>
      <c r="G9372" s="294">
        <v>19598</v>
      </c>
    </row>
    <row r="9373" spans="1:7">
      <c r="A9373" s="34" t="s">
        <v>1841</v>
      </c>
      <c r="B9373" s="293">
        <v>2005</v>
      </c>
      <c r="C9373" s="294">
        <v>42581</v>
      </c>
      <c r="D9373" s="294">
        <v>3870</v>
      </c>
      <c r="E9373" s="295">
        <v>34947</v>
      </c>
      <c r="F9373" s="294">
        <v>16884</v>
      </c>
      <c r="G9373" s="294">
        <v>20864</v>
      </c>
    </row>
    <row r="9374" spans="1:7">
      <c r="A9374" s="34" t="s">
        <v>1841</v>
      </c>
      <c r="B9374" s="293">
        <v>2004</v>
      </c>
      <c r="C9374" s="294">
        <v>36582</v>
      </c>
      <c r="D9374" s="294">
        <v>3333</v>
      </c>
      <c r="E9374" s="295">
        <v>33088</v>
      </c>
      <c r="F9374" s="294">
        <v>16378</v>
      </c>
      <c r="G9374" s="294">
        <v>20826</v>
      </c>
    </row>
    <row r="9375" spans="1:7">
      <c r="A9375" s="34" t="s">
        <v>1841</v>
      </c>
      <c r="B9375" s="293">
        <v>2003</v>
      </c>
      <c r="C9375" s="294">
        <v>33485</v>
      </c>
      <c r="D9375" s="294">
        <v>2898</v>
      </c>
      <c r="E9375" s="295">
        <v>28909</v>
      </c>
      <c r="F9375" s="294">
        <v>14852</v>
      </c>
      <c r="G9375" s="294">
        <v>18675</v>
      </c>
    </row>
    <row r="9376" spans="1:7">
      <c r="A9376" s="34" t="s">
        <v>1841</v>
      </c>
      <c r="B9376" s="293">
        <v>2002</v>
      </c>
      <c r="C9376" s="294">
        <v>31272</v>
      </c>
      <c r="D9376" s="294">
        <v>3182</v>
      </c>
      <c r="E9376" s="295">
        <v>26357</v>
      </c>
      <c r="F9376" s="294">
        <v>12455</v>
      </c>
      <c r="G9376" s="294">
        <v>17057</v>
      </c>
    </row>
    <row r="9377" spans="1:7">
      <c r="A9377" s="34" t="s">
        <v>1841</v>
      </c>
      <c r="B9377" s="293">
        <v>2001</v>
      </c>
      <c r="C9377" s="294">
        <v>30321</v>
      </c>
      <c r="D9377" s="294">
        <v>2399</v>
      </c>
      <c r="E9377" s="295">
        <v>24636</v>
      </c>
      <c r="F9377" s="294">
        <v>10248</v>
      </c>
      <c r="G9377" s="294">
        <v>15414</v>
      </c>
    </row>
    <row r="9378" spans="1:7">
      <c r="A9378" s="34" t="s">
        <v>1841</v>
      </c>
      <c r="B9378" s="293">
        <v>2000</v>
      </c>
      <c r="C9378" s="294">
        <v>29771</v>
      </c>
      <c r="D9378" s="294">
        <v>2934</v>
      </c>
      <c r="E9378" s="295">
        <v>21662</v>
      </c>
      <c r="F9378" s="294">
        <v>9735</v>
      </c>
      <c r="G9378" s="294">
        <v>13339</v>
      </c>
    </row>
    <row r="9379" spans="1:7">
      <c r="A9379" s="34" t="s">
        <v>1841</v>
      </c>
      <c r="B9379" s="293">
        <v>1999</v>
      </c>
      <c r="C9379" s="294">
        <v>27052</v>
      </c>
      <c r="D9379" s="294">
        <v>883</v>
      </c>
      <c r="E9379" s="295">
        <v>23028</v>
      </c>
      <c r="F9379" s="294">
        <v>12474</v>
      </c>
      <c r="G9379" s="294">
        <v>14898</v>
      </c>
    </row>
    <row r="9380" spans="1:7">
      <c r="A9380" s="34" t="s">
        <v>1841</v>
      </c>
      <c r="B9380" s="293">
        <v>1998</v>
      </c>
      <c r="C9380" s="294">
        <v>24788</v>
      </c>
      <c r="D9380" s="294">
        <v>1741</v>
      </c>
      <c r="E9380" s="295">
        <v>17067</v>
      </c>
      <c r="F9380" s="294">
        <v>7173</v>
      </c>
      <c r="G9380" s="294">
        <v>9774</v>
      </c>
    </row>
    <row r="9381" spans="1:7">
      <c r="A9381" s="34" t="s">
        <v>1841</v>
      </c>
      <c r="B9381" s="293">
        <v>1997</v>
      </c>
      <c r="C9381" s="294">
        <v>22458</v>
      </c>
      <c r="D9381" s="294">
        <v>909</v>
      </c>
      <c r="E9381" s="295">
        <v>15912</v>
      </c>
      <c r="F9381" s="294">
        <v>6087</v>
      </c>
      <c r="G9381" s="294">
        <v>8711</v>
      </c>
    </row>
    <row r="9382" spans="1:7">
      <c r="A9382" s="34" t="s">
        <v>1841</v>
      </c>
      <c r="B9382" s="293">
        <v>1996</v>
      </c>
      <c r="C9382" s="294">
        <v>22368</v>
      </c>
      <c r="D9382" s="294">
        <v>1146</v>
      </c>
      <c r="E9382" s="295">
        <v>14954</v>
      </c>
      <c r="F9382" s="294">
        <v>5901</v>
      </c>
      <c r="G9382" s="294">
        <v>8474</v>
      </c>
    </row>
    <row r="9383" spans="1:7">
      <c r="A9383" s="34" t="s">
        <v>1841</v>
      </c>
      <c r="B9383" s="293">
        <v>1995</v>
      </c>
      <c r="C9383" s="294">
        <v>21045</v>
      </c>
      <c r="D9383" s="294">
        <v>1043</v>
      </c>
      <c r="E9383" s="295">
        <v>12645</v>
      </c>
      <c r="F9383" s="294">
        <v>5151</v>
      </c>
      <c r="G9383" s="294">
        <v>6880</v>
      </c>
    </row>
    <row r="9384" spans="1:7">
      <c r="A9384" s="34" t="s">
        <v>1842</v>
      </c>
      <c r="B9384" s="293">
        <v>2019</v>
      </c>
      <c r="C9384" s="294">
        <v>9351</v>
      </c>
      <c r="D9384" s="294">
        <v>1174</v>
      </c>
      <c r="E9384" s="295">
        <v>18970</v>
      </c>
      <c r="F9384" s="294">
        <v>3830</v>
      </c>
      <c r="G9384" s="294">
        <v>16027</v>
      </c>
    </row>
    <row r="9385" spans="1:7">
      <c r="A9385" s="34" t="s">
        <v>1842</v>
      </c>
      <c r="B9385" s="293">
        <v>2018</v>
      </c>
      <c r="C9385" s="294">
        <v>8047</v>
      </c>
      <c r="D9385" s="294">
        <v>1096</v>
      </c>
      <c r="E9385" s="295">
        <v>18133</v>
      </c>
      <c r="F9385" s="294">
        <v>3403</v>
      </c>
      <c r="G9385" s="294">
        <v>15150</v>
      </c>
    </row>
    <row r="9386" spans="1:7">
      <c r="A9386" s="34" t="s">
        <v>1842</v>
      </c>
      <c r="B9386" s="293">
        <v>2017</v>
      </c>
      <c r="C9386" s="294">
        <v>6641</v>
      </c>
      <c r="D9386" s="294">
        <v>1346</v>
      </c>
      <c r="E9386" s="295">
        <v>15030</v>
      </c>
      <c r="F9386" s="294">
        <v>3106</v>
      </c>
      <c r="G9386" s="294">
        <v>12546</v>
      </c>
    </row>
    <row r="9387" spans="1:7">
      <c r="A9387" s="34" t="s">
        <v>1842</v>
      </c>
      <c r="B9387" s="293">
        <v>2016</v>
      </c>
      <c r="C9387" s="294">
        <v>5762</v>
      </c>
      <c r="D9387" s="294">
        <v>566</v>
      </c>
      <c r="E9387" s="295">
        <v>11988</v>
      </c>
      <c r="F9387" s="294">
        <v>1648</v>
      </c>
      <c r="G9387" s="294">
        <v>9438</v>
      </c>
    </row>
    <row r="9388" spans="1:7">
      <c r="A9388" s="34" t="s">
        <v>1842</v>
      </c>
      <c r="B9388" s="293">
        <v>2015</v>
      </c>
      <c r="C9388" s="294">
        <v>5817</v>
      </c>
      <c r="D9388" s="294">
        <v>585</v>
      </c>
      <c r="E9388" s="295">
        <v>12083</v>
      </c>
      <c r="F9388" s="294">
        <v>1476</v>
      </c>
      <c r="G9388" s="294">
        <v>9638</v>
      </c>
    </row>
    <row r="9389" spans="1:7">
      <c r="A9389" s="34" t="s">
        <v>1842</v>
      </c>
      <c r="B9389" s="293">
        <v>2014</v>
      </c>
      <c r="C9389" s="294">
        <v>5685</v>
      </c>
      <c r="D9389" s="294">
        <v>540</v>
      </c>
      <c r="E9389" s="295">
        <v>12129</v>
      </c>
      <c r="F9389" s="294">
        <v>1798</v>
      </c>
      <c r="G9389" s="294">
        <v>9760</v>
      </c>
    </row>
    <row r="9390" spans="1:7">
      <c r="A9390" s="34" t="s">
        <v>1842</v>
      </c>
      <c r="B9390" s="293">
        <v>2013</v>
      </c>
      <c r="C9390" s="294">
        <v>4955</v>
      </c>
      <c r="D9390" s="294">
        <v>387</v>
      </c>
      <c r="E9390" s="295">
        <v>11231</v>
      </c>
      <c r="F9390" s="294">
        <v>1848</v>
      </c>
      <c r="G9390" s="294">
        <v>9021</v>
      </c>
    </row>
    <row r="9391" spans="1:7">
      <c r="A9391" s="34" t="s">
        <v>1842</v>
      </c>
      <c r="B9391" s="293">
        <v>2012</v>
      </c>
      <c r="C9391" s="294">
        <v>4117</v>
      </c>
      <c r="D9391" s="294">
        <v>75</v>
      </c>
      <c r="E9391" s="295">
        <v>11026</v>
      </c>
      <c r="F9391" s="294">
        <v>1574</v>
      </c>
      <c r="G9391" s="294">
        <v>8938</v>
      </c>
    </row>
    <row r="9392" spans="1:7">
      <c r="A9392" s="34" t="s">
        <v>1842</v>
      </c>
      <c r="B9392" s="293">
        <v>2011</v>
      </c>
      <c r="C9392" s="294">
        <v>2611</v>
      </c>
      <c r="D9392" s="294">
        <v>101</v>
      </c>
      <c r="E9392" s="295">
        <v>4143</v>
      </c>
      <c r="F9392" s="294">
        <v>103</v>
      </c>
      <c r="G9392" s="294">
        <v>3145</v>
      </c>
    </row>
    <row r="9393" spans="1:7">
      <c r="A9393" s="34" t="s">
        <v>1842</v>
      </c>
      <c r="B9393" s="293">
        <v>2010</v>
      </c>
      <c r="C9393" s="294">
        <v>2237</v>
      </c>
      <c r="D9393" s="294">
        <v>-26</v>
      </c>
      <c r="E9393" s="295">
        <v>3693</v>
      </c>
      <c r="F9393" s="294">
        <v>-20</v>
      </c>
      <c r="G9393" s="294">
        <v>2909</v>
      </c>
    </row>
    <row r="9394" spans="1:7">
      <c r="A9394" s="34" t="s">
        <v>1842</v>
      </c>
      <c r="B9394" s="293">
        <v>2009</v>
      </c>
      <c r="C9394" s="294">
        <v>2358</v>
      </c>
      <c r="D9394" s="294">
        <v>-62</v>
      </c>
      <c r="E9394" s="295">
        <v>3859</v>
      </c>
      <c r="F9394" s="294">
        <v>-19</v>
      </c>
      <c r="G9394" s="294">
        <v>3056</v>
      </c>
    </row>
    <row r="9395" spans="1:7">
      <c r="A9395" s="34" t="s">
        <v>1842</v>
      </c>
      <c r="B9395" s="293">
        <v>2008</v>
      </c>
      <c r="C9395" s="294">
        <v>3267</v>
      </c>
      <c r="D9395" s="294">
        <v>-943</v>
      </c>
      <c r="E9395" s="295">
        <v>4191</v>
      </c>
      <c r="F9395" s="294">
        <v>-29</v>
      </c>
      <c r="G9395" s="294">
        <v>3316</v>
      </c>
    </row>
    <row r="9396" spans="1:7">
      <c r="A9396" s="34" t="s">
        <v>1842</v>
      </c>
      <c r="B9396" s="293">
        <v>2007</v>
      </c>
      <c r="C9396" s="294">
        <v>3715</v>
      </c>
      <c r="D9396" s="294">
        <v>362</v>
      </c>
      <c r="E9396" s="295">
        <v>5842</v>
      </c>
      <c r="F9396" s="294">
        <v>2018</v>
      </c>
      <c r="G9396" s="294">
        <v>4734</v>
      </c>
    </row>
    <row r="9397" spans="1:7">
      <c r="A9397" s="34" t="s">
        <v>1842</v>
      </c>
      <c r="B9397" s="293">
        <v>2006</v>
      </c>
      <c r="C9397" s="294">
        <v>3640</v>
      </c>
      <c r="D9397" s="294">
        <v>224</v>
      </c>
      <c r="E9397" s="295">
        <v>5366</v>
      </c>
      <c r="F9397" s="294">
        <v>1538</v>
      </c>
      <c r="G9397" s="294">
        <v>4240</v>
      </c>
    </row>
    <row r="9398" spans="1:7">
      <c r="A9398" s="34" t="s">
        <v>1842</v>
      </c>
      <c r="B9398" s="293">
        <v>2005</v>
      </c>
      <c r="C9398" s="294">
        <v>3288</v>
      </c>
      <c r="D9398" s="294">
        <v>187</v>
      </c>
      <c r="E9398" s="295">
        <v>5470</v>
      </c>
      <c r="F9398" s="294">
        <v>1229</v>
      </c>
      <c r="G9398" s="294">
        <v>4381</v>
      </c>
    </row>
    <row r="9399" spans="1:7">
      <c r="A9399" s="34" t="s">
        <v>1842</v>
      </c>
      <c r="B9399" s="293">
        <v>2004</v>
      </c>
      <c r="C9399" s="294">
        <v>2835</v>
      </c>
      <c r="D9399" s="294">
        <v>-84</v>
      </c>
      <c r="E9399" s="295">
        <v>4882</v>
      </c>
      <c r="F9399" s="294">
        <v>1026</v>
      </c>
      <c r="G9399" s="294">
        <v>4193</v>
      </c>
    </row>
    <row r="9400" spans="1:7">
      <c r="A9400" s="34" t="s">
        <v>1842</v>
      </c>
      <c r="B9400" s="293">
        <v>2003</v>
      </c>
      <c r="C9400" s="294">
        <v>2867.2359999999999</v>
      </c>
      <c r="D9400" s="294">
        <v>-258.58100000000002</v>
      </c>
      <c r="E9400" s="295">
        <v>4722.1409999999996</v>
      </c>
      <c r="F9400" s="294">
        <v>1140.875</v>
      </c>
      <c r="G9400" s="294">
        <v>4179.5129999999999</v>
      </c>
    </row>
    <row r="9401" spans="1:7">
      <c r="A9401" s="34" t="s">
        <v>1842</v>
      </c>
      <c r="B9401" s="293">
        <v>2002</v>
      </c>
      <c r="C9401" s="294">
        <v>2820.989</v>
      </c>
      <c r="D9401" s="294">
        <v>-397.82499999999999</v>
      </c>
      <c r="E9401" s="295">
        <v>4690.5569999999998</v>
      </c>
      <c r="F9401" s="294">
        <v>1331.5050000000001</v>
      </c>
      <c r="G9401" s="294">
        <v>3844.3029999999999</v>
      </c>
    </row>
    <row r="9402" spans="1:7">
      <c r="A9402" s="34" t="s">
        <v>1842</v>
      </c>
      <c r="B9402" s="293">
        <v>2001</v>
      </c>
      <c r="C9402" s="294">
        <v>2886.605</v>
      </c>
      <c r="D9402" s="294">
        <v>111.256</v>
      </c>
      <c r="E9402" s="295">
        <v>5061.5159999999996</v>
      </c>
      <c r="F9402" s="294">
        <v>1625.51</v>
      </c>
      <c r="G9402" s="294">
        <v>4385.0320000000002</v>
      </c>
    </row>
    <row r="9403" spans="1:7">
      <c r="A9403" s="34" t="s">
        <v>1842</v>
      </c>
      <c r="B9403" s="293">
        <v>2000</v>
      </c>
      <c r="C9403" s="294">
        <v>2918.8611000000001</v>
      </c>
      <c r="D9403" s="294">
        <v>176.375</v>
      </c>
      <c r="E9403" s="295">
        <v>5123.9331000000002</v>
      </c>
      <c r="F9403" s="294">
        <v>1545.943</v>
      </c>
      <c r="G9403" s="294">
        <v>4221.3099000000002</v>
      </c>
    </row>
    <row r="9404" spans="1:7">
      <c r="A9404" s="34" t="s">
        <v>1842</v>
      </c>
      <c r="B9404" s="293">
        <v>1999</v>
      </c>
      <c r="C9404" s="294">
        <v>2233.6279</v>
      </c>
      <c r="D9404" s="294">
        <v>142.666</v>
      </c>
      <c r="E9404" s="295">
        <v>4497.7377999999999</v>
      </c>
      <c r="F9404" s="294">
        <v>1397.4860000000001</v>
      </c>
      <c r="G9404" s="294">
        <v>3663.6338999999998</v>
      </c>
    </row>
    <row r="9405" spans="1:7">
      <c r="A9405" s="34" t="s">
        <v>1842</v>
      </c>
      <c r="B9405" s="293">
        <v>1998</v>
      </c>
      <c r="C9405" s="294">
        <v>1220.2819999999999</v>
      </c>
      <c r="D9405" s="294">
        <v>13.461</v>
      </c>
      <c r="E9405" s="295">
        <v>2634.6631000000002</v>
      </c>
      <c r="F9405" s="294">
        <v>726.23</v>
      </c>
      <c r="G9405" s="294">
        <v>2040.8040000000001</v>
      </c>
    </row>
    <row r="9406" spans="1:7">
      <c r="A9406" s="34" t="s">
        <v>1842</v>
      </c>
      <c r="B9406" s="293">
        <v>1997</v>
      </c>
      <c r="C9406" s="294">
        <v>489.83800000000002</v>
      </c>
      <c r="D9406" s="294">
        <v>3.8980000000000001</v>
      </c>
      <c r="E9406" s="295">
        <v>826.01</v>
      </c>
      <c r="F9406" s="294">
        <v>446.38740000000001</v>
      </c>
      <c r="G9406" s="294">
        <v>710.96039999999994</v>
      </c>
    </row>
    <row r="9407" spans="1:7">
      <c r="A9407" s="34" t="s">
        <v>1843</v>
      </c>
      <c r="B9407" s="293">
        <v>2019</v>
      </c>
      <c r="C9407" s="294">
        <v>22977</v>
      </c>
      <c r="D9407" s="294">
        <v>12080</v>
      </c>
      <c r="E9407" s="295">
        <v>72574</v>
      </c>
      <c r="F9407" s="294">
        <v>34684</v>
      </c>
      <c r="G9407" s="294">
        <v>51413</v>
      </c>
    </row>
    <row r="9408" spans="1:7">
      <c r="A9408" s="34" t="s">
        <v>1843</v>
      </c>
      <c r="B9408" s="293">
        <v>2018</v>
      </c>
      <c r="C9408" s="294">
        <v>20609</v>
      </c>
      <c r="D9408" s="294">
        <v>10301</v>
      </c>
      <c r="E9408" s="295">
        <v>69225</v>
      </c>
      <c r="F9408" s="294">
        <v>34006</v>
      </c>
      <c r="G9408" s="294">
        <v>50636</v>
      </c>
    </row>
    <row r="9409" spans="1:7">
      <c r="A9409" s="34" t="s">
        <v>1843</v>
      </c>
      <c r="B9409" s="293">
        <v>2017</v>
      </c>
      <c r="C9409" s="294">
        <v>18358</v>
      </c>
      <c r="D9409" s="294">
        <v>6699</v>
      </c>
      <c r="E9409" s="295">
        <v>67977</v>
      </c>
      <c r="F9409" s="294">
        <v>32760</v>
      </c>
      <c r="G9409" s="294">
        <v>51127</v>
      </c>
    </row>
    <row r="9410" spans="1:7">
      <c r="A9410" s="34" t="s">
        <v>1843</v>
      </c>
      <c r="B9410" s="293">
        <v>2016</v>
      </c>
      <c r="C9410" s="294">
        <v>15082</v>
      </c>
      <c r="D9410" s="294">
        <v>5991</v>
      </c>
      <c r="E9410" s="295">
        <v>64035</v>
      </c>
      <c r="F9410" s="294">
        <v>32912</v>
      </c>
      <c r="G9410" s="294">
        <v>48794</v>
      </c>
    </row>
    <row r="9411" spans="1:7">
      <c r="A9411" s="34" t="s">
        <v>1843</v>
      </c>
      <c r="B9411" s="293">
        <v>2015</v>
      </c>
      <c r="C9411" s="294">
        <v>13880</v>
      </c>
      <c r="D9411" s="294">
        <v>6328</v>
      </c>
      <c r="E9411" s="295">
        <v>40236</v>
      </c>
      <c r="F9411" s="294">
        <v>29842</v>
      </c>
      <c r="G9411" s="294">
        <v>29842</v>
      </c>
    </row>
    <row r="9412" spans="1:7">
      <c r="A9412" s="34" t="s">
        <v>1843</v>
      </c>
      <c r="B9412" s="293">
        <v>2014</v>
      </c>
      <c r="C9412" s="294">
        <v>12702</v>
      </c>
      <c r="D9412" s="294">
        <v>5438</v>
      </c>
      <c r="E9412" s="295">
        <v>38569</v>
      </c>
      <c r="F9412" s="294">
        <v>27413</v>
      </c>
      <c r="G9412" s="294">
        <v>27413</v>
      </c>
    </row>
    <row r="9413" spans="1:7">
      <c r="A9413" s="34" t="s">
        <v>1843</v>
      </c>
      <c r="B9413" s="293">
        <v>2013</v>
      </c>
      <c r="C9413" s="294">
        <v>11778</v>
      </c>
      <c r="D9413" s="294">
        <v>4980</v>
      </c>
      <c r="E9413" s="295">
        <v>35956</v>
      </c>
      <c r="F9413" s="294">
        <v>26870</v>
      </c>
      <c r="G9413" s="294">
        <v>26870</v>
      </c>
    </row>
    <row r="9414" spans="1:7">
      <c r="A9414" s="34" t="s">
        <v>1843</v>
      </c>
      <c r="B9414" s="293">
        <v>2012</v>
      </c>
      <c r="C9414" s="294">
        <v>10421</v>
      </c>
      <c r="D9414" s="294">
        <v>2144</v>
      </c>
      <c r="E9414" s="295">
        <v>40013</v>
      </c>
      <c r="F9414" s="294">
        <v>27630</v>
      </c>
      <c r="G9414" s="294">
        <v>27630</v>
      </c>
    </row>
    <row r="9415" spans="1:7">
      <c r="A9415" s="34" t="s">
        <v>1843</v>
      </c>
      <c r="B9415" s="293">
        <v>2011</v>
      </c>
      <c r="C9415" s="294">
        <v>9188</v>
      </c>
      <c r="D9415" s="294">
        <v>3650</v>
      </c>
      <c r="E9415" s="295">
        <v>34760</v>
      </c>
      <c r="F9415" s="294">
        <v>26437</v>
      </c>
      <c r="G9415" s="294">
        <v>26437</v>
      </c>
    </row>
    <row r="9416" spans="1:7">
      <c r="A9416" s="34" t="s">
        <v>1843</v>
      </c>
      <c r="B9416" s="293">
        <v>2010</v>
      </c>
      <c r="C9416" s="294">
        <v>8065</v>
      </c>
      <c r="D9416" s="294">
        <v>2966</v>
      </c>
      <c r="E9416" s="295">
        <v>33408</v>
      </c>
      <c r="F9416" s="294">
        <v>25014</v>
      </c>
      <c r="G9416" s="294">
        <v>25058</v>
      </c>
    </row>
    <row r="9417" spans="1:7">
      <c r="A9417" s="34" t="s">
        <v>1843</v>
      </c>
      <c r="B9417" s="293">
        <v>2009</v>
      </c>
      <c r="C9417" s="294">
        <v>6911</v>
      </c>
      <c r="D9417" s="294">
        <v>2353</v>
      </c>
      <c r="E9417" s="295">
        <v>32281</v>
      </c>
      <c r="F9417" s="294">
        <v>23193</v>
      </c>
      <c r="G9417" s="294">
        <v>23249</v>
      </c>
    </row>
    <row r="9418" spans="1:7">
      <c r="A9418" s="34" t="s">
        <v>1843</v>
      </c>
      <c r="B9418" s="293">
        <v>2008</v>
      </c>
      <c r="C9418" s="294">
        <v>6263</v>
      </c>
      <c r="D9418" s="294">
        <v>804</v>
      </c>
      <c r="E9418" s="295">
        <v>34981</v>
      </c>
      <c r="F9418" s="294">
        <v>22277</v>
      </c>
      <c r="G9418" s="294">
        <v>22383</v>
      </c>
    </row>
    <row r="9419" spans="1:7">
      <c r="A9419" s="34" t="s">
        <v>1843</v>
      </c>
      <c r="B9419" s="293">
        <v>2007</v>
      </c>
      <c r="C9419" s="294">
        <v>3589.7959999999998</v>
      </c>
      <c r="D9419" s="294">
        <v>-1076.095</v>
      </c>
      <c r="E9419" s="295">
        <v>4390.1170000000002</v>
      </c>
      <c r="F9419" s="294">
        <v>-462.71699999999998</v>
      </c>
      <c r="G9419" s="294">
        <v>-421.43700000000001</v>
      </c>
    </row>
    <row r="9420" spans="1:7">
      <c r="A9420" s="34" t="s">
        <v>1843</v>
      </c>
      <c r="B9420" s="293">
        <v>2006</v>
      </c>
      <c r="C9420" s="294">
        <v>2948.1260000000002</v>
      </c>
      <c r="D9420" s="294">
        <v>454.56099999999998</v>
      </c>
      <c r="E9420" s="295">
        <v>2963.9180000000001</v>
      </c>
      <c r="F9420" s="294">
        <v>620.654</v>
      </c>
      <c r="G9420" s="294">
        <v>694.27300000000002</v>
      </c>
    </row>
    <row r="9421" spans="1:7">
      <c r="A9421" s="34" t="s">
        <v>1844</v>
      </c>
      <c r="B9421" s="293">
        <v>2019</v>
      </c>
      <c r="C9421" s="294">
        <v>3225.1</v>
      </c>
      <c r="D9421" s="294">
        <v>291.89999999999998</v>
      </c>
      <c r="E9421" s="295">
        <v>4101.7</v>
      </c>
      <c r="F9421" s="294">
        <v>1777.6</v>
      </c>
      <c r="G9421" s="294">
        <v>2187.6</v>
      </c>
    </row>
    <row r="9422" spans="1:7">
      <c r="A9422" s="34" t="s">
        <v>1844</v>
      </c>
      <c r="B9422" s="293">
        <v>2018</v>
      </c>
      <c r="C9422" s="294">
        <v>2919.1</v>
      </c>
      <c r="D9422" s="294">
        <v>149.9</v>
      </c>
      <c r="E9422" s="295">
        <v>3252.7</v>
      </c>
      <c r="F9422" s="294">
        <v>1588.7</v>
      </c>
      <c r="G9422" s="294">
        <v>1588.7</v>
      </c>
    </row>
    <row r="9423" spans="1:7">
      <c r="A9423" s="34" t="s">
        <v>1844</v>
      </c>
      <c r="B9423" s="293">
        <v>2017</v>
      </c>
      <c r="C9423" s="294">
        <v>2619.3000000000002</v>
      </c>
      <c r="D9423" s="294">
        <v>218.5</v>
      </c>
      <c r="E9423" s="295">
        <v>3179.4</v>
      </c>
      <c r="F9423" s="294">
        <v>1499.3</v>
      </c>
      <c r="G9423" s="294">
        <v>1849.3</v>
      </c>
    </row>
    <row r="9424" spans="1:7">
      <c r="A9424" s="34" t="s">
        <v>1844</v>
      </c>
      <c r="B9424" s="293">
        <v>2016</v>
      </c>
      <c r="C9424" s="294">
        <v>2593.6999999999998</v>
      </c>
      <c r="D9424" s="294">
        <v>399.3</v>
      </c>
      <c r="E9424" s="295">
        <v>3814.8</v>
      </c>
      <c r="F9424" s="294">
        <v>1754.5</v>
      </c>
      <c r="G9424" s="294">
        <v>2420.4</v>
      </c>
    </row>
    <row r="9425" spans="1:7">
      <c r="A9425" s="34" t="s">
        <v>1844</v>
      </c>
      <c r="B9425" s="293">
        <v>2015</v>
      </c>
      <c r="C9425" s="294">
        <v>2490.6999999999998</v>
      </c>
      <c r="D9425" s="294">
        <v>411.5</v>
      </c>
      <c r="E9425" s="295">
        <v>3578.7</v>
      </c>
      <c r="F9425" s="294">
        <v>1726.3</v>
      </c>
      <c r="G9425" s="294">
        <v>2222.1999999999998</v>
      </c>
    </row>
    <row r="9426" spans="1:7">
      <c r="A9426" s="34" t="s">
        <v>1844</v>
      </c>
      <c r="B9426" s="293">
        <v>2014</v>
      </c>
      <c r="C9426" s="294">
        <v>3049.8</v>
      </c>
      <c r="D9426" s="294">
        <v>403.7</v>
      </c>
      <c r="E9426" s="295">
        <v>3357.29</v>
      </c>
      <c r="F9426" s="294">
        <v>1616.42</v>
      </c>
      <c r="G9426" s="294">
        <v>2053.92</v>
      </c>
    </row>
    <row r="9427" spans="1:7">
      <c r="A9427" s="34" t="s">
        <v>1844</v>
      </c>
      <c r="B9427" s="293">
        <v>2013</v>
      </c>
      <c r="C9427" s="294">
        <v>2942.8969999999999</v>
      </c>
      <c r="D9427" s="294">
        <v>438.24799999999999</v>
      </c>
      <c r="E9427" s="295">
        <v>3468.4740000000002</v>
      </c>
      <c r="F9427" s="294">
        <v>1713.847</v>
      </c>
      <c r="G9427" s="294">
        <v>2220.0969999999998</v>
      </c>
    </row>
    <row r="9428" spans="1:7">
      <c r="A9428" s="34" t="s">
        <v>1844</v>
      </c>
      <c r="B9428" s="293">
        <v>2012</v>
      </c>
      <c r="C9428" s="294">
        <v>2807.0149999999999</v>
      </c>
      <c r="D9428" s="294">
        <v>427.04899999999998</v>
      </c>
      <c r="E9428" s="295">
        <v>2878.7260000000001</v>
      </c>
      <c r="F9428" s="294">
        <v>1509.7760000000001</v>
      </c>
      <c r="G9428" s="294">
        <v>1671.0260000000001</v>
      </c>
    </row>
    <row r="9429" spans="1:7">
      <c r="A9429" s="34" t="s">
        <v>1844</v>
      </c>
      <c r="B9429" s="293">
        <v>2011</v>
      </c>
      <c r="C9429" s="294">
        <v>2596.6660000000002</v>
      </c>
      <c r="D9429" s="294">
        <v>398.93299999999999</v>
      </c>
      <c r="E9429" s="295">
        <v>2498.761</v>
      </c>
      <c r="F9429" s="294">
        <v>1243.8910000000001</v>
      </c>
      <c r="G9429" s="294">
        <v>1441.4170000000001</v>
      </c>
    </row>
    <row r="9430" spans="1:7">
      <c r="A9430" s="34" t="s">
        <v>1844</v>
      </c>
      <c r="B9430" s="293">
        <v>2010</v>
      </c>
      <c r="C9430" s="294">
        <v>2356.585</v>
      </c>
      <c r="D9430" s="294">
        <v>360.42200000000003</v>
      </c>
      <c r="E9430" s="295">
        <v>2323.9520000000002</v>
      </c>
      <c r="F9430" s="294">
        <v>1275.367</v>
      </c>
      <c r="G9430" s="294">
        <v>1318.761</v>
      </c>
    </row>
    <row r="9431" spans="1:7">
      <c r="A9431" s="34" t="s">
        <v>1844</v>
      </c>
      <c r="B9431" s="293">
        <v>2009</v>
      </c>
      <c r="C9431" s="294">
        <v>2214.06</v>
      </c>
      <c r="D9431" s="294">
        <v>319.02199999999999</v>
      </c>
      <c r="E9431" s="295">
        <v>2308.248</v>
      </c>
      <c r="F9431" s="294">
        <v>1311.7829999999999</v>
      </c>
      <c r="G9431" s="294">
        <v>1348.627</v>
      </c>
    </row>
    <row r="9432" spans="1:7">
      <c r="A9432" s="34" t="s">
        <v>1844</v>
      </c>
      <c r="B9432" s="293">
        <v>2008</v>
      </c>
      <c r="C9432" s="294">
        <v>2069.73</v>
      </c>
      <c r="D9432" s="294">
        <v>279.48399999999998</v>
      </c>
      <c r="E9432" s="295">
        <v>1975.5119999999999</v>
      </c>
      <c r="F9432" s="294">
        <v>1027.1849999999999</v>
      </c>
      <c r="G9432" s="294">
        <v>1067.5709999999999</v>
      </c>
    </row>
    <row r="9433" spans="1:7">
      <c r="A9433" s="34" t="s">
        <v>1844</v>
      </c>
      <c r="B9433" s="293">
        <v>2007</v>
      </c>
      <c r="C9433" s="294">
        <v>1755.0719999999999</v>
      </c>
      <c r="D9433" s="294">
        <v>239.45599999999999</v>
      </c>
      <c r="E9433" s="295">
        <v>1684.375</v>
      </c>
      <c r="F9433" s="294">
        <v>821.45500000000004</v>
      </c>
      <c r="G9433" s="294">
        <v>911.81100000000004</v>
      </c>
    </row>
    <row r="9434" spans="1:7">
      <c r="A9434" s="34" t="s">
        <v>1844</v>
      </c>
      <c r="B9434" s="293">
        <v>2006</v>
      </c>
      <c r="C9434" s="294">
        <v>1597.82</v>
      </c>
      <c r="D9434" s="294">
        <v>245.09100000000001</v>
      </c>
      <c r="E9434" s="295">
        <v>1511.751</v>
      </c>
      <c r="F9434" s="294">
        <v>797.25300000000004</v>
      </c>
      <c r="G9434" s="294">
        <v>854.5630000000001</v>
      </c>
    </row>
    <row r="9435" spans="1:7">
      <c r="A9435" s="34" t="s">
        <v>1844</v>
      </c>
      <c r="B9435" s="293">
        <v>2005</v>
      </c>
      <c r="C9435" s="294">
        <v>1382.557</v>
      </c>
      <c r="D9435" s="294">
        <v>206.57599999999999</v>
      </c>
      <c r="E9435" s="295">
        <v>1317.402</v>
      </c>
      <c r="F9435" s="294">
        <v>659.02700000000004</v>
      </c>
      <c r="G9435" s="294">
        <v>719.03399999999999</v>
      </c>
    </row>
    <row r="9436" spans="1:7">
      <c r="A9436" s="34" t="s">
        <v>1844</v>
      </c>
      <c r="B9436" s="293">
        <v>2004</v>
      </c>
      <c r="C9436" s="294">
        <v>1235.5229999999999</v>
      </c>
      <c r="D9436" s="294">
        <v>167.68700000000001</v>
      </c>
      <c r="E9436" s="295">
        <v>1180.6400000000001</v>
      </c>
      <c r="F9436" s="294">
        <v>624.16200000000003</v>
      </c>
      <c r="G9436" s="294">
        <v>671.30100000000004</v>
      </c>
    </row>
    <row r="9437" spans="1:7">
      <c r="A9437" s="34" t="s">
        <v>1844</v>
      </c>
      <c r="B9437" s="293">
        <v>2003</v>
      </c>
      <c r="C9437" s="294">
        <v>1041.557</v>
      </c>
      <c r="D9437" s="294">
        <v>130.88800000000001</v>
      </c>
      <c r="E9437" s="295">
        <v>1053.4871000000001</v>
      </c>
      <c r="F9437" s="294">
        <v>563.67600000000004</v>
      </c>
      <c r="G9437" s="294">
        <v>622.17600000000004</v>
      </c>
    </row>
    <row r="9438" spans="1:7">
      <c r="A9438" s="34" t="s">
        <v>1844</v>
      </c>
      <c r="B9438" s="293">
        <v>2002</v>
      </c>
      <c r="C9438" s="294">
        <v>873.09199999999998</v>
      </c>
      <c r="D9438" s="294">
        <v>93.608999999999995</v>
      </c>
      <c r="E9438" s="295">
        <v>910.27700000000004</v>
      </c>
      <c r="F9438" s="294">
        <v>472.803</v>
      </c>
      <c r="G9438" s="294">
        <v>531.36099999999999</v>
      </c>
    </row>
    <row r="9439" spans="1:7">
      <c r="A9439" s="34" t="s">
        <v>1844</v>
      </c>
      <c r="B9439" s="293">
        <v>2001</v>
      </c>
      <c r="C9439" s="294">
        <v>773.64300000000003</v>
      </c>
      <c r="D9439" s="294">
        <v>54.25</v>
      </c>
      <c r="E9439" s="295">
        <v>759.19899999999996</v>
      </c>
      <c r="F9439" s="294">
        <v>394.39600000000002</v>
      </c>
      <c r="G9439" s="294">
        <v>453.07</v>
      </c>
    </row>
    <row r="9440" spans="1:7">
      <c r="A9440" s="34" t="s">
        <v>1844</v>
      </c>
      <c r="B9440" s="293">
        <v>2000</v>
      </c>
      <c r="C9440" s="294">
        <v>689.7</v>
      </c>
      <c r="D9440" s="294">
        <v>53.048999999999999</v>
      </c>
      <c r="E9440" s="295">
        <v>602.54999999999995</v>
      </c>
      <c r="F9440" s="294">
        <v>270.35899999999998</v>
      </c>
      <c r="G9440" s="294">
        <v>329.47499999999997</v>
      </c>
    </row>
    <row r="9441" spans="1:7">
      <c r="A9441" s="34" t="s">
        <v>1844</v>
      </c>
      <c r="B9441" s="293">
        <v>1999</v>
      </c>
      <c r="C9441" s="294">
        <v>590.44000000000005</v>
      </c>
      <c r="D9441" s="294">
        <v>-24.238</v>
      </c>
      <c r="E9441" s="295">
        <v>539.18299999999999</v>
      </c>
      <c r="F9441" s="294">
        <v>184.99100000000001</v>
      </c>
      <c r="G9441" s="294">
        <v>279.07800000000003</v>
      </c>
    </row>
    <row r="9442" spans="1:7">
      <c r="A9442" s="34" t="s">
        <v>1844</v>
      </c>
      <c r="B9442" s="293">
        <v>1998</v>
      </c>
      <c r="C9442" s="294">
        <v>541.46100000000001</v>
      </c>
      <c r="D9442" s="294">
        <v>73.84</v>
      </c>
      <c r="E9442" s="295">
        <v>1218.2950000000001</v>
      </c>
      <c r="F9442" s="294">
        <v>557.54499999999996</v>
      </c>
      <c r="G9442" s="294">
        <v>715.47699999999998</v>
      </c>
    </row>
    <row r="9443" spans="1:7">
      <c r="A9443" s="34" t="s">
        <v>1844</v>
      </c>
      <c r="B9443" s="293">
        <v>1997</v>
      </c>
      <c r="C9443" s="294">
        <v>1425.8240000000001</v>
      </c>
      <c r="D9443" s="294">
        <v>115.56</v>
      </c>
      <c r="E9443" s="295">
        <v>1104.3330000000001</v>
      </c>
      <c r="F9443" s="294">
        <v>524.577</v>
      </c>
      <c r="G9443" s="294">
        <v>616.43100000000004</v>
      </c>
    </row>
    <row r="9444" spans="1:7">
      <c r="A9444" s="34" t="s">
        <v>1844</v>
      </c>
      <c r="B9444" s="293">
        <v>1996</v>
      </c>
      <c r="C9444" s="294">
        <v>1599.3610000000001</v>
      </c>
      <c r="D9444" s="294">
        <v>122.063</v>
      </c>
      <c r="E9444" s="295">
        <v>1018.921</v>
      </c>
      <c r="F9444" s="294">
        <v>467.90899999999999</v>
      </c>
      <c r="G9444" s="294">
        <v>532.529</v>
      </c>
    </row>
    <row r="9445" spans="1:7">
      <c r="A9445" s="34" t="s">
        <v>1844</v>
      </c>
      <c r="B9445" s="293">
        <v>1995</v>
      </c>
      <c r="C9445" s="294">
        <v>1575.7419</v>
      </c>
      <c r="D9445" s="294">
        <v>139.286</v>
      </c>
      <c r="E9445" s="295">
        <v>1003.782</v>
      </c>
      <c r="F9445" s="294">
        <v>394.92899999999997</v>
      </c>
      <c r="G9445" s="294">
        <v>486.03899999999999</v>
      </c>
    </row>
    <row r="9446" spans="1:7">
      <c r="A9446" s="34" t="s">
        <v>1844</v>
      </c>
      <c r="B9446" s="293">
        <v>1994</v>
      </c>
      <c r="C9446" s="294">
        <v>1313.4469999999999</v>
      </c>
      <c r="D9446" s="294">
        <v>79.358000000000004</v>
      </c>
      <c r="E9446" s="295">
        <v>962.423</v>
      </c>
      <c r="F9446" s="294">
        <v>449.45299999999997</v>
      </c>
      <c r="G9446" s="294">
        <v>514.66800000000001</v>
      </c>
    </row>
    <row r="9447" spans="1:7">
      <c r="A9447" s="34" t="s">
        <v>1844</v>
      </c>
      <c r="B9447" s="293">
        <v>1993</v>
      </c>
      <c r="C9447" s="294">
        <v>1310.9839999999999</v>
      </c>
      <c r="D9447" s="294">
        <v>45.802999999999997</v>
      </c>
      <c r="E9447" s="295">
        <v>878.70699999999999</v>
      </c>
      <c r="F9447" s="294">
        <v>414.06099999999998</v>
      </c>
      <c r="G9447" s="294">
        <v>497.38900000000001</v>
      </c>
    </row>
    <row r="9448" spans="1:7">
      <c r="A9448" s="34" t="s">
        <v>1844</v>
      </c>
      <c r="B9448" s="293">
        <v>1992</v>
      </c>
      <c r="C9448" s="294">
        <v>1288.0239999999999</v>
      </c>
      <c r="D9448" s="294">
        <v>38.655999999999999</v>
      </c>
      <c r="E9448" s="295">
        <v>893.03300000000002</v>
      </c>
      <c r="F9448" s="294">
        <v>428.04300000000001</v>
      </c>
      <c r="G9448" s="294">
        <v>488.06</v>
      </c>
    </row>
    <row r="9449" spans="1:7">
      <c r="A9449" s="34" t="s">
        <v>1844</v>
      </c>
      <c r="B9449" s="293">
        <v>1991</v>
      </c>
      <c r="C9449" s="294">
        <v>1377.902</v>
      </c>
      <c r="D9449" s="294">
        <v>57.502000000000002</v>
      </c>
      <c r="E9449" s="295">
        <v>884.20399999999995</v>
      </c>
      <c r="F9449" s="294">
        <v>434.26499999999999</v>
      </c>
      <c r="G9449" s="294">
        <v>511.56200000000001</v>
      </c>
    </row>
    <row r="9450" spans="1:7">
      <c r="A9450" s="34" t="s">
        <v>1844</v>
      </c>
      <c r="B9450" s="293">
        <v>1990</v>
      </c>
      <c r="C9450" s="294">
        <v>1264.8399999999999</v>
      </c>
      <c r="D9450" s="294">
        <v>-4.0919999999999996</v>
      </c>
      <c r="E9450" s="295">
        <v>923.57399999999996</v>
      </c>
      <c r="F9450" s="294">
        <v>400.21100000000001</v>
      </c>
      <c r="G9450" s="294">
        <v>487.07000000000005</v>
      </c>
    </row>
    <row r="9451" spans="1:7">
      <c r="A9451" s="34" t="s">
        <v>1844</v>
      </c>
      <c r="B9451" s="293">
        <v>1989</v>
      </c>
      <c r="C9451" s="294">
        <v>1219.604</v>
      </c>
      <c r="D9451" s="294">
        <v>31.518999999999998</v>
      </c>
      <c r="E9451" s="295">
        <v>931.28099999999995</v>
      </c>
      <c r="F9451" s="294">
        <v>427.28100000000001</v>
      </c>
      <c r="G9451" s="294">
        <v>535.84300000000007</v>
      </c>
    </row>
    <row r="9452" spans="1:7">
      <c r="A9452" s="34" t="s">
        <v>1845</v>
      </c>
      <c r="B9452" s="293">
        <v>2019</v>
      </c>
      <c r="C9452" s="294">
        <v>13848.66</v>
      </c>
      <c r="D9452" s="294">
        <v>1259.7919999999999</v>
      </c>
      <c r="E9452" s="295">
        <v>10356.785</v>
      </c>
      <c r="F9452" s="294">
        <v>4298.5159999999996</v>
      </c>
      <c r="G9452" s="294">
        <v>7084.7179999999998</v>
      </c>
    </row>
    <row r="9453" spans="1:7">
      <c r="A9453" s="34" t="s">
        <v>1845</v>
      </c>
      <c r="B9453" s="293">
        <v>2017</v>
      </c>
      <c r="C9453" s="294">
        <v>11811.177</v>
      </c>
      <c r="D9453" s="294">
        <v>614.923</v>
      </c>
      <c r="E9453" s="295">
        <v>9958.5020000000004</v>
      </c>
      <c r="F9453" s="294">
        <v>3719.9</v>
      </c>
      <c r="G9453" s="294">
        <v>6643.2380000000003</v>
      </c>
    </row>
    <row r="9454" spans="1:7">
      <c r="A9454" s="34" t="s">
        <v>1845</v>
      </c>
      <c r="B9454" s="293">
        <v>2016</v>
      </c>
      <c r="C9454" s="294">
        <v>10996.393</v>
      </c>
      <c r="D9454" s="294">
        <v>1231.5930000000001</v>
      </c>
      <c r="E9454" s="295">
        <v>9639.5419999999995</v>
      </c>
      <c r="F9454" s="294">
        <v>5384.8379999999997</v>
      </c>
      <c r="G9454" s="294">
        <v>7249.527</v>
      </c>
    </row>
    <row r="9455" spans="1:7">
      <c r="A9455" s="34" t="s">
        <v>1845</v>
      </c>
      <c r="B9455" s="293">
        <v>2016</v>
      </c>
      <c r="C9455" s="294">
        <v>11026.147000000001</v>
      </c>
      <c r="D9455" s="294">
        <v>1074.106</v>
      </c>
      <c r="E9455" s="295">
        <v>9739.2870000000003</v>
      </c>
      <c r="F9455" s="294">
        <v>4940.9210000000003</v>
      </c>
      <c r="G9455" s="294">
        <v>7259.8190000000004</v>
      </c>
    </row>
    <row r="9456" spans="1:7">
      <c r="A9456" s="34" t="s">
        <v>1845</v>
      </c>
      <c r="B9456" s="293">
        <v>2015</v>
      </c>
      <c r="C9456" s="294">
        <v>11881.73</v>
      </c>
      <c r="D9456" s="294">
        <v>1047.5050000000001</v>
      </c>
      <c r="E9456" s="295">
        <v>9845.2999999999993</v>
      </c>
      <c r="F9456" s="294">
        <v>5630.8819999999996</v>
      </c>
      <c r="G9456" s="294">
        <v>7070.5259999999998</v>
      </c>
    </row>
    <row r="9457" spans="1:7">
      <c r="A9457" s="34" t="s">
        <v>1845</v>
      </c>
      <c r="B9457" s="293">
        <v>2013</v>
      </c>
      <c r="C9457" s="294">
        <v>11419.647999999999</v>
      </c>
      <c r="D9457" s="294">
        <v>1210.1189999999999</v>
      </c>
      <c r="E9457" s="295">
        <v>10315.442999999999</v>
      </c>
      <c r="F9457" s="294">
        <v>6077.0379999999996</v>
      </c>
      <c r="G9457" s="294">
        <v>7527.8439999999991</v>
      </c>
    </row>
    <row r="9458" spans="1:7">
      <c r="A9458" s="34" t="s">
        <v>1845</v>
      </c>
      <c r="B9458" s="293">
        <v>2012</v>
      </c>
      <c r="C9458" s="294">
        <v>10879.855</v>
      </c>
      <c r="D9458" s="294">
        <v>1085.999</v>
      </c>
      <c r="E9458" s="295">
        <v>9633.0210000000006</v>
      </c>
      <c r="F9458" s="294">
        <v>5125.625</v>
      </c>
      <c r="G9458" s="294">
        <v>6970.223</v>
      </c>
    </row>
    <row r="9459" spans="1:7">
      <c r="A9459" s="34" t="s">
        <v>1845</v>
      </c>
      <c r="B9459" s="293">
        <v>2011</v>
      </c>
      <c r="C9459" s="294">
        <v>7702.5889999999999</v>
      </c>
      <c r="D9459" s="294">
        <v>571.36199999999997</v>
      </c>
      <c r="E9459" s="295">
        <v>6457.5559999999996</v>
      </c>
      <c r="F9459" s="294">
        <v>3861.319</v>
      </c>
      <c r="G9459" s="294">
        <v>4836.5140000000001</v>
      </c>
    </row>
    <row r="9460" spans="1:7">
      <c r="A9460" s="34" t="s">
        <v>1845</v>
      </c>
      <c r="B9460" s="293">
        <v>2011</v>
      </c>
      <c r="C9460" s="294">
        <v>9459.232</v>
      </c>
      <c r="D9460" s="294">
        <v>888.08900000000006</v>
      </c>
      <c r="E9460" s="295">
        <v>9313.1260000000002</v>
      </c>
      <c r="F9460" s="294">
        <v>4525.1750000000002</v>
      </c>
      <c r="G9460" s="294">
        <v>6641.3860000000004</v>
      </c>
    </row>
    <row r="9461" spans="1:7">
      <c r="A9461" s="34" t="s">
        <v>1845</v>
      </c>
      <c r="B9461" s="293">
        <v>2010</v>
      </c>
      <c r="C9461" s="294">
        <v>7220.2860000000001</v>
      </c>
      <c r="D9461" s="294">
        <v>461.27100000000002</v>
      </c>
      <c r="E9461" s="295">
        <v>6473.8630000000003</v>
      </c>
      <c r="F9461" s="294">
        <v>3813.2849999999999</v>
      </c>
      <c r="G9461" s="294">
        <v>5000.4110000000001</v>
      </c>
    </row>
    <row r="9462" spans="1:7">
      <c r="A9462" s="34" t="s">
        <v>1845</v>
      </c>
      <c r="B9462" s="293">
        <v>2009</v>
      </c>
      <c r="C9462" s="294">
        <v>7642.6</v>
      </c>
      <c r="D9462" s="294">
        <v>602.74800000000005</v>
      </c>
      <c r="E9462" s="295">
        <v>6433.8680000000004</v>
      </c>
      <c r="F9462" s="294">
        <v>3555.8919999999998</v>
      </c>
      <c r="G9462" s="294">
        <v>4754.34</v>
      </c>
    </row>
    <row r="9463" spans="1:7">
      <c r="A9463" s="34" t="s">
        <v>1845</v>
      </c>
      <c r="B9463" s="293">
        <v>2007</v>
      </c>
      <c r="C9463" s="294">
        <v>7219.3590000000004</v>
      </c>
      <c r="D9463" s="294">
        <v>591.62099999999998</v>
      </c>
      <c r="E9463" s="295">
        <v>6446.6850000000004</v>
      </c>
      <c r="F9463" s="294">
        <v>3576.8290000000002</v>
      </c>
      <c r="G9463" s="294">
        <v>4856.9870000000001</v>
      </c>
    </row>
    <row r="9464" spans="1:7">
      <c r="A9464" s="34" t="s">
        <v>1845</v>
      </c>
      <c r="B9464" s="293">
        <v>2006</v>
      </c>
      <c r="C9464" s="294">
        <v>6215.7939999999999</v>
      </c>
      <c r="D9464" s="294">
        <v>533.51599999999996</v>
      </c>
      <c r="E9464" s="295">
        <v>5465.6930000000002</v>
      </c>
      <c r="F9464" s="294">
        <v>3265.172</v>
      </c>
      <c r="G9464" s="294">
        <v>4057.8739999999998</v>
      </c>
    </row>
    <row r="9465" spans="1:7">
      <c r="A9465" s="34" t="s">
        <v>1845</v>
      </c>
      <c r="B9465" s="293">
        <v>2005</v>
      </c>
      <c r="C9465" s="294">
        <v>6124.5879999999997</v>
      </c>
      <c r="D9465" s="294">
        <v>472.87</v>
      </c>
      <c r="E9465" s="295">
        <v>5004.2780000000002</v>
      </c>
      <c r="F9465" s="294">
        <v>2539.2939999999999</v>
      </c>
      <c r="G9465" s="294">
        <v>3539.9949999999999</v>
      </c>
    </row>
    <row r="9466" spans="1:7">
      <c r="A9466" s="34" t="s">
        <v>1845</v>
      </c>
      <c r="B9466" s="293">
        <v>2004</v>
      </c>
      <c r="C9466" s="294">
        <v>5207.4589999999998</v>
      </c>
      <c r="D9466" s="294">
        <v>395.69499999999999</v>
      </c>
      <c r="E9466" s="295">
        <v>4245.5519999999997</v>
      </c>
      <c r="F9466" s="294">
        <v>1981.2940000000001</v>
      </c>
      <c r="G9466" s="294">
        <v>2972.7690000000002</v>
      </c>
    </row>
    <row r="9467" spans="1:7">
      <c r="A9467" s="34" t="s">
        <v>1845</v>
      </c>
      <c r="B9467" s="293">
        <v>2003</v>
      </c>
      <c r="C9467" s="294">
        <v>5083.5230000000001</v>
      </c>
      <c r="D9467" s="294">
        <v>-157.298</v>
      </c>
      <c r="E9467" s="295">
        <v>3503.1509999999998</v>
      </c>
      <c r="F9467" s="294">
        <v>1694.75</v>
      </c>
      <c r="G9467" s="294">
        <v>2358.7330000000002</v>
      </c>
    </row>
    <row r="9468" spans="1:7">
      <c r="A9468" s="34" t="s">
        <v>1845</v>
      </c>
      <c r="B9468" s="293">
        <v>2001</v>
      </c>
      <c r="C9468" s="294">
        <v>5220.4170000000004</v>
      </c>
      <c r="D9468" s="294">
        <v>132.24299999999999</v>
      </c>
      <c r="E9468" s="295">
        <v>4103.0159999999996</v>
      </c>
      <c r="F9468" s="294">
        <v>2156.6469999999999</v>
      </c>
      <c r="G9468" s="294">
        <v>3139.2779999999998</v>
      </c>
    </row>
    <row r="9469" spans="1:7">
      <c r="A9469" s="34" t="s">
        <v>1845</v>
      </c>
      <c r="B9469" s="293">
        <v>2000</v>
      </c>
      <c r="C9469" s="294">
        <v>5551.616</v>
      </c>
      <c r="D9469" s="294">
        <v>359.84800000000001</v>
      </c>
      <c r="E9469" s="295">
        <v>4026.5140000000001</v>
      </c>
      <c r="F9469" s="294">
        <v>2201.0940000000001</v>
      </c>
      <c r="G9469" s="294">
        <v>3132.6109999999999</v>
      </c>
    </row>
    <row r="9470" spans="1:7">
      <c r="A9470" s="34" t="s">
        <v>1845</v>
      </c>
      <c r="B9470" s="293">
        <v>2000</v>
      </c>
      <c r="C9470" s="294">
        <v>5747.8789999999999</v>
      </c>
      <c r="D9470" s="294">
        <v>256.17599999999999</v>
      </c>
      <c r="E9470" s="295">
        <v>4358.1559999999999</v>
      </c>
      <c r="F9470" s="294">
        <v>2232.33</v>
      </c>
      <c r="G9470" s="294">
        <v>3398.37</v>
      </c>
    </row>
    <row r="9471" spans="1:7">
      <c r="A9471" s="34" t="s">
        <v>1845</v>
      </c>
      <c r="B9471" s="293">
        <v>1999</v>
      </c>
      <c r="C9471" s="294">
        <v>5478.8071</v>
      </c>
      <c r="D9471" s="294">
        <v>384.589</v>
      </c>
      <c r="E9471" s="295">
        <v>3836.6660000000002</v>
      </c>
      <c r="F9471" s="294">
        <v>2100.2530000000002</v>
      </c>
      <c r="G9471" s="294">
        <v>2867.7890000000002</v>
      </c>
    </row>
    <row r="9472" spans="1:7">
      <c r="A9472" s="34" t="s">
        <v>1845</v>
      </c>
      <c r="B9472" s="293">
        <v>1998</v>
      </c>
      <c r="C9472" s="294">
        <v>5222.2461000000003</v>
      </c>
      <c r="D9472" s="294">
        <v>347.13799999999998</v>
      </c>
      <c r="E9472" s="295">
        <v>3322.7820000000002</v>
      </c>
      <c r="F9472" s="294">
        <v>1896.835</v>
      </c>
      <c r="G9472" s="294">
        <v>2437.7020000000002</v>
      </c>
    </row>
    <row r="9473" spans="1:7">
      <c r="A9473" s="34" t="s">
        <v>1845</v>
      </c>
      <c r="B9473" s="293">
        <v>1997</v>
      </c>
      <c r="C9473" s="294">
        <v>5137.1782000000003</v>
      </c>
      <c r="D9473" s="294">
        <v>295.50799999999998</v>
      </c>
      <c r="E9473" s="295">
        <v>3449.5349000000001</v>
      </c>
      <c r="F9473" s="294">
        <v>2000.133</v>
      </c>
      <c r="G9473" s="294">
        <v>2538.0169999999998</v>
      </c>
    </row>
    <row r="9474" spans="1:7">
      <c r="A9474" s="34" t="s">
        <v>1845</v>
      </c>
      <c r="B9474" s="293">
        <v>1995</v>
      </c>
      <c r="C9474" s="294">
        <v>5062.2987999999996</v>
      </c>
      <c r="D9474" s="294">
        <v>153.16</v>
      </c>
      <c r="E9474" s="295">
        <v>3447.0709999999999</v>
      </c>
      <c r="F9474" s="294">
        <v>1795.1419000000001</v>
      </c>
      <c r="G9474" s="294">
        <v>2642.0189</v>
      </c>
    </row>
    <row r="9475" spans="1:7">
      <c r="A9475" s="34" t="s">
        <v>1845</v>
      </c>
      <c r="B9475" s="293">
        <v>1994</v>
      </c>
      <c r="C9475" s="294">
        <v>4971.7129000000004</v>
      </c>
      <c r="D9475" s="294">
        <v>270.30700000000002</v>
      </c>
      <c r="E9475" s="295">
        <v>3335.6079</v>
      </c>
      <c r="F9475" s="294">
        <v>1744.5909999999999</v>
      </c>
      <c r="G9475" s="294">
        <v>2585.2249999999999</v>
      </c>
    </row>
    <row r="9476" spans="1:7">
      <c r="A9476" s="34" t="s">
        <v>1845</v>
      </c>
      <c r="B9476" s="293">
        <v>1993</v>
      </c>
      <c r="C9476" s="294">
        <v>3824.4490000000001</v>
      </c>
      <c r="D9476" s="294">
        <v>232.696</v>
      </c>
      <c r="E9476" s="295">
        <v>2712.3798999999999</v>
      </c>
      <c r="F9476" s="294">
        <v>1165.489</v>
      </c>
      <c r="G9476" s="294">
        <v>2113.1469999999999</v>
      </c>
    </row>
    <row r="9477" spans="1:7">
      <c r="A9477" s="34" t="s">
        <v>1845</v>
      </c>
      <c r="B9477" s="293">
        <v>1993</v>
      </c>
      <c r="C9477" s="294">
        <v>4320.4038</v>
      </c>
      <c r="D9477" s="294">
        <v>242.124</v>
      </c>
      <c r="E9477" s="295">
        <v>2877.3479000000002</v>
      </c>
      <c r="F9477" s="294">
        <v>1562.9490000000001</v>
      </c>
      <c r="G9477" s="294">
        <v>2236.2889999999998</v>
      </c>
    </row>
    <row r="9478" spans="1:7">
      <c r="A9478" s="34" t="s">
        <v>1845</v>
      </c>
      <c r="B9478" s="293">
        <v>1992</v>
      </c>
      <c r="C9478" s="294">
        <v>2952.4331000000002</v>
      </c>
      <c r="D9478" s="294">
        <v>156.964</v>
      </c>
      <c r="E9478" s="295">
        <v>2126.9131000000002</v>
      </c>
      <c r="F9478" s="294">
        <v>945.83500000000004</v>
      </c>
      <c r="G9478" s="294">
        <v>1637.5419999999999</v>
      </c>
    </row>
    <row r="9479" spans="1:7">
      <c r="A9479" s="34" t="s">
        <v>1845</v>
      </c>
      <c r="B9479" s="293">
        <v>1990</v>
      </c>
      <c r="C9479" s="294">
        <v>2612.6129999999998</v>
      </c>
      <c r="D9479" s="294">
        <v>76.994</v>
      </c>
      <c r="E9479" s="295">
        <v>1852.829</v>
      </c>
      <c r="F9479" s="294">
        <v>826.60900000000004</v>
      </c>
      <c r="G9479" s="294">
        <v>1497.038</v>
      </c>
    </row>
    <row r="9480" spans="1:7">
      <c r="A9480" s="34" t="s">
        <v>1845</v>
      </c>
      <c r="B9480" s="293">
        <v>1989</v>
      </c>
      <c r="C9480" s="294">
        <v>2532.7109</v>
      </c>
      <c r="D9480" s="294">
        <v>176.011</v>
      </c>
      <c r="E9480" s="295">
        <v>1889.7639999999999</v>
      </c>
      <c r="F9480" s="294">
        <v>819.77700000000004</v>
      </c>
      <c r="G9480" s="294">
        <v>1554.8440000000001</v>
      </c>
    </row>
    <row r="9481" spans="1:7">
      <c r="A9481" s="34" t="s">
        <v>1846</v>
      </c>
      <c r="B9481" s="293">
        <v>2019</v>
      </c>
      <c r="C9481" s="294">
        <v>12838</v>
      </c>
      <c r="D9481" s="294">
        <v>1548</v>
      </c>
      <c r="E9481" s="295">
        <v>23671</v>
      </c>
      <c r="F9481" s="294">
        <v>8761</v>
      </c>
      <c r="G9481" s="294">
        <v>17499</v>
      </c>
    </row>
    <row r="9482" spans="1:7">
      <c r="A9482" s="34" t="s">
        <v>1846</v>
      </c>
      <c r="B9482" s="293">
        <v>2018</v>
      </c>
      <c r="C9482" s="294">
        <v>12943</v>
      </c>
      <c r="D9482" s="294">
        <v>1719</v>
      </c>
      <c r="E9482" s="295">
        <v>23783</v>
      </c>
      <c r="F9482" s="294">
        <v>7711</v>
      </c>
      <c r="G9482" s="294">
        <v>17793</v>
      </c>
    </row>
    <row r="9483" spans="1:7">
      <c r="A9483" s="34" t="s">
        <v>1846</v>
      </c>
      <c r="B9483" s="293">
        <v>2017</v>
      </c>
      <c r="C9483" s="294">
        <v>13263</v>
      </c>
      <c r="D9483" s="294">
        <v>1874</v>
      </c>
      <c r="E9483" s="295">
        <v>23698</v>
      </c>
      <c r="F9483" s="294">
        <v>6367</v>
      </c>
      <c r="G9483" s="294">
        <v>17486</v>
      </c>
    </row>
    <row r="9484" spans="1:7">
      <c r="A9484" s="34" t="s">
        <v>1846</v>
      </c>
      <c r="B9484" s="293">
        <v>2016</v>
      </c>
      <c r="C9484" s="294">
        <v>12488</v>
      </c>
      <c r="D9484" s="294">
        <v>1438</v>
      </c>
      <c r="E9484" s="295">
        <v>22508</v>
      </c>
      <c r="F9484" s="294">
        <v>4541</v>
      </c>
      <c r="G9484" s="294">
        <v>16454</v>
      </c>
    </row>
    <row r="9485" spans="1:7">
      <c r="A9485" s="34" t="s">
        <v>1846</v>
      </c>
      <c r="B9485" s="293">
        <v>2015</v>
      </c>
      <c r="C9485" s="294">
        <v>13268</v>
      </c>
      <c r="D9485" s="294">
        <v>1922</v>
      </c>
      <c r="E9485" s="295">
        <v>22143</v>
      </c>
      <c r="F9485" s="294">
        <v>3818</v>
      </c>
      <c r="G9485" s="294">
        <v>16103</v>
      </c>
    </row>
    <row r="9486" spans="1:7">
      <c r="A9486" s="34" t="s">
        <v>1846</v>
      </c>
      <c r="B9486" s="293">
        <v>2014</v>
      </c>
      <c r="C9486" s="294">
        <v>13783</v>
      </c>
      <c r="D9486" s="294">
        <v>2391</v>
      </c>
      <c r="E9486" s="295">
        <v>23047</v>
      </c>
      <c r="F9486" s="294">
        <v>3963</v>
      </c>
      <c r="G9486" s="294">
        <v>16662</v>
      </c>
    </row>
    <row r="9487" spans="1:7">
      <c r="A9487" s="34" t="s">
        <v>1846</v>
      </c>
      <c r="B9487" s="293">
        <v>2013</v>
      </c>
      <c r="C9487" s="294">
        <v>13794</v>
      </c>
      <c r="D9487" s="294">
        <v>2395</v>
      </c>
      <c r="E9487" s="295">
        <v>23829</v>
      </c>
      <c r="F9487" s="294">
        <v>5390</v>
      </c>
      <c r="G9487" s="294">
        <v>17275</v>
      </c>
    </row>
    <row r="9488" spans="1:7">
      <c r="A9488" s="34" t="s">
        <v>1846</v>
      </c>
      <c r="B9488" s="293">
        <v>2012</v>
      </c>
      <c r="C9488" s="294">
        <v>13887</v>
      </c>
      <c r="D9488" s="294">
        <v>1981</v>
      </c>
      <c r="E9488" s="295">
        <v>22250</v>
      </c>
      <c r="F9488" s="294">
        <v>7618</v>
      </c>
      <c r="G9488" s="294">
        <v>15767</v>
      </c>
    </row>
    <row r="9489" spans="1:7">
      <c r="A9489" s="34" t="s">
        <v>1846</v>
      </c>
      <c r="B9489" s="293">
        <v>2011</v>
      </c>
      <c r="C9489" s="294">
        <v>14914</v>
      </c>
      <c r="D9489" s="294">
        <v>2136</v>
      </c>
      <c r="E9489" s="295">
        <v>22801</v>
      </c>
      <c r="F9489" s="294">
        <v>8785</v>
      </c>
      <c r="G9489" s="294">
        <v>16150</v>
      </c>
    </row>
    <row r="9490" spans="1:7">
      <c r="A9490" s="34" t="s">
        <v>1846</v>
      </c>
      <c r="B9490" s="293">
        <v>2009</v>
      </c>
      <c r="C9490" s="294">
        <v>13257</v>
      </c>
      <c r="D9490" s="294">
        <v>1611</v>
      </c>
      <c r="E9490" s="295">
        <v>21900</v>
      </c>
      <c r="F9490" s="294">
        <v>8845</v>
      </c>
      <c r="G9490" s="294">
        <v>15618</v>
      </c>
    </row>
    <row r="9491" spans="1:7">
      <c r="A9491" s="34" t="s">
        <v>1846</v>
      </c>
      <c r="B9491" s="293">
        <v>2008</v>
      </c>
      <c r="C9491" s="294">
        <v>14625</v>
      </c>
      <c r="D9491" s="294">
        <v>1251</v>
      </c>
      <c r="E9491" s="295">
        <v>22487</v>
      </c>
      <c r="F9491" s="294">
        <v>7071</v>
      </c>
      <c r="G9491" s="294">
        <v>15073</v>
      </c>
    </row>
    <row r="9492" spans="1:7">
      <c r="A9492" s="34" t="s">
        <v>1846</v>
      </c>
      <c r="B9492" s="293">
        <v>2007</v>
      </c>
      <c r="C9492" s="294">
        <v>13423.0996</v>
      </c>
      <c r="D9492" s="294">
        <v>1838.1</v>
      </c>
      <c r="E9492" s="295">
        <v>22904.099600000001</v>
      </c>
      <c r="F9492" s="294">
        <v>7147.9</v>
      </c>
      <c r="G9492" s="294">
        <v>15394</v>
      </c>
    </row>
    <row r="9493" spans="1:7">
      <c r="A9493" s="34" t="s">
        <v>1846</v>
      </c>
      <c r="B9493" s="293">
        <v>2006</v>
      </c>
      <c r="C9493" s="294">
        <v>11361.0996</v>
      </c>
      <c r="D9493" s="294">
        <v>1592.1</v>
      </c>
      <c r="E9493" s="295">
        <v>21796.699199999999</v>
      </c>
      <c r="F9493" s="294">
        <v>7193.2001</v>
      </c>
      <c r="G9493" s="294">
        <v>14841.1001</v>
      </c>
    </row>
    <row r="9494" spans="1:7">
      <c r="A9494" s="34" t="s">
        <v>1846</v>
      </c>
      <c r="B9494" s="293">
        <v>2005</v>
      </c>
      <c r="C9494" s="294">
        <v>9609.6</v>
      </c>
      <c r="D9494" s="294">
        <v>1256.9000000000001</v>
      </c>
      <c r="E9494" s="295">
        <v>19115.599999999999</v>
      </c>
      <c r="F9494" s="294">
        <v>7790.3</v>
      </c>
      <c r="G9494" s="294">
        <v>13548.2</v>
      </c>
    </row>
    <row r="9495" spans="1:7">
      <c r="A9495" s="34" t="s">
        <v>1846</v>
      </c>
      <c r="B9495" s="293">
        <v>2004</v>
      </c>
      <c r="C9495" s="294">
        <v>8132.2002000000002</v>
      </c>
      <c r="D9495" s="294">
        <v>293.7</v>
      </c>
      <c r="E9495" s="295">
        <v>18440.800800000001</v>
      </c>
      <c r="F9495" s="294">
        <v>13476.600200000001</v>
      </c>
      <c r="G9495" s="294">
        <v>13821.700200000001</v>
      </c>
    </row>
    <row r="9496" spans="1:7">
      <c r="A9496" s="34" t="s">
        <v>1846</v>
      </c>
      <c r="B9496" s="293">
        <v>2003</v>
      </c>
      <c r="C9496" s="294">
        <v>7304.3999000000003</v>
      </c>
      <c r="D9496" s="294">
        <v>338.5</v>
      </c>
      <c r="E9496" s="295">
        <v>22304.400399999999</v>
      </c>
      <c r="F9496" s="294">
        <v>16440.9002</v>
      </c>
      <c r="G9496" s="294">
        <v>16643.100200000001</v>
      </c>
    </row>
    <row r="9497" spans="1:7">
      <c r="A9497" s="34" t="s">
        <v>1847</v>
      </c>
      <c r="B9497" s="293">
        <v>2019</v>
      </c>
      <c r="C9497" s="294">
        <v>102729</v>
      </c>
      <c r="D9497" s="294">
        <v>2422</v>
      </c>
      <c r="E9497" s="295">
        <v>53864</v>
      </c>
      <c r="F9497" s="294">
        <v>22536</v>
      </c>
      <c r="G9497" s="294">
        <v>33498</v>
      </c>
    </row>
    <row r="9498" spans="1:7">
      <c r="A9498" s="34" t="s">
        <v>1847</v>
      </c>
      <c r="B9498" s="293">
        <v>2018</v>
      </c>
      <c r="C9498" s="294">
        <v>111407</v>
      </c>
      <c r="D9498" s="294">
        <v>3122</v>
      </c>
      <c r="E9498" s="295">
        <v>50155</v>
      </c>
      <c r="F9498" s="294">
        <v>22731</v>
      </c>
      <c r="G9498" s="294">
        <v>31840</v>
      </c>
    </row>
    <row r="9499" spans="1:7">
      <c r="A9499" s="34" t="s">
        <v>1847</v>
      </c>
      <c r="B9499" s="293">
        <v>2017</v>
      </c>
      <c r="C9499" s="294">
        <v>88407</v>
      </c>
      <c r="D9499" s="294">
        <v>4065</v>
      </c>
      <c r="E9499" s="295">
        <v>50158</v>
      </c>
      <c r="F9499" s="294">
        <v>22900</v>
      </c>
      <c r="G9499" s="294">
        <v>31772</v>
      </c>
    </row>
    <row r="9500" spans="1:7">
      <c r="A9500" s="34" t="s">
        <v>1847</v>
      </c>
      <c r="B9500" s="293">
        <v>2016</v>
      </c>
      <c r="C9500" s="294">
        <v>70166</v>
      </c>
      <c r="D9500" s="294">
        <v>2289</v>
      </c>
      <c r="E9500" s="295">
        <v>46173</v>
      </c>
      <c r="F9500" s="294">
        <v>20854</v>
      </c>
      <c r="G9500" s="294">
        <v>28855</v>
      </c>
    </row>
    <row r="9501" spans="1:7">
      <c r="A9501" s="34" t="s">
        <v>1847</v>
      </c>
      <c r="B9501" s="293">
        <v>2015</v>
      </c>
      <c r="C9501" s="294">
        <v>81824</v>
      </c>
      <c r="D9501" s="294">
        <v>3990</v>
      </c>
      <c r="E9501" s="295">
        <v>44227</v>
      </c>
      <c r="F9501" s="294">
        <v>21354</v>
      </c>
      <c r="G9501" s="294">
        <v>28689</v>
      </c>
    </row>
    <row r="9502" spans="1:7">
      <c r="A9502" s="34" t="s">
        <v>1847</v>
      </c>
      <c r="B9502" s="293">
        <v>2014</v>
      </c>
      <c r="C9502" s="294">
        <v>124943</v>
      </c>
      <c r="D9502" s="294">
        <v>3630</v>
      </c>
      <c r="E9502" s="295">
        <v>45550</v>
      </c>
      <c r="F9502" s="294">
        <v>21244</v>
      </c>
      <c r="G9502" s="294">
        <v>27630</v>
      </c>
    </row>
    <row r="9503" spans="1:7">
      <c r="A9503" s="34" t="s">
        <v>1847</v>
      </c>
      <c r="B9503" s="293">
        <v>2013</v>
      </c>
      <c r="C9503" s="294">
        <v>132615</v>
      </c>
      <c r="D9503" s="294">
        <v>2720</v>
      </c>
      <c r="E9503" s="295">
        <v>47260</v>
      </c>
      <c r="F9503" s="294">
        <v>19946</v>
      </c>
      <c r="G9503" s="294">
        <v>26510</v>
      </c>
    </row>
    <row r="9504" spans="1:7">
      <c r="A9504" s="34" t="s">
        <v>1847</v>
      </c>
      <c r="B9504" s="293">
        <v>2012</v>
      </c>
      <c r="C9504" s="294">
        <v>138286</v>
      </c>
      <c r="D9504" s="294">
        <v>2083</v>
      </c>
      <c r="E9504" s="295">
        <v>44477</v>
      </c>
      <c r="F9504" s="294">
        <v>18095</v>
      </c>
      <c r="G9504" s="294">
        <v>25144</v>
      </c>
    </row>
    <row r="9505" spans="1:7">
      <c r="A9505" s="34" t="s">
        <v>1847</v>
      </c>
      <c r="B9505" s="293">
        <v>2011</v>
      </c>
      <c r="C9505" s="294">
        <v>125095</v>
      </c>
      <c r="D9505" s="294">
        <v>2090</v>
      </c>
      <c r="E9505" s="295">
        <v>42783</v>
      </c>
      <c r="F9505" s="294">
        <v>16445</v>
      </c>
      <c r="G9505" s="294">
        <v>24186</v>
      </c>
    </row>
    <row r="9506" spans="1:7">
      <c r="A9506" s="34" t="s">
        <v>1847</v>
      </c>
      <c r="B9506" s="293">
        <v>2010</v>
      </c>
      <c r="C9506" s="294">
        <v>81342</v>
      </c>
      <c r="D9506" s="294">
        <v>324</v>
      </c>
      <c r="E9506" s="295">
        <v>37621</v>
      </c>
      <c r="F9506" s="294">
        <v>15025</v>
      </c>
      <c r="G9506" s="294">
        <v>23362</v>
      </c>
    </row>
    <row r="9507" spans="1:7">
      <c r="A9507" s="34" t="s">
        <v>1847</v>
      </c>
      <c r="B9507" s="293">
        <v>2009</v>
      </c>
      <c r="C9507" s="294">
        <v>63726</v>
      </c>
      <c r="D9507" s="294">
        <v>-1982</v>
      </c>
      <c r="E9507" s="295">
        <v>35572</v>
      </c>
      <c r="F9507" s="294">
        <v>14725</v>
      </c>
      <c r="G9507" s="294">
        <v>22125</v>
      </c>
    </row>
    <row r="9508" spans="1:7">
      <c r="A9508" s="34" t="s">
        <v>1847</v>
      </c>
      <c r="B9508" s="293">
        <v>2008</v>
      </c>
      <c r="C9508" s="294">
        <v>112335</v>
      </c>
      <c r="D9508" s="294">
        <v>-1932</v>
      </c>
      <c r="E9508" s="295">
        <v>34417</v>
      </c>
      <c r="F9508" s="294">
        <v>15620</v>
      </c>
      <c r="G9508" s="294">
        <v>22196</v>
      </c>
    </row>
    <row r="9509" spans="1:7">
      <c r="A9509" s="34" t="s">
        <v>1847</v>
      </c>
      <c r="B9509" s="293">
        <v>2007</v>
      </c>
      <c r="C9509" s="294">
        <v>94527</v>
      </c>
      <c r="D9509" s="294">
        <v>5234</v>
      </c>
      <c r="E9509" s="295">
        <v>42722</v>
      </c>
      <c r="F9509" s="294">
        <v>18507</v>
      </c>
      <c r="G9509" s="294">
        <v>25369</v>
      </c>
    </row>
    <row r="9510" spans="1:7">
      <c r="A9510" s="34" t="s">
        <v>1847</v>
      </c>
      <c r="B9510" s="293">
        <v>2006</v>
      </c>
      <c r="C9510" s="294">
        <v>86840</v>
      </c>
      <c r="D9510" s="294">
        <v>5461</v>
      </c>
      <c r="E9510" s="295">
        <v>37753</v>
      </c>
      <c r="F9510" s="294">
        <v>18605</v>
      </c>
      <c r="G9510" s="294">
        <v>23699</v>
      </c>
    </row>
    <row r="9511" spans="1:7">
      <c r="A9511" s="34" t="s">
        <v>1847</v>
      </c>
      <c r="B9511" s="293">
        <v>2005</v>
      </c>
      <c r="C9511" s="294">
        <v>82162</v>
      </c>
      <c r="D9511" s="294">
        <v>3577</v>
      </c>
      <c r="E9511" s="295">
        <v>32728</v>
      </c>
      <c r="F9511" s="294">
        <v>15050</v>
      </c>
      <c r="G9511" s="294">
        <v>20428</v>
      </c>
    </row>
    <row r="9512" spans="1:7">
      <c r="A9512" s="34" t="s">
        <v>1847</v>
      </c>
      <c r="B9512" s="293">
        <v>2004</v>
      </c>
      <c r="C9512" s="294">
        <v>53918.6</v>
      </c>
      <c r="D9512" s="294">
        <v>1791.3</v>
      </c>
      <c r="E9512" s="295">
        <v>19391.599999999999</v>
      </c>
      <c r="F9512" s="294">
        <v>7798</v>
      </c>
      <c r="G9512" s="294">
        <v>12110.8</v>
      </c>
    </row>
    <row r="9513" spans="1:7">
      <c r="A9513" s="34" t="s">
        <v>1847</v>
      </c>
      <c r="B9513" s="293">
        <v>2003</v>
      </c>
      <c r="C9513" s="294">
        <v>37968.6</v>
      </c>
      <c r="D9513" s="294">
        <v>617.20000000000005</v>
      </c>
      <c r="E9513" s="295">
        <v>15664.2</v>
      </c>
      <c r="F9513" s="294">
        <v>5735.2</v>
      </c>
      <c r="G9513" s="294">
        <v>9980.2999999999993</v>
      </c>
    </row>
    <row r="9514" spans="1:7">
      <c r="A9514" s="34" t="s">
        <v>1847</v>
      </c>
      <c r="B9514" s="293">
        <v>2002</v>
      </c>
      <c r="C9514" s="294">
        <v>29047.9</v>
      </c>
      <c r="D9514" s="294">
        <v>91.5</v>
      </c>
      <c r="E9514" s="295">
        <v>14465.2</v>
      </c>
      <c r="F9514" s="294">
        <v>4424.3</v>
      </c>
      <c r="G9514" s="294">
        <v>9767.6</v>
      </c>
    </row>
    <row r="9515" spans="1:7">
      <c r="A9515" s="34" t="s">
        <v>1847</v>
      </c>
      <c r="B9515" s="293">
        <v>2001</v>
      </c>
      <c r="C9515" s="294">
        <v>14988.3</v>
      </c>
      <c r="D9515" s="294">
        <v>563.6</v>
      </c>
      <c r="E9515" s="295">
        <v>14399.8</v>
      </c>
      <c r="F9515" s="294">
        <v>4318.2</v>
      </c>
      <c r="G9515" s="294">
        <v>8001.7</v>
      </c>
    </row>
    <row r="9516" spans="1:7">
      <c r="A9516" s="34" t="s">
        <v>1847</v>
      </c>
      <c r="B9516" s="293">
        <v>2000</v>
      </c>
      <c r="C9516" s="294">
        <v>14671.09</v>
      </c>
      <c r="D9516" s="294">
        <v>339.12</v>
      </c>
      <c r="E9516" s="295">
        <v>4307.7039999999997</v>
      </c>
      <c r="F9516" s="294">
        <v>1699.5550000000001</v>
      </c>
      <c r="G9516" s="294">
        <v>2768.9719999999998</v>
      </c>
    </row>
    <row r="9517" spans="1:7">
      <c r="A9517" s="34" t="s">
        <v>1847</v>
      </c>
      <c r="B9517" s="293">
        <v>1999</v>
      </c>
      <c r="C9517" s="294">
        <v>7961.1679999999997</v>
      </c>
      <c r="D9517" s="294">
        <v>14.287000000000001</v>
      </c>
      <c r="E9517" s="295">
        <v>2979.2719999999999</v>
      </c>
      <c r="F9517" s="294">
        <v>1084.769</v>
      </c>
      <c r="G9517" s="294">
        <v>1870.241</v>
      </c>
    </row>
    <row r="9518" spans="1:7">
      <c r="A9518" s="34" t="s">
        <v>1847</v>
      </c>
      <c r="B9518" s="293">
        <v>1998</v>
      </c>
      <c r="C9518" s="294">
        <v>5539.3462</v>
      </c>
      <c r="D9518" s="294">
        <v>-47.290999999999997</v>
      </c>
      <c r="E9518" s="295">
        <v>2725.6641</v>
      </c>
      <c r="F9518" s="294">
        <v>1085.2869000000001</v>
      </c>
      <c r="G9518" s="294">
        <v>2067.6219000000001</v>
      </c>
    </row>
    <row r="9519" spans="1:7">
      <c r="A9519" s="34" t="s">
        <v>1847</v>
      </c>
      <c r="B9519" s="293">
        <v>1997</v>
      </c>
      <c r="C9519" s="294">
        <v>5756.2201999999997</v>
      </c>
      <c r="D9519" s="294">
        <v>91.504000000000005</v>
      </c>
      <c r="E9519" s="295">
        <v>2493.0430000000001</v>
      </c>
      <c r="F9519" s="294">
        <v>1158.8409999999999</v>
      </c>
      <c r="G9519" s="294">
        <v>1711.0239999999999</v>
      </c>
    </row>
    <row r="9520" spans="1:7">
      <c r="A9520" s="34" t="s">
        <v>1847</v>
      </c>
      <c r="B9520" s="293">
        <v>1996</v>
      </c>
      <c r="C9520" s="294">
        <v>2757.8530000000001</v>
      </c>
      <c r="D9520" s="294">
        <v>61.374000000000002</v>
      </c>
      <c r="E9520" s="295">
        <v>1985.6310000000001</v>
      </c>
      <c r="F9520" s="294">
        <v>1076.9749999999999</v>
      </c>
      <c r="G9520" s="294">
        <v>1514.047</v>
      </c>
    </row>
    <row r="9521" spans="1:7">
      <c r="A9521" s="34" t="s">
        <v>1848</v>
      </c>
      <c r="B9521" s="293">
        <v>2019</v>
      </c>
      <c r="C9521" s="294">
        <v>4929.1030000000001</v>
      </c>
      <c r="D9521" s="294">
        <v>617.66200000000003</v>
      </c>
      <c r="E9521" s="295">
        <v>10648.793</v>
      </c>
      <c r="F9521" s="294">
        <v>5621.857</v>
      </c>
      <c r="G9521" s="294">
        <v>8824.2099999999991</v>
      </c>
    </row>
    <row r="9522" spans="1:7">
      <c r="A9522" s="34" t="s">
        <v>1848</v>
      </c>
      <c r="B9522" s="293">
        <v>2018</v>
      </c>
      <c r="C9522" s="294">
        <v>4382.8689999999997</v>
      </c>
      <c r="D9522" s="294">
        <v>515.80499999999995</v>
      </c>
      <c r="E9522" s="295">
        <v>9832.1299999999992</v>
      </c>
      <c r="F9522" s="294">
        <v>5202.9030000000002</v>
      </c>
      <c r="G9522" s="294">
        <v>8115.2830000000004</v>
      </c>
    </row>
    <row r="9523" spans="1:7">
      <c r="A9523" s="34" t="s">
        <v>1848</v>
      </c>
      <c r="B9523" s="293">
        <v>2017</v>
      </c>
      <c r="C9523" s="294">
        <v>3890.2959999999998</v>
      </c>
      <c r="D9523" s="294">
        <v>601.18499999999995</v>
      </c>
      <c r="E9523" s="295">
        <v>9504.8909999999996</v>
      </c>
      <c r="F9523" s="294">
        <v>4968.893</v>
      </c>
      <c r="G9523" s="294">
        <v>7823.7579999999998</v>
      </c>
    </row>
    <row r="9524" spans="1:7">
      <c r="A9524" s="34" t="s">
        <v>1848</v>
      </c>
      <c r="B9524" s="293">
        <v>2016</v>
      </c>
      <c r="C9524" s="294">
        <v>3592.6669999999999</v>
      </c>
      <c r="D9524" s="294">
        <v>419.49099999999999</v>
      </c>
      <c r="E9524" s="295">
        <v>8471.4750000000004</v>
      </c>
      <c r="F9524" s="294">
        <v>4572.4759999999997</v>
      </c>
      <c r="G9524" s="294">
        <v>6555.3649999999998</v>
      </c>
    </row>
    <row r="9525" spans="1:7">
      <c r="A9525" s="34" t="s">
        <v>1848</v>
      </c>
      <c r="B9525" s="293">
        <v>2015</v>
      </c>
      <c r="C9525" s="294">
        <v>3422.181</v>
      </c>
      <c r="D9525" s="294">
        <v>221.17699999999999</v>
      </c>
      <c r="E9525" s="295">
        <v>8301.6319999999996</v>
      </c>
      <c r="F9525" s="294">
        <v>4454.1880000000001</v>
      </c>
      <c r="G9525" s="294">
        <v>6434.652</v>
      </c>
    </row>
    <row r="9526" spans="1:7">
      <c r="A9526" s="34" t="s">
        <v>1848</v>
      </c>
      <c r="B9526" s="293">
        <v>2014</v>
      </c>
      <c r="C9526" s="294">
        <v>2994.1689999999999</v>
      </c>
      <c r="D9526" s="294">
        <v>204.923</v>
      </c>
      <c r="E9526" s="295">
        <v>8041.0969999999998</v>
      </c>
      <c r="F9526" s="294">
        <v>4176.6989999999996</v>
      </c>
      <c r="G9526" s="294">
        <v>6161.4779999999992</v>
      </c>
    </row>
    <row r="9527" spans="1:7">
      <c r="A9527" s="34" t="s">
        <v>1848</v>
      </c>
      <c r="B9527" s="293">
        <v>2013</v>
      </c>
      <c r="C9527" s="294">
        <v>2770.7089999999998</v>
      </c>
      <c r="D9527" s="294">
        <v>24.382000000000001</v>
      </c>
      <c r="E9527" s="295">
        <v>8259.143</v>
      </c>
      <c r="F9527" s="294">
        <v>3938.1060000000002</v>
      </c>
      <c r="G9527" s="294">
        <v>6460.5190000000002</v>
      </c>
    </row>
    <row r="9528" spans="1:7">
      <c r="A9528" s="34" t="s">
        <v>1848</v>
      </c>
      <c r="B9528" s="293">
        <v>2012</v>
      </c>
      <c r="C9528" s="294">
        <v>2567.31</v>
      </c>
      <c r="D9528" s="294">
        <v>-52.593000000000004</v>
      </c>
      <c r="E9528" s="295">
        <v>8126.5990000000002</v>
      </c>
      <c r="F9528" s="294">
        <v>3761.0619999999999</v>
      </c>
      <c r="G9528" s="294">
        <v>6438.0649999999996</v>
      </c>
    </row>
    <row r="9529" spans="1:7">
      <c r="A9529" s="34" t="s">
        <v>1848</v>
      </c>
      <c r="B9529" s="293">
        <v>2011</v>
      </c>
      <c r="C9529" s="294">
        <v>2564.5500000000002</v>
      </c>
      <c r="D9529" s="294">
        <v>-70.778000000000006</v>
      </c>
      <c r="E9529" s="295">
        <v>8229.3140000000003</v>
      </c>
      <c r="F9529" s="294">
        <v>3791.6170000000002</v>
      </c>
      <c r="G9529" s="294">
        <v>6607.0560000000005</v>
      </c>
    </row>
    <row r="9530" spans="1:7">
      <c r="A9530" s="34" t="s">
        <v>1848</v>
      </c>
      <c r="B9530" s="293">
        <v>2010</v>
      </c>
      <c r="C9530" s="294">
        <v>2558.8620000000001</v>
      </c>
      <c r="D9530" s="294">
        <v>-96.49</v>
      </c>
      <c r="E9530" s="295">
        <v>8337.8909999999996</v>
      </c>
      <c r="F9530" s="294">
        <v>3964.98</v>
      </c>
      <c r="G9530" s="294">
        <v>6683.2420000000002</v>
      </c>
    </row>
    <row r="9531" spans="1:7">
      <c r="A9531" s="34" t="s">
        <v>1848</v>
      </c>
      <c r="B9531" s="293">
        <v>2009</v>
      </c>
      <c r="C9531" s="294">
        <v>2690.49</v>
      </c>
      <c r="D9531" s="294">
        <v>30.314</v>
      </c>
      <c r="E9531" s="295">
        <v>8524.8709999999992</v>
      </c>
      <c r="F9531" s="294">
        <v>4037.2370000000001</v>
      </c>
      <c r="G9531" s="294">
        <v>6775.25</v>
      </c>
    </row>
    <row r="9532" spans="1:7">
      <c r="A9532" s="34" t="s">
        <v>1848</v>
      </c>
      <c r="B9532" s="293">
        <v>2008</v>
      </c>
      <c r="C9532" s="294">
        <v>3651.4380000000001</v>
      </c>
      <c r="D9532" s="294">
        <v>-4.1150000000000002</v>
      </c>
      <c r="E9532" s="295">
        <v>8914.1689999999999</v>
      </c>
      <c r="F9532" s="294">
        <v>3523.145</v>
      </c>
      <c r="G9532" s="294">
        <v>7070.9179999999997</v>
      </c>
    </row>
    <row r="9533" spans="1:7">
      <c r="A9533" s="34" t="s">
        <v>1848</v>
      </c>
      <c r="B9533" s="293">
        <v>2007</v>
      </c>
      <c r="C9533" s="294">
        <v>3327.7869999999998</v>
      </c>
      <c r="D9533" s="294">
        <v>450.91</v>
      </c>
      <c r="E9533" s="295">
        <v>8936.3700000000008</v>
      </c>
      <c r="F9533" s="294">
        <v>3760.01</v>
      </c>
      <c r="G9533" s="294">
        <v>7416.5190000000002</v>
      </c>
    </row>
    <row r="9534" spans="1:7">
      <c r="A9534" s="34" t="s">
        <v>1848</v>
      </c>
      <c r="B9534" s="293">
        <v>2006</v>
      </c>
      <c r="C9534" s="294">
        <v>3342.4749999999999</v>
      </c>
      <c r="D9534" s="294">
        <v>470.214</v>
      </c>
      <c r="E9534" s="295">
        <v>3427.8339999999998</v>
      </c>
      <c r="F9534" s="294">
        <v>2010.8989999999999</v>
      </c>
      <c r="G9534" s="294">
        <v>2532.4929999999999</v>
      </c>
    </row>
    <row r="9535" spans="1:7">
      <c r="A9535" s="34" t="s">
        <v>1848</v>
      </c>
      <c r="B9535" s="293">
        <v>2005</v>
      </c>
      <c r="C9535" s="294">
        <v>2895.3270000000002</v>
      </c>
      <c r="D9535" s="294">
        <v>388.75700000000001</v>
      </c>
      <c r="E9535" s="295">
        <v>3588.884</v>
      </c>
      <c r="F9535" s="294">
        <v>2126.5410000000002</v>
      </c>
      <c r="G9535" s="294">
        <v>2722</v>
      </c>
    </row>
    <row r="9536" spans="1:7">
      <c r="A9536" s="34" t="s">
        <v>1848</v>
      </c>
      <c r="B9536" s="293">
        <v>2004</v>
      </c>
      <c r="C9536" s="294">
        <v>2454.335</v>
      </c>
      <c r="D9536" s="294">
        <v>287.38499999999999</v>
      </c>
      <c r="E9536" s="295">
        <v>3665.1329999999998</v>
      </c>
      <c r="F9536" s="294">
        <v>2013.9749999999999</v>
      </c>
      <c r="G9536" s="294">
        <v>2621.723</v>
      </c>
    </row>
    <row r="9537" spans="1:7">
      <c r="A9537" s="34" t="s">
        <v>1848</v>
      </c>
      <c r="B9537" s="293">
        <v>2003</v>
      </c>
      <c r="C9537" s="294">
        <v>2892.1860000000001</v>
      </c>
      <c r="D9537" s="294">
        <v>194.952</v>
      </c>
      <c r="E9537" s="295">
        <v>3636.86</v>
      </c>
      <c r="F9537" s="294">
        <v>1894.8230000000001</v>
      </c>
      <c r="G9537" s="294">
        <v>2781.1980000000003</v>
      </c>
    </row>
    <row r="9538" spans="1:7">
      <c r="A9538" s="34" t="s">
        <v>1848</v>
      </c>
      <c r="B9538" s="293">
        <v>2002</v>
      </c>
      <c r="C9538" s="294">
        <v>2648.0509999999999</v>
      </c>
      <c r="D9538" s="294">
        <v>169.876</v>
      </c>
      <c r="E9538" s="295">
        <v>3448.2208999999998</v>
      </c>
      <c r="F9538" s="294">
        <v>1789.6439</v>
      </c>
      <c r="G9538" s="294">
        <v>2726.3398999999999</v>
      </c>
    </row>
    <row r="9539" spans="1:7">
      <c r="A9539" s="34" t="s">
        <v>1848</v>
      </c>
      <c r="B9539" s="293">
        <v>2001</v>
      </c>
      <c r="C9539" s="294">
        <v>3019.99</v>
      </c>
      <c r="D9539" s="294">
        <v>222.68</v>
      </c>
      <c r="E9539" s="295">
        <v>3413.2561000000001</v>
      </c>
      <c r="F9539" s="294">
        <v>1699.4179999999999</v>
      </c>
      <c r="G9539" s="294">
        <v>2666.8599999999997</v>
      </c>
    </row>
    <row r="9540" spans="1:7">
      <c r="A9540" s="34" t="s">
        <v>1848</v>
      </c>
      <c r="B9540" s="293">
        <v>2000</v>
      </c>
      <c r="C9540" s="294">
        <v>2744.5940000000001</v>
      </c>
      <c r="D9540" s="294">
        <v>219.893</v>
      </c>
      <c r="E9540" s="295">
        <v>3228.5740000000001</v>
      </c>
      <c r="F9540" s="294">
        <v>1575.1220000000001</v>
      </c>
      <c r="G9540" s="294">
        <v>2537.5700000000002</v>
      </c>
    </row>
    <row r="9541" spans="1:7">
      <c r="A9541" s="34" t="s">
        <v>1848</v>
      </c>
      <c r="B9541" s="293">
        <v>1999</v>
      </c>
      <c r="C9541" s="294">
        <v>2607.7710000000002</v>
      </c>
      <c r="D9541" s="294">
        <v>239.69300000000001</v>
      </c>
      <c r="E9541" s="295">
        <v>2839.4929000000002</v>
      </c>
      <c r="F9541" s="294">
        <v>1391.6320000000001</v>
      </c>
      <c r="G9541" s="294">
        <v>2198.364</v>
      </c>
    </row>
    <row r="9542" spans="1:7">
      <c r="A9542" s="34" t="s">
        <v>1848</v>
      </c>
      <c r="B9542" s="293">
        <v>1998</v>
      </c>
      <c r="C9542" s="294">
        <v>1776.434</v>
      </c>
      <c r="D9542" s="294">
        <v>255.90799999999999</v>
      </c>
      <c r="E9542" s="295">
        <v>1658.6110000000001</v>
      </c>
      <c r="F9542" s="294">
        <v>1153.7</v>
      </c>
      <c r="G9542" s="294">
        <v>1238.018</v>
      </c>
    </row>
    <row r="9543" spans="1:7">
      <c r="A9543" s="34" t="s">
        <v>1848</v>
      </c>
      <c r="B9543" s="293">
        <v>1997</v>
      </c>
      <c r="C9543" s="294">
        <v>1678.5811000000001</v>
      </c>
      <c r="D9543" s="294">
        <v>209.14500000000001</v>
      </c>
      <c r="E9543" s="295">
        <v>1449.2460000000001</v>
      </c>
      <c r="F9543" s="294">
        <v>991.49699999999996</v>
      </c>
      <c r="G9543" s="294">
        <v>1082.49</v>
      </c>
    </row>
    <row r="9544" spans="1:7">
      <c r="A9544" s="34" t="s">
        <v>1848</v>
      </c>
      <c r="B9544" s="293">
        <v>1996</v>
      </c>
      <c r="C9544" s="294">
        <v>1568.9449</v>
      </c>
      <c r="D9544" s="294">
        <v>188.595</v>
      </c>
      <c r="E9544" s="295">
        <v>1320.645</v>
      </c>
      <c r="F9544" s="294">
        <v>883.66399999999999</v>
      </c>
      <c r="G9544" s="294">
        <v>977.50900000000001</v>
      </c>
    </row>
    <row r="9545" spans="1:7">
      <c r="A9545" s="34" t="s">
        <v>1848</v>
      </c>
      <c r="B9545" s="293">
        <v>1995</v>
      </c>
      <c r="C9545" s="294">
        <v>1460.9739999999999</v>
      </c>
      <c r="D9545" s="294">
        <v>166.24</v>
      </c>
      <c r="E9545" s="295">
        <v>1215.7938999999999</v>
      </c>
      <c r="F9545" s="294">
        <v>796.63800000000003</v>
      </c>
      <c r="G9545" s="294">
        <v>897.55500000000006</v>
      </c>
    </row>
    <row r="9546" spans="1:7">
      <c r="A9546" s="34" t="s">
        <v>1848</v>
      </c>
      <c r="B9546" s="293">
        <v>1994</v>
      </c>
      <c r="C9546" s="294">
        <v>1253.3599999999999</v>
      </c>
      <c r="D9546" s="294">
        <v>97.975999999999999</v>
      </c>
      <c r="E9546" s="295">
        <v>1181.144</v>
      </c>
      <c r="F9546" s="294">
        <v>731.62900000000002</v>
      </c>
      <c r="G9546" s="294">
        <v>876.47500000000002</v>
      </c>
    </row>
    <row r="9547" spans="1:7">
      <c r="A9547" s="34" t="s">
        <v>1848</v>
      </c>
      <c r="B9547" s="293">
        <v>1993</v>
      </c>
      <c r="C9547" s="294">
        <v>1133.489</v>
      </c>
      <c r="D9547" s="294">
        <v>88.228999999999999</v>
      </c>
      <c r="E9547" s="295">
        <v>1078.5509999999999</v>
      </c>
      <c r="F9547" s="294">
        <v>702.96299999999997</v>
      </c>
      <c r="G9547" s="294">
        <v>806.66899999999998</v>
      </c>
    </row>
    <row r="9548" spans="1:7">
      <c r="A9548" s="34" t="s">
        <v>1848</v>
      </c>
      <c r="B9548" s="293">
        <v>1992</v>
      </c>
      <c r="C9548" s="294">
        <v>1078.0350000000001</v>
      </c>
      <c r="D9548" s="294">
        <v>93.984999999999999</v>
      </c>
      <c r="E9548" s="295">
        <v>1083.915</v>
      </c>
      <c r="F9548" s="294">
        <v>700.11199999999997</v>
      </c>
      <c r="G9548" s="294">
        <v>808.48599999999999</v>
      </c>
    </row>
    <row r="9549" spans="1:7">
      <c r="A9549" s="34" t="s">
        <v>1848</v>
      </c>
      <c r="B9549" s="293">
        <v>1991</v>
      </c>
      <c r="C9549" s="294">
        <v>1007.478</v>
      </c>
      <c r="D9549" s="294">
        <v>52.58</v>
      </c>
      <c r="E9549" s="295">
        <v>1073.1110000000001</v>
      </c>
      <c r="F9549" s="294">
        <v>682.928</v>
      </c>
      <c r="G9549" s="294">
        <v>807.28399999999999</v>
      </c>
    </row>
    <row r="9550" spans="1:7">
      <c r="A9550" s="34" t="s">
        <v>1848</v>
      </c>
      <c r="B9550" s="293">
        <v>1990</v>
      </c>
      <c r="C9550" s="294">
        <v>1105.3100999999999</v>
      </c>
      <c r="D9550" s="294">
        <v>120.27800000000001</v>
      </c>
      <c r="E9550" s="295">
        <v>1117.9969000000001</v>
      </c>
      <c r="F9550" s="294">
        <v>680.19200000000001</v>
      </c>
      <c r="G9550" s="294">
        <v>836.84500000000003</v>
      </c>
    </row>
    <row r="9551" spans="1:7">
      <c r="A9551" s="34" t="s">
        <v>1848</v>
      </c>
      <c r="B9551" s="293">
        <v>1989</v>
      </c>
      <c r="C9551" s="294">
        <v>1076.204</v>
      </c>
      <c r="D9551" s="294">
        <v>130.85900000000001</v>
      </c>
      <c r="E9551" s="295">
        <v>1002.539</v>
      </c>
      <c r="F9551" s="294">
        <v>663.54499999999996</v>
      </c>
      <c r="G9551" s="294">
        <v>729.70999999999992</v>
      </c>
    </row>
    <row r="9552" spans="1:7">
      <c r="A9552" s="34" t="s">
        <v>1849</v>
      </c>
      <c r="B9552" s="293">
        <v>2019</v>
      </c>
      <c r="C9552" s="294">
        <v>2607.1</v>
      </c>
      <c r="D9552" s="294">
        <v>449.9</v>
      </c>
      <c r="E9552" s="295">
        <v>7055.2</v>
      </c>
      <c r="F9552" s="294">
        <v>2260.8000000000002</v>
      </c>
      <c r="G9552" s="294">
        <v>5660.5</v>
      </c>
    </row>
    <row r="9553" spans="1:7">
      <c r="A9553" s="34" t="s">
        <v>1849</v>
      </c>
      <c r="B9553" s="293">
        <v>2018</v>
      </c>
      <c r="C9553" s="294">
        <v>2395.1</v>
      </c>
      <c r="D9553" s="294">
        <v>598.70000000000005</v>
      </c>
      <c r="E9553" s="295">
        <v>5900.3</v>
      </c>
      <c r="F9553" s="294">
        <v>2070.6</v>
      </c>
      <c r="G9553" s="294">
        <v>4793.8999999999996</v>
      </c>
    </row>
    <row r="9554" spans="1:7">
      <c r="A9554" s="34" t="s">
        <v>1849</v>
      </c>
      <c r="B9554" s="293">
        <v>2017</v>
      </c>
      <c r="C9554" s="294">
        <v>2145.1999999999998</v>
      </c>
      <c r="D9554" s="294">
        <v>555.1</v>
      </c>
      <c r="E9554" s="295">
        <v>6020.3</v>
      </c>
      <c r="F9554" s="294">
        <v>1925.4</v>
      </c>
      <c r="G9554" s="294">
        <v>4934.2000000000007</v>
      </c>
    </row>
    <row r="9555" spans="1:7">
      <c r="A9555" s="34" t="s">
        <v>1849</v>
      </c>
      <c r="B9555" s="293">
        <v>2016</v>
      </c>
      <c r="C9555" s="294">
        <v>1995.2</v>
      </c>
      <c r="D9555" s="294">
        <v>591.20000000000005</v>
      </c>
      <c r="E9555" s="295">
        <v>4631.2</v>
      </c>
      <c r="F9555" s="294">
        <v>1332.4</v>
      </c>
      <c r="G9555" s="294">
        <v>3719.4</v>
      </c>
    </row>
    <row r="9556" spans="1:7">
      <c r="A9556" s="34" t="s">
        <v>1849</v>
      </c>
      <c r="B9556" s="293">
        <v>2015</v>
      </c>
      <c r="C9556" s="294">
        <v>1760.7</v>
      </c>
      <c r="D9556" s="294">
        <v>507.6</v>
      </c>
      <c r="E9556" s="295">
        <v>5593.7</v>
      </c>
      <c r="F9556" s="294">
        <v>1372</v>
      </c>
      <c r="G9556" s="294">
        <v>4517.7</v>
      </c>
    </row>
    <row r="9557" spans="1:7">
      <c r="A9557" s="34" t="s">
        <v>1849</v>
      </c>
      <c r="B9557" s="293">
        <v>2014</v>
      </c>
      <c r="C9557" s="294">
        <v>1431.1</v>
      </c>
      <c r="D9557" s="294">
        <v>400</v>
      </c>
      <c r="E9557" s="295">
        <v>2345.33</v>
      </c>
      <c r="F9557" s="294">
        <v>211.04300000000001</v>
      </c>
      <c r="G9557" s="294">
        <v>1647.9749999999999</v>
      </c>
    </row>
    <row r="9558" spans="1:7">
      <c r="A9558" s="34" t="s">
        <v>1849</v>
      </c>
      <c r="B9558" s="293">
        <v>2013</v>
      </c>
      <c r="C9558" s="294">
        <v>1595.703</v>
      </c>
      <c r="D9558" s="294">
        <v>348.38</v>
      </c>
      <c r="E9558" s="295">
        <v>2504.451</v>
      </c>
      <c r="F9558" s="294">
        <v>547.58900000000006</v>
      </c>
      <c r="G9558" s="294">
        <v>1823.4760000000001</v>
      </c>
    </row>
    <row r="9559" spans="1:7">
      <c r="A9559" s="34" t="s">
        <v>1849</v>
      </c>
      <c r="B9559" s="293">
        <v>2012</v>
      </c>
      <c r="C9559" s="294">
        <v>1407.848</v>
      </c>
      <c r="D9559" s="294">
        <v>329.142</v>
      </c>
      <c r="E9559" s="295">
        <v>2360.3359999999998</v>
      </c>
      <c r="F9559" s="294">
        <v>255.59100000000001</v>
      </c>
      <c r="G9559" s="294">
        <v>1717.0160000000001</v>
      </c>
    </row>
    <row r="9560" spans="1:7">
      <c r="A9560" s="34" t="s">
        <v>1849</v>
      </c>
      <c r="B9560" s="293">
        <v>2011</v>
      </c>
      <c r="C9560" s="294">
        <v>1191.393</v>
      </c>
      <c r="D9560" s="294">
        <v>282.75799999999998</v>
      </c>
      <c r="E9560" s="295">
        <v>1541.106</v>
      </c>
      <c r="F9560" s="294">
        <v>-98.49</v>
      </c>
      <c r="G9560" s="294">
        <v>1007.3960000000002</v>
      </c>
    </row>
    <row r="9561" spans="1:7">
      <c r="A9561" s="34" t="s">
        <v>1849</v>
      </c>
      <c r="B9561" s="293">
        <v>2010</v>
      </c>
      <c r="C9561" s="294">
        <v>1138.3430000000001</v>
      </c>
      <c r="D9561" s="294">
        <v>242.55199999999999</v>
      </c>
      <c r="E9561" s="295">
        <v>1217.0899999999999</v>
      </c>
      <c r="F9561" s="294">
        <v>-114.44199999999999</v>
      </c>
      <c r="G9561" s="294">
        <v>725.101</v>
      </c>
    </row>
    <row r="9562" spans="1:7">
      <c r="A9562" s="34" t="s">
        <v>1849</v>
      </c>
      <c r="B9562" s="293">
        <v>2009</v>
      </c>
      <c r="C9562" s="294">
        <v>1027.104</v>
      </c>
      <c r="D9562" s="294">
        <v>126.614</v>
      </c>
      <c r="E9562" s="295">
        <v>996.95299999999997</v>
      </c>
      <c r="F9562" s="294">
        <v>-34.948999999999998</v>
      </c>
      <c r="G9562" s="294">
        <v>559.22</v>
      </c>
    </row>
    <row r="9563" spans="1:7">
      <c r="A9563" s="34" t="s">
        <v>1849</v>
      </c>
      <c r="B9563" s="293">
        <v>2008</v>
      </c>
      <c r="C9563" s="294">
        <v>893.55</v>
      </c>
      <c r="D9563" s="294">
        <v>158.22800000000001</v>
      </c>
      <c r="E9563" s="295">
        <v>928.87699999999995</v>
      </c>
      <c r="F9563" s="294">
        <v>-260.28399999999999</v>
      </c>
      <c r="G9563" s="294">
        <v>409.47</v>
      </c>
    </row>
    <row r="9564" spans="1:7">
      <c r="A9564" s="34" t="s">
        <v>1849</v>
      </c>
      <c r="B9564" s="293">
        <v>2007</v>
      </c>
      <c r="C9564" s="294">
        <v>802.19500000000005</v>
      </c>
      <c r="D9564" s="294">
        <v>150.374</v>
      </c>
      <c r="E9564" s="295">
        <v>830.04100000000005</v>
      </c>
      <c r="F9564" s="294">
        <v>-32.159999999999997</v>
      </c>
      <c r="G9564" s="294">
        <v>406.16999999999996</v>
      </c>
    </row>
    <row r="9565" spans="1:7">
      <c r="A9565" s="34" t="s">
        <v>1850</v>
      </c>
      <c r="B9565" s="293">
        <v>2019</v>
      </c>
      <c r="C9565" s="294">
        <v>1231.6610000000001</v>
      </c>
      <c r="D9565" s="294">
        <v>612.29899999999998</v>
      </c>
      <c r="E9565" s="295">
        <v>1854.009</v>
      </c>
      <c r="F9565" s="294">
        <v>-1490.1</v>
      </c>
      <c r="G9565" s="294">
        <v>306.66000000000008</v>
      </c>
    </row>
    <row r="9566" spans="1:7">
      <c r="A9566" s="34" t="s">
        <v>1850</v>
      </c>
      <c r="B9566" s="293">
        <v>2018</v>
      </c>
      <c r="C9566" s="294">
        <v>1214.9690000000001</v>
      </c>
      <c r="D9566" s="294">
        <v>582.48900000000003</v>
      </c>
      <c r="E9566" s="295">
        <v>1914.5039999999999</v>
      </c>
      <c r="F9566" s="294">
        <v>-1385.4739999999999</v>
      </c>
      <c r="G9566" s="294">
        <v>399.57300000000009</v>
      </c>
    </row>
    <row r="9567" spans="1:7">
      <c r="A9567" s="34" t="s">
        <v>1850</v>
      </c>
      <c r="B9567" s="293">
        <v>2017</v>
      </c>
      <c r="C9567" s="294">
        <v>1165.095</v>
      </c>
      <c r="D9567" s="294">
        <v>457.24799999999999</v>
      </c>
      <c r="E9567" s="295">
        <v>2941.1880000000001</v>
      </c>
      <c r="F9567" s="294">
        <v>-1260.271</v>
      </c>
      <c r="G9567" s="294">
        <v>1149.874</v>
      </c>
    </row>
    <row r="9568" spans="1:7">
      <c r="A9568" s="34" t="s">
        <v>1850</v>
      </c>
      <c r="B9568" s="293">
        <v>2016</v>
      </c>
      <c r="C9568" s="294">
        <v>1142.1669999999999</v>
      </c>
      <c r="D9568" s="294">
        <v>440.64499999999998</v>
      </c>
      <c r="E9568" s="295">
        <v>2334.5720000000001</v>
      </c>
      <c r="F9568" s="294">
        <v>-1200.595</v>
      </c>
      <c r="G9568" s="294">
        <v>666.35799999999995</v>
      </c>
    </row>
    <row r="9569" spans="1:7">
      <c r="A9569" s="34" t="s">
        <v>1850</v>
      </c>
      <c r="B9569" s="293">
        <v>2015</v>
      </c>
      <c r="C9569" s="294">
        <v>1059.366</v>
      </c>
      <c r="D9569" s="294">
        <v>375.23599999999999</v>
      </c>
      <c r="E9569" s="295">
        <v>2357.7370000000001</v>
      </c>
      <c r="F9569" s="294">
        <v>-1070.4469999999999</v>
      </c>
      <c r="G9569" s="294">
        <v>799.23300000000017</v>
      </c>
    </row>
    <row r="9570" spans="1:7">
      <c r="A9570" s="34" t="s">
        <v>1850</v>
      </c>
      <c r="B9570" s="293">
        <v>2014</v>
      </c>
      <c r="C9570" s="294">
        <v>1010.117</v>
      </c>
      <c r="D9570" s="294">
        <v>355.26</v>
      </c>
      <c r="E9570" s="295">
        <v>1901.15</v>
      </c>
      <c r="F9570" s="294">
        <v>-883.46600000000001</v>
      </c>
      <c r="G9570" s="294">
        <v>477.32900000000006</v>
      </c>
    </row>
    <row r="9571" spans="1:7">
      <c r="A9571" s="34" t="s">
        <v>1850</v>
      </c>
      <c r="B9571" s="293">
        <v>2013</v>
      </c>
      <c r="C9571" s="294">
        <v>965.08699999999999</v>
      </c>
      <c r="D9571" s="294">
        <v>544.45000000000005</v>
      </c>
      <c r="E9571" s="295">
        <v>2660.7669999999998</v>
      </c>
      <c r="F9571" s="294">
        <v>-423.55799999999999</v>
      </c>
      <c r="G9571" s="294">
        <v>950.49800000000005</v>
      </c>
    </row>
    <row r="9572" spans="1:7">
      <c r="A9572" s="34" t="s">
        <v>1850</v>
      </c>
      <c r="B9572" s="293">
        <v>2012</v>
      </c>
      <c r="C9572" s="294">
        <v>873.59199999999998</v>
      </c>
      <c r="D9572" s="294">
        <v>320.03199999999998</v>
      </c>
      <c r="E9572" s="295">
        <v>2062.4760000000001</v>
      </c>
      <c r="F9572" s="294">
        <v>-9.3230000000000004</v>
      </c>
      <c r="G9572" s="294">
        <v>688.29100000000005</v>
      </c>
    </row>
    <row r="9573" spans="1:7">
      <c r="A9573" s="34" t="s">
        <v>1850</v>
      </c>
      <c r="B9573" s="293">
        <v>2011</v>
      </c>
      <c r="C9573" s="294">
        <v>771.97799999999995</v>
      </c>
      <c r="D9573" s="294">
        <v>142.89099999999999</v>
      </c>
      <c r="E9573" s="295">
        <v>1856.1790000000001</v>
      </c>
      <c r="F9573" s="294">
        <v>-88.106999999999999</v>
      </c>
      <c r="G9573" s="294">
        <v>601.97900000000004</v>
      </c>
    </row>
    <row r="9574" spans="1:7">
      <c r="A9574" s="34" t="s">
        <v>1850</v>
      </c>
      <c r="B9574" s="293">
        <v>2010</v>
      </c>
      <c r="C9574" s="294">
        <v>680.57799999999997</v>
      </c>
      <c r="D9574" s="294">
        <v>830.96699999999998</v>
      </c>
      <c r="E9574" s="295">
        <v>2444.0059999999999</v>
      </c>
      <c r="F9574" s="294">
        <v>676.43</v>
      </c>
      <c r="G9574" s="294">
        <v>1258.056</v>
      </c>
    </row>
    <row r="9575" spans="1:7">
      <c r="A9575" s="34" t="s">
        <v>1850</v>
      </c>
      <c r="B9575" s="293">
        <v>2009</v>
      </c>
      <c r="C9575" s="294">
        <v>615.947</v>
      </c>
      <c r="D9575" s="294">
        <v>245.553</v>
      </c>
      <c r="E9575" s="295">
        <v>2470.1439999999998</v>
      </c>
      <c r="F9575" s="294">
        <v>598.66399999999999</v>
      </c>
      <c r="G9575" s="294">
        <v>1173.0419999999999</v>
      </c>
    </row>
    <row r="9576" spans="1:7">
      <c r="A9576" s="34" t="s">
        <v>1850</v>
      </c>
      <c r="B9576" s="293">
        <v>2008</v>
      </c>
      <c r="C9576" s="294">
        <v>964.74800000000005</v>
      </c>
      <c r="D9576" s="294">
        <v>-374.25099999999998</v>
      </c>
      <c r="E9576" s="295">
        <v>2366.8719999999998</v>
      </c>
      <c r="F9576" s="294">
        <v>518.42100000000005</v>
      </c>
      <c r="G9576" s="294">
        <v>1087.133</v>
      </c>
    </row>
    <row r="9577" spans="1:7">
      <c r="A9577" s="34" t="s">
        <v>1850</v>
      </c>
      <c r="B9577" s="293">
        <v>2007</v>
      </c>
      <c r="C9577" s="294">
        <v>847.45699999999999</v>
      </c>
      <c r="D9577" s="294">
        <v>-149.328</v>
      </c>
      <c r="E9577" s="295">
        <v>4036.9549999999999</v>
      </c>
      <c r="F9577" s="294">
        <v>1551.0840000000001</v>
      </c>
      <c r="G9577" s="294">
        <v>2816.38</v>
      </c>
    </row>
    <row r="9578" spans="1:7">
      <c r="A9578" s="34" t="s">
        <v>1850</v>
      </c>
      <c r="B9578" s="293">
        <v>2006</v>
      </c>
      <c r="C9578" s="294">
        <v>1562.998</v>
      </c>
      <c r="D9578" s="294">
        <v>379.01499999999999</v>
      </c>
      <c r="E9578" s="295">
        <v>3974.2530000000002</v>
      </c>
      <c r="F9578" s="294">
        <v>2424.576</v>
      </c>
      <c r="G9578" s="294">
        <v>2623.576</v>
      </c>
    </row>
    <row r="9579" spans="1:7">
      <c r="A9579" s="34" t="s">
        <v>1850</v>
      </c>
      <c r="B9579" s="293">
        <v>2005</v>
      </c>
      <c r="C9579" s="294">
        <v>1612.5740000000001</v>
      </c>
      <c r="D9579" s="294">
        <v>428.97800000000001</v>
      </c>
      <c r="E9579" s="295">
        <v>3180.721</v>
      </c>
      <c r="F9579" s="294">
        <v>2064.9270000000001</v>
      </c>
      <c r="G9579" s="294">
        <v>2064.9270000000001</v>
      </c>
    </row>
    <row r="9580" spans="1:7">
      <c r="A9580" s="34" t="s">
        <v>1850</v>
      </c>
      <c r="B9580" s="293">
        <v>2004</v>
      </c>
      <c r="C9580" s="294">
        <v>1118.306</v>
      </c>
      <c r="D9580" s="294">
        <v>186.22499999999999</v>
      </c>
      <c r="E9580" s="295">
        <v>2592.8739999999998</v>
      </c>
      <c r="F9580" s="294">
        <v>1728.2739999999999</v>
      </c>
      <c r="G9580" s="294">
        <v>1728.2739999999999</v>
      </c>
    </row>
    <row r="9581" spans="1:7">
      <c r="A9581" s="34" t="s">
        <v>1850</v>
      </c>
      <c r="B9581" s="293">
        <v>2003</v>
      </c>
      <c r="C9581" s="294">
        <v>1054.78</v>
      </c>
      <c r="D9581" s="294">
        <v>-259.87900000000002</v>
      </c>
      <c r="E9581" s="295">
        <v>2100.2170000000001</v>
      </c>
      <c r="F9581" s="294">
        <v>1412.4892</v>
      </c>
      <c r="G9581" s="294">
        <v>1412.4892</v>
      </c>
    </row>
    <row r="9582" spans="1:7">
      <c r="A9582" s="34" t="s">
        <v>1850</v>
      </c>
      <c r="B9582" s="293">
        <v>2002</v>
      </c>
      <c r="C9582" s="294">
        <v>1221.6679999999999</v>
      </c>
      <c r="D9582" s="294">
        <v>-4961.2969000000003</v>
      </c>
      <c r="E9582" s="295">
        <v>2391.3181</v>
      </c>
      <c r="F9582" s="294">
        <v>1579.4199000000001</v>
      </c>
      <c r="G9582" s="294">
        <v>1579.4199000000001</v>
      </c>
    </row>
    <row r="9583" spans="1:7">
      <c r="A9583" s="34" t="s">
        <v>1850</v>
      </c>
      <c r="B9583" s="293">
        <v>2001</v>
      </c>
      <c r="C9583" s="294">
        <v>983.56399999999996</v>
      </c>
      <c r="D9583" s="294">
        <v>-13355.950199999999</v>
      </c>
      <c r="E9583" s="295">
        <v>7537.5078000000003</v>
      </c>
      <c r="F9583" s="294">
        <v>6506.0684000000001</v>
      </c>
      <c r="G9583" s="294">
        <v>6506.0684000000001</v>
      </c>
    </row>
    <row r="9584" spans="1:7">
      <c r="A9584" s="34" t="s">
        <v>1850</v>
      </c>
      <c r="B9584" s="293">
        <v>2000</v>
      </c>
      <c r="C9584" s="294">
        <v>474.76600000000002</v>
      </c>
      <c r="D9584" s="294">
        <v>-3115.4740999999999</v>
      </c>
      <c r="E9584" s="295">
        <v>19195.220700000002</v>
      </c>
      <c r="F9584" s="294">
        <v>18470.6116</v>
      </c>
      <c r="G9584" s="294">
        <v>18470.6116</v>
      </c>
    </row>
    <row r="9585" spans="1:7">
      <c r="A9585" s="34" t="s">
        <v>1850</v>
      </c>
      <c r="B9585" s="293">
        <v>1999</v>
      </c>
      <c r="C9585" s="294">
        <v>84.775999999999996</v>
      </c>
      <c r="D9585" s="294">
        <v>3.9550000000000001</v>
      </c>
      <c r="E9585" s="295">
        <v>341.166</v>
      </c>
      <c r="F9585" s="294">
        <v>298.48700000000002</v>
      </c>
      <c r="G9585" s="294">
        <v>298.48700000000002</v>
      </c>
    </row>
    <row r="9586" spans="1:7">
      <c r="A9586" s="34" t="s">
        <v>1850</v>
      </c>
      <c r="B9586" s="293">
        <v>1998</v>
      </c>
      <c r="C9586" s="294">
        <v>38.93</v>
      </c>
      <c r="D9586" s="294">
        <v>-19.742999999999999</v>
      </c>
      <c r="E9586" s="295">
        <v>64.295000000000002</v>
      </c>
      <c r="F9586" s="294">
        <v>41.692</v>
      </c>
      <c r="G9586" s="294">
        <v>41.692</v>
      </c>
    </row>
    <row r="9587" spans="1:7">
      <c r="A9587" s="34" t="s">
        <v>1850</v>
      </c>
      <c r="B9587" s="293">
        <v>1997</v>
      </c>
      <c r="C9587" s="294">
        <v>9.3819999999999997</v>
      </c>
      <c r="D9587" s="294">
        <v>-19.195</v>
      </c>
      <c r="E9587" s="295">
        <v>24.405999999999999</v>
      </c>
      <c r="F9587" s="294">
        <v>14.715</v>
      </c>
      <c r="G9587" s="294">
        <v>14.715</v>
      </c>
    </row>
    <row r="9588" spans="1:7">
      <c r="A9588" s="34" t="s">
        <v>1850</v>
      </c>
      <c r="B9588" s="293">
        <v>1996</v>
      </c>
      <c r="C9588" s="294">
        <v>1.351</v>
      </c>
      <c r="D9588" s="294">
        <v>-10.243</v>
      </c>
      <c r="E9588" s="295">
        <v>36.503</v>
      </c>
      <c r="F9588" s="294">
        <v>29.806000000000001</v>
      </c>
      <c r="G9588" s="294">
        <v>30.064</v>
      </c>
    </row>
    <row r="9589" spans="1:7">
      <c r="A9589" s="34" t="s">
        <v>1851</v>
      </c>
      <c r="B9589" s="293">
        <v>2019</v>
      </c>
      <c r="C9589" s="294">
        <v>4162.8209999999999</v>
      </c>
      <c r="D9589" s="294">
        <v>1176.81</v>
      </c>
      <c r="E9589" s="295">
        <v>8318.4650000000001</v>
      </c>
      <c r="F9589" s="294">
        <v>6085.2439999999997</v>
      </c>
      <c r="G9589" s="294">
        <v>6758.4110000000001</v>
      </c>
    </row>
    <row r="9590" spans="1:7">
      <c r="A9590" s="34" t="s">
        <v>1851</v>
      </c>
      <c r="B9590" s="293">
        <v>2018</v>
      </c>
      <c r="C9590" s="294">
        <v>3047.5970000000002</v>
      </c>
      <c r="D9590" s="294">
        <v>2096.8960000000002</v>
      </c>
      <c r="E9590" s="295">
        <v>6245.8980000000001</v>
      </c>
      <c r="F9590" s="294">
        <v>4435.2030000000004</v>
      </c>
      <c r="G9590" s="294">
        <v>5022.0240000000003</v>
      </c>
    </row>
    <row r="9591" spans="1:7">
      <c r="A9591" s="34" t="s">
        <v>1851</v>
      </c>
      <c r="B9591" s="293">
        <v>2017</v>
      </c>
      <c r="C9591" s="294">
        <v>2488.652</v>
      </c>
      <c r="D9591" s="294">
        <v>263.48399999999998</v>
      </c>
      <c r="E9591" s="295">
        <v>3546.0140000000001</v>
      </c>
      <c r="F9591" s="294">
        <v>2042.306</v>
      </c>
      <c r="G9591" s="294">
        <v>2085.3330000000001</v>
      </c>
    </row>
    <row r="9592" spans="1:7">
      <c r="A9592" s="34" t="s">
        <v>1851</v>
      </c>
      <c r="B9592" s="293">
        <v>2016</v>
      </c>
      <c r="C9592" s="294">
        <v>1702.1769999999999</v>
      </c>
      <c r="D9592" s="294">
        <v>-112.05200000000001</v>
      </c>
      <c r="E9592" s="295">
        <v>2896.7869999999998</v>
      </c>
      <c r="F9592" s="294">
        <v>1338.191</v>
      </c>
      <c r="G9592" s="294">
        <v>1692.5930000000001</v>
      </c>
    </row>
    <row r="9593" spans="1:7">
      <c r="A9593" s="34" t="s">
        <v>1851</v>
      </c>
      <c r="B9593" s="293">
        <v>2015</v>
      </c>
      <c r="C9593" s="294">
        <v>1032.336</v>
      </c>
      <c r="D9593" s="294">
        <v>-556.33399999999995</v>
      </c>
      <c r="E9593" s="295">
        <v>2498.587</v>
      </c>
      <c r="F9593" s="294">
        <v>1093.6279999999999</v>
      </c>
      <c r="G9593" s="294">
        <v>1375.9589999999998</v>
      </c>
    </row>
    <row r="9594" spans="1:7">
      <c r="A9594" s="34" t="s">
        <v>1851</v>
      </c>
      <c r="B9594" s="293">
        <v>2014</v>
      </c>
      <c r="C9594" s="294">
        <v>580.41499999999996</v>
      </c>
      <c r="D9594" s="294">
        <v>-738.55499999999995</v>
      </c>
      <c r="E9594" s="295">
        <v>2334.6790000000001</v>
      </c>
      <c r="F9594" s="294">
        <v>1096.183</v>
      </c>
      <c r="G9594" s="294">
        <v>1433.8510000000001</v>
      </c>
    </row>
    <row r="9595" spans="1:7">
      <c r="A9595" s="34" t="s">
        <v>1851</v>
      </c>
      <c r="B9595" s="293">
        <v>2013</v>
      </c>
      <c r="C9595" s="294">
        <v>1211.9749999999999</v>
      </c>
      <c r="D9595" s="294">
        <v>-445.02800000000002</v>
      </c>
      <c r="E9595" s="295">
        <v>2319.0410000000002</v>
      </c>
      <c r="F9595" s="294">
        <v>1356.405</v>
      </c>
      <c r="G9595" s="294">
        <v>1422.0519999999999</v>
      </c>
    </row>
    <row r="9596" spans="1:7">
      <c r="A9596" s="34" t="s">
        <v>1851</v>
      </c>
      <c r="B9596" s="293">
        <v>2012</v>
      </c>
      <c r="C9596" s="294">
        <v>1527.0419999999999</v>
      </c>
      <c r="D9596" s="294">
        <v>-107.032</v>
      </c>
      <c r="E9596" s="295">
        <v>2759.288</v>
      </c>
      <c r="F9596" s="294">
        <v>1234.3820000000001</v>
      </c>
      <c r="G9596" s="294">
        <v>1663.259</v>
      </c>
    </row>
    <row r="9597" spans="1:7">
      <c r="A9597" s="34" t="s">
        <v>1851</v>
      </c>
      <c r="B9597" s="293">
        <v>2011</v>
      </c>
      <c r="C9597" s="294">
        <v>1410.626</v>
      </c>
      <c r="D9597" s="294">
        <v>29.574000000000002</v>
      </c>
      <c r="E9597" s="295">
        <v>2204.2800000000002</v>
      </c>
      <c r="F9597" s="294">
        <v>965.51199999999994</v>
      </c>
      <c r="G9597" s="294">
        <v>1365.5119999999999</v>
      </c>
    </row>
    <row r="9598" spans="1:7">
      <c r="A9598" s="34" t="s">
        <v>1851</v>
      </c>
      <c r="B9598" s="293">
        <v>2010</v>
      </c>
      <c r="C9598" s="294">
        <v>143.37</v>
      </c>
      <c r="D9598" s="294">
        <v>-754.62599999999998</v>
      </c>
      <c r="E9598" s="295">
        <v>1725.4459999999999</v>
      </c>
      <c r="F9598" s="294">
        <v>503.97300000000001</v>
      </c>
      <c r="G9598" s="294">
        <v>1028.875</v>
      </c>
    </row>
    <row r="9599" spans="1:7">
      <c r="A9599" s="34" t="s">
        <v>1851</v>
      </c>
      <c r="B9599" s="293">
        <v>2009</v>
      </c>
      <c r="C9599" s="294">
        <v>101.889</v>
      </c>
      <c r="D9599" s="294">
        <v>-642.178</v>
      </c>
      <c r="E9599" s="295">
        <v>1955.4880000000001</v>
      </c>
      <c r="F9599" s="294">
        <v>1096.346</v>
      </c>
      <c r="G9599" s="294">
        <v>1239.73</v>
      </c>
    </row>
    <row r="9600" spans="1:7">
      <c r="A9600" s="34" t="s">
        <v>1851</v>
      </c>
      <c r="B9600" s="293">
        <v>2008</v>
      </c>
      <c r="C9600" s="294">
        <v>175.50399999999999</v>
      </c>
      <c r="D9600" s="294">
        <v>-459.851</v>
      </c>
      <c r="E9600" s="295">
        <v>980.47900000000004</v>
      </c>
      <c r="F9600" s="294">
        <v>238.874</v>
      </c>
      <c r="G9600" s="294">
        <v>526.37400000000002</v>
      </c>
    </row>
    <row r="9601" spans="1:7">
      <c r="A9601" s="34" t="s">
        <v>1851</v>
      </c>
      <c r="B9601" s="293">
        <v>2007</v>
      </c>
      <c r="C9601" s="294">
        <v>199.012</v>
      </c>
      <c r="D9601" s="294">
        <v>-391.279</v>
      </c>
      <c r="E9601" s="295">
        <v>601.47699999999998</v>
      </c>
      <c r="F9601" s="294">
        <v>271.29500000000002</v>
      </c>
      <c r="G9601" s="294">
        <v>291.29200000000003</v>
      </c>
    </row>
    <row r="9602" spans="1:7">
      <c r="A9602" s="34" t="s">
        <v>1851</v>
      </c>
      <c r="B9602" s="293">
        <v>2006</v>
      </c>
      <c r="C9602" s="294">
        <v>216.35599999999999</v>
      </c>
      <c r="D9602" s="294">
        <v>-206.89099999999999</v>
      </c>
      <c r="E9602" s="295">
        <v>921.57899999999995</v>
      </c>
      <c r="F9602" s="294">
        <v>505.935</v>
      </c>
      <c r="G9602" s="294">
        <v>627.68200000000002</v>
      </c>
    </row>
    <row r="9603" spans="1:7">
      <c r="A9603" s="34" t="s">
        <v>1851</v>
      </c>
      <c r="B9603" s="293">
        <v>2005</v>
      </c>
      <c r="C9603" s="294">
        <v>160.88999999999999</v>
      </c>
      <c r="D9603" s="294">
        <v>-203.417</v>
      </c>
      <c r="E9603" s="295">
        <v>548.99800000000005</v>
      </c>
      <c r="F9603" s="294">
        <v>239.17599999999999</v>
      </c>
      <c r="G9603" s="294">
        <v>419.27300000000002</v>
      </c>
    </row>
    <row r="9604" spans="1:7">
      <c r="A9604" s="34" t="s">
        <v>1851</v>
      </c>
      <c r="B9604" s="293">
        <v>2004</v>
      </c>
      <c r="C9604" s="294">
        <v>102.717</v>
      </c>
      <c r="D9604" s="294">
        <v>-166.24700000000001</v>
      </c>
      <c r="E9604" s="295">
        <v>545.45299999999997</v>
      </c>
      <c r="F9604" s="294">
        <v>35.441000000000003</v>
      </c>
      <c r="G9604" s="294">
        <v>370.43799999999999</v>
      </c>
    </row>
    <row r="9605" spans="1:7">
      <c r="A9605" s="34" t="s">
        <v>1851</v>
      </c>
      <c r="B9605" s="293">
        <v>2003</v>
      </c>
      <c r="C9605" s="294">
        <v>69.141000000000005</v>
      </c>
      <c r="D9605" s="294">
        <v>-196.767</v>
      </c>
      <c r="E9605" s="295">
        <v>724.41099999999994</v>
      </c>
      <c r="F9605" s="294">
        <v>192.845</v>
      </c>
      <c r="G9605" s="294">
        <v>540.41800000000001</v>
      </c>
    </row>
    <row r="9606" spans="1:7">
      <c r="A9606" s="34" t="s">
        <v>1851</v>
      </c>
      <c r="B9606" s="293">
        <v>2002</v>
      </c>
      <c r="C9606" s="294">
        <v>161.08500000000001</v>
      </c>
      <c r="D9606" s="294">
        <v>-108.621</v>
      </c>
      <c r="E9606" s="295">
        <v>815.72</v>
      </c>
      <c r="F9606" s="294">
        <v>378.58100000000002</v>
      </c>
      <c r="G9606" s="294">
        <v>706.72</v>
      </c>
    </row>
    <row r="9607" spans="1:7">
      <c r="A9607" s="34" t="s">
        <v>1851</v>
      </c>
      <c r="B9607" s="293">
        <v>2001</v>
      </c>
      <c r="C9607" s="294">
        <v>167.49</v>
      </c>
      <c r="D9607" s="294">
        <v>-66.233000000000004</v>
      </c>
      <c r="E9607" s="295">
        <v>925.13099999999997</v>
      </c>
      <c r="F9607" s="294">
        <v>475.351</v>
      </c>
      <c r="G9607" s="294">
        <v>802.95600000000002</v>
      </c>
    </row>
    <row r="9608" spans="1:7">
      <c r="A9608" s="34" t="s">
        <v>1851</v>
      </c>
      <c r="B9608" s="293">
        <v>2000</v>
      </c>
      <c r="C9608" s="294">
        <v>78.126999999999995</v>
      </c>
      <c r="D9608" s="294">
        <v>-39.658000000000001</v>
      </c>
      <c r="E9608" s="295">
        <v>772.88099999999997</v>
      </c>
      <c r="F9608" s="294">
        <v>386.89699999999999</v>
      </c>
      <c r="G9608" s="294">
        <v>736.58699999999999</v>
      </c>
    </row>
    <row r="9609" spans="1:7">
      <c r="A9609" s="34" t="s">
        <v>1851</v>
      </c>
      <c r="B9609" s="293">
        <v>1999</v>
      </c>
      <c r="C9609" s="294">
        <v>50.56</v>
      </c>
      <c r="D9609" s="294">
        <v>-40.966000000000001</v>
      </c>
      <c r="E9609" s="295">
        <v>232.44499999999999</v>
      </c>
      <c r="F9609" s="294">
        <v>209.23400000000001</v>
      </c>
      <c r="G9609" s="294">
        <v>216.29300000000001</v>
      </c>
    </row>
    <row r="9610" spans="1:7">
      <c r="A9610" s="34" t="s">
        <v>1851</v>
      </c>
      <c r="B9610" s="293">
        <v>1998</v>
      </c>
      <c r="C9610" s="294">
        <v>29.055</v>
      </c>
      <c r="D9610" s="294">
        <v>-33.085999999999999</v>
      </c>
      <c r="E9610" s="295">
        <v>266.346</v>
      </c>
      <c r="F9610" s="294">
        <v>246.21199999999999</v>
      </c>
      <c r="G9610" s="294">
        <v>255.99599999999998</v>
      </c>
    </row>
    <row r="9611" spans="1:7">
      <c r="A9611" s="34" t="s">
        <v>1851</v>
      </c>
      <c r="B9611" s="293">
        <v>1997</v>
      </c>
      <c r="C9611" s="294">
        <v>29.925999999999998</v>
      </c>
      <c r="D9611" s="294">
        <v>-19.831</v>
      </c>
      <c r="E9611" s="295">
        <v>295.60399999999998</v>
      </c>
      <c r="F9611" s="294">
        <v>276.00099999999998</v>
      </c>
      <c r="G9611" s="294">
        <v>284.416</v>
      </c>
    </row>
    <row r="9612" spans="1:7">
      <c r="A9612" s="34" t="s">
        <v>1851</v>
      </c>
      <c r="B9612" s="293">
        <v>1996</v>
      </c>
      <c r="C9612" s="294">
        <v>13.340999999999999</v>
      </c>
      <c r="D9612" s="294">
        <v>-40.005000000000003</v>
      </c>
      <c r="E9612" s="295">
        <v>143.499</v>
      </c>
      <c r="F9612" s="294">
        <v>130.82599999999999</v>
      </c>
      <c r="G9612" s="294">
        <v>139.35300000000001</v>
      </c>
    </row>
    <row r="9613" spans="1:7">
      <c r="A9613" s="34" t="s">
        <v>1851</v>
      </c>
      <c r="B9613" s="293">
        <v>1995</v>
      </c>
      <c r="C9613" s="294">
        <v>22.081</v>
      </c>
      <c r="D9613" s="294">
        <v>-21.527999999999999</v>
      </c>
      <c r="E9613" s="295">
        <v>98.980999999999995</v>
      </c>
      <c r="F9613" s="294">
        <v>85.272000000000006</v>
      </c>
      <c r="G9613" s="294">
        <v>92.259</v>
      </c>
    </row>
    <row r="9614" spans="1:7">
      <c r="A9614" s="34" t="s">
        <v>1851</v>
      </c>
      <c r="B9614" s="293">
        <v>1994</v>
      </c>
      <c r="C9614" s="294">
        <v>19.571000000000002</v>
      </c>
      <c r="D9614" s="294">
        <v>-17.594999999999999</v>
      </c>
      <c r="E9614" s="295">
        <v>116.175</v>
      </c>
      <c r="F9614" s="294">
        <v>105.47799999999999</v>
      </c>
      <c r="G9614" s="294">
        <v>111.86999999999999</v>
      </c>
    </row>
    <row r="9615" spans="1:7">
      <c r="A9615" s="34" t="s">
        <v>1851</v>
      </c>
      <c r="B9615" s="293">
        <v>1993</v>
      </c>
      <c r="C9615" s="294">
        <v>27.885000000000002</v>
      </c>
      <c r="D9615" s="294">
        <v>2.0369999999999999</v>
      </c>
      <c r="E9615" s="295">
        <v>60.991999999999997</v>
      </c>
      <c r="F9615" s="294">
        <v>49.52</v>
      </c>
      <c r="G9615" s="294">
        <v>55.494</v>
      </c>
    </row>
    <row r="9616" spans="1:7">
      <c r="A9616" s="34" t="s">
        <v>1851</v>
      </c>
      <c r="B9616" s="293">
        <v>1992</v>
      </c>
      <c r="C9616" s="294">
        <v>3.7669999999999999</v>
      </c>
      <c r="D9616" s="294">
        <v>-8.4860000000000007</v>
      </c>
      <c r="E9616" s="295">
        <v>51.042999999999999</v>
      </c>
      <c r="F9616" s="294">
        <v>43.85</v>
      </c>
      <c r="G9616" s="294">
        <v>49.018000000000001</v>
      </c>
    </row>
    <row r="9617" spans="1:7">
      <c r="A9617" s="34" t="s">
        <v>1851</v>
      </c>
      <c r="B9617" s="293">
        <v>1991</v>
      </c>
      <c r="C9617" s="294">
        <v>3.2330000000000001</v>
      </c>
      <c r="D9617" s="294">
        <v>-5.1429999999999998</v>
      </c>
      <c r="E9617" s="295">
        <v>57.084000000000003</v>
      </c>
      <c r="F9617" s="294">
        <v>52.207000000000001</v>
      </c>
      <c r="G9617" s="294">
        <v>55.532000000000004</v>
      </c>
    </row>
    <row r="9618" spans="1:7">
      <c r="A9618" s="34" t="s">
        <v>1851</v>
      </c>
      <c r="B9618" s="293">
        <v>1990</v>
      </c>
      <c r="C9618" s="294">
        <v>2.0830000000000002</v>
      </c>
      <c r="D9618" s="294">
        <v>-4.33</v>
      </c>
      <c r="E9618" s="295">
        <v>9.4030000000000005</v>
      </c>
      <c r="F9618" s="294">
        <v>5.4119999999999999</v>
      </c>
      <c r="G9618" s="294">
        <v>8.6430000000000007</v>
      </c>
    </row>
    <row r="9619" spans="1:7">
      <c r="A9619" s="34" t="s">
        <v>137</v>
      </c>
      <c r="B9619" s="293">
        <v>2019</v>
      </c>
      <c r="C9619" s="294">
        <v>131868</v>
      </c>
      <c r="D9619" s="294">
        <v>19265</v>
      </c>
      <c r="E9619" s="295">
        <v>291727</v>
      </c>
      <c r="F9619" s="294">
        <v>62835</v>
      </c>
      <c r="G9619" s="294">
        <v>195978</v>
      </c>
    </row>
    <row r="9620" spans="1:7">
      <c r="A9620" s="34" t="s">
        <v>137</v>
      </c>
      <c r="B9620" s="293">
        <v>2018</v>
      </c>
      <c r="C9620" s="294">
        <v>130863</v>
      </c>
      <c r="D9620" s="294">
        <v>15528</v>
      </c>
      <c r="E9620" s="295">
        <v>264829</v>
      </c>
      <c r="F9620" s="294">
        <v>54710</v>
      </c>
      <c r="G9620" s="294">
        <v>167773</v>
      </c>
    </row>
    <row r="9621" spans="1:7">
      <c r="A9621" s="34" t="s">
        <v>137</v>
      </c>
      <c r="B9621" s="293">
        <v>2017</v>
      </c>
      <c r="C9621" s="294">
        <v>126034</v>
      </c>
      <c r="D9621" s="294">
        <v>30101</v>
      </c>
      <c r="E9621" s="295">
        <v>257143</v>
      </c>
      <c r="F9621" s="294">
        <v>44687</v>
      </c>
      <c r="G9621" s="294">
        <v>161782</v>
      </c>
    </row>
    <row r="9622" spans="1:7">
      <c r="A9622" s="34" t="s">
        <v>137</v>
      </c>
      <c r="B9622" s="293">
        <v>2016</v>
      </c>
      <c r="C9622" s="294">
        <v>125980</v>
      </c>
      <c r="D9622" s="294">
        <v>13127</v>
      </c>
      <c r="E9622" s="295">
        <v>244180</v>
      </c>
      <c r="F9622" s="294">
        <v>24032</v>
      </c>
      <c r="G9622" s="294">
        <v>132110</v>
      </c>
    </row>
    <row r="9623" spans="1:7">
      <c r="A9623" s="34" t="s">
        <v>137</v>
      </c>
      <c r="B9623" s="293">
        <v>2015</v>
      </c>
      <c r="C9623" s="294">
        <v>131620</v>
      </c>
      <c r="D9623" s="294">
        <v>17879</v>
      </c>
      <c r="E9623" s="295">
        <v>244175</v>
      </c>
      <c r="F9623" s="294">
        <v>17842</v>
      </c>
      <c r="G9623" s="294">
        <v>127571</v>
      </c>
    </row>
    <row r="9624" spans="1:7">
      <c r="A9624" s="34" t="s">
        <v>137</v>
      </c>
      <c r="B9624" s="293">
        <v>2014</v>
      </c>
      <c r="C9624" s="294">
        <v>127079</v>
      </c>
      <c r="D9624" s="294">
        <v>9625</v>
      </c>
      <c r="E9624" s="295">
        <v>232616</v>
      </c>
      <c r="F9624" s="294">
        <v>13676</v>
      </c>
      <c r="G9624" s="294">
        <v>126947</v>
      </c>
    </row>
    <row r="9625" spans="1:7">
      <c r="A9625" s="34" t="s">
        <v>137</v>
      </c>
      <c r="B9625" s="293">
        <v>2013</v>
      </c>
      <c r="C9625" s="294">
        <v>120550</v>
      </c>
      <c r="D9625" s="294">
        <v>11497</v>
      </c>
      <c r="E9625" s="295">
        <v>274098</v>
      </c>
      <c r="F9625" s="294">
        <v>95416</v>
      </c>
      <c r="G9625" s="294">
        <v>189007</v>
      </c>
    </row>
    <row r="9626" spans="1:7">
      <c r="A9626" s="34" t="s">
        <v>137</v>
      </c>
      <c r="B9626" s="293">
        <v>2012</v>
      </c>
      <c r="C9626" s="294">
        <v>115846</v>
      </c>
      <c r="D9626" s="294">
        <v>875</v>
      </c>
      <c r="E9626" s="295">
        <v>225222</v>
      </c>
      <c r="F9626" s="294">
        <v>85533</v>
      </c>
      <c r="G9626" s="294">
        <v>137520</v>
      </c>
    </row>
    <row r="9627" spans="1:7">
      <c r="A9627" s="34" t="s">
        <v>137</v>
      </c>
      <c r="B9627" s="293">
        <v>2011</v>
      </c>
      <c r="C9627" s="294">
        <v>110875</v>
      </c>
      <c r="D9627" s="294">
        <v>2404</v>
      </c>
      <c r="E9627" s="295">
        <v>230461</v>
      </c>
      <c r="F9627" s="294">
        <v>85908</v>
      </c>
      <c r="G9627" s="294">
        <v>141060</v>
      </c>
    </row>
    <row r="9628" spans="1:7">
      <c r="A9628" s="34" t="s">
        <v>137</v>
      </c>
      <c r="B9628" s="293">
        <v>2010</v>
      </c>
      <c r="C9628" s="294">
        <v>106565</v>
      </c>
      <c r="D9628" s="294">
        <v>2549</v>
      </c>
      <c r="E9628" s="295">
        <v>220005</v>
      </c>
      <c r="F9628" s="294">
        <v>86912</v>
      </c>
      <c r="G9628" s="294">
        <v>139706</v>
      </c>
    </row>
    <row r="9629" spans="1:7">
      <c r="A9629" s="34" t="s">
        <v>137</v>
      </c>
      <c r="B9629" s="293">
        <v>2009</v>
      </c>
      <c r="C9629" s="294">
        <v>107808</v>
      </c>
      <c r="D9629" s="294">
        <v>4894</v>
      </c>
      <c r="E9629" s="295">
        <v>226907</v>
      </c>
      <c r="F9629" s="294">
        <v>84143</v>
      </c>
      <c r="G9629" s="294">
        <v>146399</v>
      </c>
    </row>
    <row r="9630" spans="1:7">
      <c r="A9630" s="34" t="s">
        <v>137</v>
      </c>
      <c r="B9630" s="293">
        <v>2008</v>
      </c>
      <c r="C9630" s="294">
        <v>97354</v>
      </c>
      <c r="D9630" s="294">
        <v>6428</v>
      </c>
      <c r="E9630" s="295">
        <v>202352</v>
      </c>
      <c r="F9630" s="294">
        <v>78905</v>
      </c>
      <c r="G9630" s="294">
        <v>130857</v>
      </c>
    </row>
    <row r="9631" spans="1:7">
      <c r="A9631" s="34" t="s">
        <v>137</v>
      </c>
      <c r="B9631" s="293">
        <v>2007</v>
      </c>
      <c r="C9631" s="294">
        <v>93469</v>
      </c>
      <c r="D9631" s="294">
        <v>5521</v>
      </c>
      <c r="E9631" s="295">
        <v>186959</v>
      </c>
      <c r="F9631" s="294">
        <v>82869</v>
      </c>
      <c r="G9631" s="294">
        <v>114026</v>
      </c>
    </row>
    <row r="9632" spans="1:7">
      <c r="A9632" s="34" t="s">
        <v>137</v>
      </c>
      <c r="B9632" s="293">
        <v>2006</v>
      </c>
      <c r="C9632" s="294">
        <v>88182</v>
      </c>
      <c r="D9632" s="294">
        <v>6197</v>
      </c>
      <c r="E9632" s="295">
        <v>188804</v>
      </c>
      <c r="F9632" s="294">
        <v>76872</v>
      </c>
      <c r="G9632" s="294">
        <v>113233</v>
      </c>
    </row>
    <row r="9633" spans="1:7">
      <c r="A9633" s="34" t="s">
        <v>137</v>
      </c>
      <c r="B9633" s="293">
        <v>2005</v>
      </c>
      <c r="C9633" s="294">
        <v>69518</v>
      </c>
      <c r="D9633" s="294">
        <v>7397</v>
      </c>
      <c r="E9633" s="295">
        <v>168130</v>
      </c>
      <c r="F9633" s="294">
        <v>66113</v>
      </c>
      <c r="G9633" s="294">
        <v>104370</v>
      </c>
    </row>
    <row r="9634" spans="1:7">
      <c r="A9634" s="34" t="s">
        <v>137</v>
      </c>
      <c r="B9634" s="293">
        <v>2004</v>
      </c>
      <c r="C9634" s="294">
        <v>71283</v>
      </c>
      <c r="D9634" s="294">
        <v>7831</v>
      </c>
      <c r="E9634" s="295">
        <v>165958</v>
      </c>
      <c r="F9634" s="294">
        <v>62613</v>
      </c>
      <c r="G9634" s="294">
        <v>101880</v>
      </c>
    </row>
    <row r="9635" spans="1:7">
      <c r="A9635" s="34" t="s">
        <v>137</v>
      </c>
      <c r="B9635" s="293">
        <v>2003</v>
      </c>
      <c r="C9635" s="294">
        <v>67468</v>
      </c>
      <c r="D9635" s="294">
        <v>3077</v>
      </c>
      <c r="E9635" s="295">
        <v>165968</v>
      </c>
      <c r="F9635" s="294">
        <v>57814</v>
      </c>
      <c r="G9635" s="294">
        <v>103194</v>
      </c>
    </row>
    <row r="9636" spans="1:7">
      <c r="A9636" s="34" t="s">
        <v>137</v>
      </c>
      <c r="B9636" s="293">
        <v>2002</v>
      </c>
      <c r="C9636" s="294">
        <v>67304</v>
      </c>
      <c r="D9636" s="294">
        <v>4079</v>
      </c>
      <c r="E9636" s="295">
        <v>167468</v>
      </c>
      <c r="F9636" s="294">
        <v>56673</v>
      </c>
      <c r="G9636" s="294">
        <v>109943</v>
      </c>
    </row>
    <row r="9637" spans="1:7">
      <c r="A9637" s="34" t="s">
        <v>137</v>
      </c>
      <c r="B9637" s="293">
        <v>2001</v>
      </c>
      <c r="C9637" s="294">
        <v>67190</v>
      </c>
      <c r="D9637" s="294">
        <v>389</v>
      </c>
      <c r="E9637" s="295">
        <v>170795</v>
      </c>
      <c r="F9637" s="294">
        <v>54688</v>
      </c>
      <c r="G9637" s="294">
        <v>119014</v>
      </c>
    </row>
    <row r="9638" spans="1:7">
      <c r="A9638" s="34" t="s">
        <v>137</v>
      </c>
      <c r="B9638" s="293">
        <v>2000</v>
      </c>
      <c r="C9638" s="294">
        <v>64707</v>
      </c>
      <c r="D9638" s="294">
        <v>11787</v>
      </c>
      <c r="E9638" s="295">
        <v>164735</v>
      </c>
      <c r="F9638" s="294">
        <v>56408</v>
      </c>
      <c r="G9638" s="294">
        <v>113737</v>
      </c>
    </row>
    <row r="9639" spans="1:7">
      <c r="A9639" s="34" t="s">
        <v>137</v>
      </c>
      <c r="B9639" s="293">
        <v>1999</v>
      </c>
      <c r="C9639" s="294">
        <v>58194</v>
      </c>
      <c r="D9639" s="294">
        <v>8260</v>
      </c>
      <c r="E9639" s="295">
        <v>112830</v>
      </c>
      <c r="F9639" s="294">
        <v>28276</v>
      </c>
      <c r="G9639" s="294">
        <v>75758</v>
      </c>
    </row>
    <row r="9640" spans="1:7">
      <c r="A9640" s="34" t="s">
        <v>137</v>
      </c>
      <c r="B9640" s="293">
        <v>1998</v>
      </c>
      <c r="C9640" s="294">
        <v>31565.900399999999</v>
      </c>
      <c r="D9640" s="294">
        <v>2965.3</v>
      </c>
      <c r="E9640" s="295">
        <v>55143.898399999998</v>
      </c>
      <c r="F9640" s="294">
        <v>13555.5996</v>
      </c>
      <c r="G9640" s="294">
        <v>34189.600099999996</v>
      </c>
    </row>
    <row r="9641" spans="1:7">
      <c r="A9641" s="34" t="s">
        <v>137</v>
      </c>
      <c r="B9641" s="293">
        <v>1997</v>
      </c>
      <c r="C9641" s="294">
        <v>30193.900399999999</v>
      </c>
      <c r="D9641" s="294">
        <v>2454.8998999999999</v>
      </c>
      <c r="E9641" s="295">
        <v>53964.101600000002</v>
      </c>
      <c r="F9641" s="294">
        <v>13900.8035</v>
      </c>
      <c r="G9641" s="294">
        <v>33508.803500000002</v>
      </c>
    </row>
    <row r="9642" spans="1:7">
      <c r="A9642" s="34" t="s">
        <v>137</v>
      </c>
      <c r="B9642" s="293">
        <v>1996</v>
      </c>
      <c r="C9642" s="294">
        <v>29155.199199999999</v>
      </c>
      <c r="D9642" s="294">
        <v>3402</v>
      </c>
      <c r="E9642" s="295">
        <v>53361.101600000002</v>
      </c>
      <c r="F9642" s="294">
        <v>15135.600200000001</v>
      </c>
      <c r="G9642" s="294">
        <v>33305.800199999998</v>
      </c>
    </row>
    <row r="9643" spans="1:7">
      <c r="A9643" s="34" t="s">
        <v>137</v>
      </c>
      <c r="B9643" s="293">
        <v>1995</v>
      </c>
      <c r="C9643" s="294">
        <v>13429.5</v>
      </c>
      <c r="D9643" s="294">
        <v>1858.3</v>
      </c>
      <c r="E9643" s="295">
        <v>24156.800800000001</v>
      </c>
      <c r="F9643" s="294">
        <v>6828.6001999999999</v>
      </c>
      <c r="G9643" s="294">
        <v>15166.000400000001</v>
      </c>
    </row>
    <row r="9644" spans="1:7">
      <c r="A9644" s="34" t="s">
        <v>137</v>
      </c>
      <c r="B9644" s="293">
        <v>1994</v>
      </c>
      <c r="C9644" s="294">
        <v>13791.4004</v>
      </c>
      <c r="D9644" s="294">
        <v>-754.8</v>
      </c>
      <c r="E9644" s="295">
        <v>24271.800800000001</v>
      </c>
      <c r="F9644" s="294">
        <v>6166.2999</v>
      </c>
      <c r="G9644" s="294">
        <v>15059.600200000001</v>
      </c>
    </row>
    <row r="9645" spans="1:7">
      <c r="A9645" s="34" t="s">
        <v>137</v>
      </c>
      <c r="B9645" s="293">
        <v>1993</v>
      </c>
      <c r="C9645" s="294">
        <v>12990.200199999999</v>
      </c>
      <c r="D9645" s="294">
        <v>1403.4</v>
      </c>
      <c r="E9645" s="295">
        <v>29544.199199999999</v>
      </c>
      <c r="F9645" s="294">
        <v>8224.3999000000003</v>
      </c>
      <c r="G9645" s="294">
        <v>18107.900099999999</v>
      </c>
    </row>
    <row r="9646" spans="1:7">
      <c r="A9646" s="34" t="s">
        <v>137</v>
      </c>
      <c r="B9646" s="293">
        <v>1992</v>
      </c>
      <c r="C9646" s="294">
        <v>12647</v>
      </c>
      <c r="D9646" s="294">
        <v>1340.6</v>
      </c>
      <c r="E9646" s="295">
        <v>28099.5</v>
      </c>
      <c r="F9646" s="294">
        <v>7816.2997999999998</v>
      </c>
      <c r="G9646" s="294">
        <v>17868</v>
      </c>
    </row>
    <row r="9647" spans="1:7">
      <c r="A9647" s="34" t="s">
        <v>137</v>
      </c>
      <c r="B9647" s="293">
        <v>1991</v>
      </c>
      <c r="C9647" s="294">
        <v>12498.299800000001</v>
      </c>
      <c r="D9647" s="294">
        <v>-324.39999999999998</v>
      </c>
      <c r="E9647" s="295">
        <v>28305.800800000001</v>
      </c>
      <c r="F9647" s="294">
        <v>7367.5999000000002</v>
      </c>
      <c r="G9647" s="294">
        <v>18183.7</v>
      </c>
    </row>
    <row r="9648" spans="1:7">
      <c r="A9648" s="34" t="s">
        <v>137</v>
      </c>
      <c r="B9648" s="293">
        <v>1990</v>
      </c>
      <c r="C9648" s="294">
        <v>12298</v>
      </c>
      <c r="D9648" s="294">
        <v>1312.5</v>
      </c>
      <c r="E9648" s="295">
        <v>27998.5</v>
      </c>
      <c r="F9648" s="294">
        <v>8930</v>
      </c>
      <c r="G9648" s="294">
        <v>19698.1001</v>
      </c>
    </row>
    <row r="9649" spans="1:7">
      <c r="A9649" s="34" t="s">
        <v>137</v>
      </c>
      <c r="B9649" s="293">
        <v>1989</v>
      </c>
      <c r="C9649" s="294">
        <v>11448.5996</v>
      </c>
      <c r="D9649" s="294">
        <v>1074.5</v>
      </c>
      <c r="E9649" s="295">
        <v>26219.699199999999</v>
      </c>
      <c r="F9649" s="294">
        <v>8590.5998999999993</v>
      </c>
      <c r="G9649" s="294">
        <v>18042.400000000001</v>
      </c>
    </row>
    <row r="9650" spans="1:7">
      <c r="A9650" s="34" t="s">
        <v>1852</v>
      </c>
      <c r="B9650" s="293">
        <v>2019</v>
      </c>
      <c r="C9650" s="294">
        <v>8200</v>
      </c>
      <c r="D9650" s="294">
        <v>326.3</v>
      </c>
      <c r="E9650" s="295">
        <v>18944.2</v>
      </c>
      <c r="F9650" s="294">
        <v>9993.6</v>
      </c>
      <c r="G9650" s="294">
        <v>14696</v>
      </c>
    </row>
    <row r="9651" spans="1:7">
      <c r="A9651" s="34" t="s">
        <v>1852</v>
      </c>
      <c r="B9651" s="293">
        <v>2018</v>
      </c>
      <c r="C9651" s="294">
        <v>4363.5469999999996</v>
      </c>
      <c r="D9651" s="294">
        <v>294.94400000000002</v>
      </c>
      <c r="E9651" s="295">
        <v>8649.2340000000004</v>
      </c>
      <c r="F9651" s="294">
        <v>2869.0749999999998</v>
      </c>
      <c r="G9651" s="294">
        <v>6725.9480000000003</v>
      </c>
    </row>
    <row r="9652" spans="1:7">
      <c r="A9652" s="34" t="s">
        <v>1852</v>
      </c>
      <c r="B9652" s="293">
        <v>2017</v>
      </c>
      <c r="C9652" s="294">
        <v>3881.7559999999999</v>
      </c>
      <c r="D9652" s="294">
        <v>262.26100000000002</v>
      </c>
      <c r="E9652" s="295">
        <v>6579.98</v>
      </c>
      <c r="F9652" s="294">
        <v>2828.5320000000002</v>
      </c>
      <c r="G9652" s="294">
        <v>4699.0600000000004</v>
      </c>
    </row>
    <row r="9653" spans="1:7">
      <c r="A9653" s="34" t="s">
        <v>1852</v>
      </c>
      <c r="B9653" s="293">
        <v>2016</v>
      </c>
      <c r="C9653" s="294">
        <v>2931.1880000000001</v>
      </c>
      <c r="D9653" s="294">
        <v>304.887</v>
      </c>
      <c r="E9653" s="295">
        <v>6581.018</v>
      </c>
      <c r="F9653" s="294">
        <v>2976.8249999999998</v>
      </c>
      <c r="G9653" s="294">
        <v>4869.6009999999997</v>
      </c>
    </row>
    <row r="9654" spans="1:7">
      <c r="A9654" s="34" t="s">
        <v>1852</v>
      </c>
      <c r="B9654" s="293">
        <v>2015</v>
      </c>
      <c r="C9654" s="294">
        <v>3307.998</v>
      </c>
      <c r="D9654" s="294">
        <v>398.62799999999999</v>
      </c>
      <c r="E9654" s="295">
        <v>3229.5129999999999</v>
      </c>
      <c r="F9654" s="294">
        <v>1701.3389999999999</v>
      </c>
      <c r="G9654" s="294">
        <v>2393.5769999999998</v>
      </c>
    </row>
    <row r="9655" spans="1:7">
      <c r="A9655" s="34" t="s">
        <v>1852</v>
      </c>
      <c r="B9655" s="293">
        <v>2014</v>
      </c>
      <c r="C9655" s="294">
        <v>3044.4540000000002</v>
      </c>
      <c r="D9655" s="294">
        <v>351.68</v>
      </c>
      <c r="E9655" s="295">
        <v>3303.8409999999999</v>
      </c>
      <c r="F9655" s="294">
        <v>1808.298</v>
      </c>
      <c r="G9655" s="294">
        <v>2329.4929999999999</v>
      </c>
    </row>
    <row r="9656" spans="1:7">
      <c r="A9656" s="34" t="s">
        <v>1852</v>
      </c>
      <c r="B9656" s="293">
        <v>2013</v>
      </c>
      <c r="C9656" s="294">
        <v>2566.3919999999998</v>
      </c>
      <c r="D9656" s="294">
        <v>292.23500000000001</v>
      </c>
      <c r="E9656" s="295">
        <v>2821.9969999999998</v>
      </c>
      <c r="F9656" s="294">
        <v>1587.1669999999999</v>
      </c>
      <c r="G9656" s="294">
        <v>2037.876</v>
      </c>
    </row>
    <row r="9657" spans="1:7">
      <c r="A9657" s="34" t="s">
        <v>1852</v>
      </c>
      <c r="B9657" s="293">
        <v>2012</v>
      </c>
      <c r="C9657" s="294">
        <v>2391.1219999999998</v>
      </c>
      <c r="D9657" s="294">
        <v>250.47300000000001</v>
      </c>
      <c r="E9657" s="295">
        <v>2351.5419999999999</v>
      </c>
      <c r="F9657" s="294">
        <v>1282.0170000000001</v>
      </c>
      <c r="G9657" s="294">
        <v>1599.913</v>
      </c>
    </row>
    <row r="9658" spans="1:7">
      <c r="A9658" s="34" t="s">
        <v>1852</v>
      </c>
      <c r="B9658" s="293">
        <v>2011</v>
      </c>
      <c r="C9658" s="294">
        <v>1967.6369999999999</v>
      </c>
      <c r="D9658" s="294">
        <v>170.149</v>
      </c>
      <c r="E9658" s="295">
        <v>2158.953</v>
      </c>
      <c r="F9658" s="294">
        <v>1047.644</v>
      </c>
      <c r="G9658" s="294">
        <v>1443.5170000000001</v>
      </c>
    </row>
    <row r="9659" spans="1:7">
      <c r="A9659" s="34" t="s">
        <v>1852</v>
      </c>
      <c r="B9659" s="293">
        <v>2010</v>
      </c>
      <c r="C9659" s="294">
        <v>1507.0119999999999</v>
      </c>
      <c r="D9659" s="294">
        <v>123.099</v>
      </c>
      <c r="E9659" s="295">
        <v>1803.0809999999999</v>
      </c>
      <c r="F9659" s="294">
        <v>903.38699999999994</v>
      </c>
      <c r="G9659" s="294">
        <v>1325.462</v>
      </c>
    </row>
    <row r="9660" spans="1:7">
      <c r="A9660" s="34" t="s">
        <v>1852</v>
      </c>
      <c r="B9660" s="293">
        <v>2009</v>
      </c>
      <c r="C9660" s="294">
        <v>1401.616</v>
      </c>
      <c r="D9660" s="294">
        <v>115.05500000000001</v>
      </c>
      <c r="E9660" s="295">
        <v>1585.835</v>
      </c>
      <c r="F9660" s="294">
        <v>778.91300000000001</v>
      </c>
      <c r="G9660" s="294">
        <v>1170.693</v>
      </c>
    </row>
    <row r="9661" spans="1:7">
      <c r="A9661" s="34" t="s">
        <v>1852</v>
      </c>
      <c r="B9661" s="293">
        <v>2008</v>
      </c>
      <c r="C9661" s="294">
        <v>1574.749</v>
      </c>
      <c r="D9661" s="294">
        <v>130.55099999999999</v>
      </c>
      <c r="E9661" s="295">
        <v>1507.52</v>
      </c>
      <c r="F9661" s="294">
        <v>645.37099999999998</v>
      </c>
      <c r="G9661" s="294">
        <v>1032.451</v>
      </c>
    </row>
    <row r="9662" spans="1:7">
      <c r="A9662" s="34" t="s">
        <v>1852</v>
      </c>
      <c r="B9662" s="293">
        <v>2007</v>
      </c>
      <c r="C9662" s="294">
        <v>1360.088</v>
      </c>
      <c r="D9662" s="294">
        <v>109.57</v>
      </c>
      <c r="E9662" s="295">
        <v>1158.702</v>
      </c>
      <c r="F9662" s="294">
        <v>617.26800000000003</v>
      </c>
      <c r="G9662" s="294">
        <v>767.44500000000005</v>
      </c>
    </row>
    <row r="9663" spans="1:7">
      <c r="A9663" s="34" t="s">
        <v>1852</v>
      </c>
      <c r="B9663" s="293">
        <v>2006</v>
      </c>
      <c r="C9663" s="294">
        <v>1087.6199999999999</v>
      </c>
      <c r="D9663" s="294">
        <v>84.804000000000002</v>
      </c>
      <c r="E9663" s="295">
        <v>972.84199999999998</v>
      </c>
      <c r="F9663" s="294">
        <v>469.88900000000001</v>
      </c>
      <c r="G9663" s="294">
        <v>619.88900000000001</v>
      </c>
    </row>
    <row r="9664" spans="1:7">
      <c r="A9664" s="34" t="s">
        <v>1852</v>
      </c>
      <c r="B9664" s="293">
        <v>2005</v>
      </c>
      <c r="C9664" s="294">
        <v>1034.0239999999999</v>
      </c>
      <c r="D9664" s="294">
        <v>55.776000000000003</v>
      </c>
      <c r="E9664" s="295">
        <v>836.35699999999997</v>
      </c>
      <c r="F9664" s="294">
        <v>379.20699999999999</v>
      </c>
      <c r="G9664" s="294">
        <v>529.20699999999999</v>
      </c>
    </row>
    <row r="9665" spans="1:7">
      <c r="A9665" s="34" t="s">
        <v>1852</v>
      </c>
      <c r="B9665" s="293">
        <v>2004</v>
      </c>
      <c r="C9665" s="294">
        <v>822.01800000000003</v>
      </c>
      <c r="D9665" s="294">
        <v>32.445</v>
      </c>
      <c r="E9665" s="295">
        <v>713.39599999999996</v>
      </c>
      <c r="F9665" s="294">
        <v>312.42599999999999</v>
      </c>
      <c r="G9665" s="294">
        <v>463.02</v>
      </c>
    </row>
    <row r="9666" spans="1:7">
      <c r="A9666" s="34" t="s">
        <v>1852</v>
      </c>
      <c r="B9666" s="293">
        <v>2003</v>
      </c>
      <c r="C9666" s="294">
        <v>717.92399999999998</v>
      </c>
      <c r="D9666" s="294">
        <v>22.702999999999999</v>
      </c>
      <c r="E9666" s="295">
        <v>656.30499999999995</v>
      </c>
      <c r="F9666" s="294">
        <v>248.29300000000001</v>
      </c>
      <c r="G9666" s="294">
        <v>438.51800000000003</v>
      </c>
    </row>
    <row r="9667" spans="1:7">
      <c r="A9667" s="34" t="s">
        <v>1852</v>
      </c>
      <c r="B9667" s="293">
        <v>2002</v>
      </c>
      <c r="C9667" s="294">
        <v>696.19500000000005</v>
      </c>
      <c r="D9667" s="294">
        <v>-45.478999999999999</v>
      </c>
      <c r="E9667" s="295">
        <v>588.86500000000001</v>
      </c>
      <c r="F9667" s="294">
        <v>199.262</v>
      </c>
      <c r="G9667" s="294">
        <v>394.41300000000001</v>
      </c>
    </row>
    <row r="9668" spans="1:7">
      <c r="A9668" s="34" t="s">
        <v>1852</v>
      </c>
      <c r="B9668" s="293">
        <v>2001</v>
      </c>
      <c r="C9668" s="294">
        <v>783.69799999999998</v>
      </c>
      <c r="D9668" s="294">
        <v>61.78</v>
      </c>
      <c r="E9668" s="295">
        <v>729.952</v>
      </c>
      <c r="F9668" s="294">
        <v>245.27099999999999</v>
      </c>
      <c r="G9668" s="294">
        <v>487.14099999999996</v>
      </c>
    </row>
    <row r="9669" spans="1:7">
      <c r="A9669" s="34" t="s">
        <v>1852</v>
      </c>
      <c r="B9669" s="293">
        <v>2000</v>
      </c>
      <c r="C9669" s="294">
        <v>811.178</v>
      </c>
      <c r="D9669" s="294">
        <v>25.393000000000001</v>
      </c>
      <c r="E9669" s="295">
        <v>984.04700000000003</v>
      </c>
      <c r="F9669" s="294">
        <v>196.37100000000001</v>
      </c>
      <c r="G9669" s="294">
        <v>736.56799999999998</v>
      </c>
    </row>
    <row r="9670" spans="1:7">
      <c r="A9670" s="34" t="s">
        <v>1852</v>
      </c>
      <c r="B9670" s="293">
        <v>1999</v>
      </c>
      <c r="C9670" s="294">
        <v>1121.068</v>
      </c>
      <c r="D9670" s="294">
        <v>36.622999999999998</v>
      </c>
      <c r="E9670" s="295">
        <v>996.67600000000004</v>
      </c>
      <c r="F9670" s="294">
        <v>181.87799999999999</v>
      </c>
      <c r="G9670" s="294">
        <v>750.46500000000015</v>
      </c>
    </row>
    <row r="9671" spans="1:7">
      <c r="A9671" s="34" t="s">
        <v>1852</v>
      </c>
      <c r="B9671" s="293">
        <v>1998</v>
      </c>
      <c r="C9671" s="294">
        <v>1036.127</v>
      </c>
      <c r="D9671" s="294">
        <v>73.850999999999999</v>
      </c>
      <c r="E9671" s="295">
        <v>967.38199999999995</v>
      </c>
      <c r="F9671" s="294">
        <v>144.07599999999999</v>
      </c>
      <c r="G9671" s="294">
        <v>717.69100000000003</v>
      </c>
    </row>
    <row r="9672" spans="1:7">
      <c r="A9672" s="34" t="s">
        <v>1852</v>
      </c>
      <c r="B9672" s="293">
        <v>1997</v>
      </c>
      <c r="C9672" s="294">
        <v>564.44100000000003</v>
      </c>
      <c r="D9672" s="294">
        <v>37.262999999999998</v>
      </c>
      <c r="E9672" s="295">
        <v>410.87900000000002</v>
      </c>
      <c r="F9672" s="294">
        <v>-79.263000000000005</v>
      </c>
      <c r="G9672" s="294">
        <v>285.67100000000005</v>
      </c>
    </row>
    <row r="9673" spans="1:7">
      <c r="A9673" s="34" t="s">
        <v>1852</v>
      </c>
      <c r="B9673" s="293">
        <v>1996</v>
      </c>
      <c r="C9673" s="294">
        <v>453.512</v>
      </c>
      <c r="D9673" s="294">
        <v>32.725000000000001</v>
      </c>
      <c r="E9673" s="295">
        <v>363.23599999999999</v>
      </c>
      <c r="F9673" s="294">
        <v>-76.194999999999993</v>
      </c>
      <c r="G9673" s="294">
        <v>265.495</v>
      </c>
    </row>
    <row r="9674" spans="1:7">
      <c r="A9674" s="34" t="s">
        <v>1852</v>
      </c>
      <c r="B9674" s="293">
        <v>1995</v>
      </c>
      <c r="C9674" s="294">
        <v>424.959</v>
      </c>
      <c r="D9674" s="294">
        <v>33.725000000000001</v>
      </c>
      <c r="E9674" s="295">
        <v>263.40699999999998</v>
      </c>
      <c r="F9674" s="294">
        <v>-108.69799999999999</v>
      </c>
      <c r="G9674" s="294">
        <v>197.23700000000002</v>
      </c>
    </row>
    <row r="9675" spans="1:7">
      <c r="A9675" s="34" t="s">
        <v>1852</v>
      </c>
      <c r="B9675" s="293">
        <v>1994</v>
      </c>
      <c r="C9675" s="294">
        <v>347.46899999999999</v>
      </c>
      <c r="D9675" s="294">
        <v>36.841000000000001</v>
      </c>
      <c r="E9675" s="295">
        <v>187.72800000000001</v>
      </c>
      <c r="F9675" s="294">
        <v>46.796999999999997</v>
      </c>
      <c r="G9675" s="294">
        <v>124.857</v>
      </c>
    </row>
    <row r="9676" spans="1:7">
      <c r="A9676" s="34" t="s">
        <v>1852</v>
      </c>
      <c r="B9676" s="293">
        <v>1993</v>
      </c>
      <c r="C9676" s="294">
        <v>285.274</v>
      </c>
      <c r="D9676" s="294">
        <v>28.100999999999999</v>
      </c>
      <c r="E9676" s="295">
        <v>175.625</v>
      </c>
      <c r="F9676" s="294">
        <v>11.007999999999999</v>
      </c>
      <c r="G9676" s="294">
        <v>118.87799999999999</v>
      </c>
    </row>
    <row r="9677" spans="1:7">
      <c r="A9677" s="34" t="s">
        <v>1853</v>
      </c>
      <c r="B9677" s="293">
        <v>2019</v>
      </c>
      <c r="C9677" s="294">
        <v>2406.596</v>
      </c>
      <c r="D9677" s="294">
        <v>592.19799999999998</v>
      </c>
      <c r="E9677" s="295">
        <v>2557.0549999999998</v>
      </c>
      <c r="F9677" s="294">
        <v>-216.28100000000001</v>
      </c>
      <c r="G9677" s="294">
        <v>1558.8880000000001</v>
      </c>
    </row>
    <row r="9678" spans="1:7">
      <c r="A9678" s="34" t="s">
        <v>1853</v>
      </c>
      <c r="B9678" s="293">
        <v>2018</v>
      </c>
      <c r="C9678" s="294">
        <v>2419.9290000000001</v>
      </c>
      <c r="D9678" s="294">
        <v>593.79399999999998</v>
      </c>
      <c r="E9678" s="295">
        <v>3727.4259999999999</v>
      </c>
      <c r="F9678" s="294">
        <v>1567.258</v>
      </c>
      <c r="G9678" s="294">
        <v>2715.6080000000002</v>
      </c>
    </row>
    <row r="9679" spans="1:7">
      <c r="A9679" s="34" t="s">
        <v>1853</v>
      </c>
      <c r="B9679" s="293">
        <v>2017</v>
      </c>
      <c r="C9679" s="294">
        <v>2309.078</v>
      </c>
      <c r="D9679" s="294">
        <v>20.311</v>
      </c>
      <c r="E9679" s="295">
        <v>5324.3540000000003</v>
      </c>
      <c r="F9679" s="294">
        <v>2233.788</v>
      </c>
      <c r="G9679" s="294">
        <v>4231.5619999999999</v>
      </c>
    </row>
    <row r="9680" spans="1:7">
      <c r="A9680" s="34" t="s">
        <v>1853</v>
      </c>
      <c r="B9680" s="293">
        <v>2016</v>
      </c>
      <c r="C9680" s="294">
        <v>2167.4229999999998</v>
      </c>
      <c r="D9680" s="294">
        <v>521.50300000000004</v>
      </c>
      <c r="E9680" s="295">
        <v>4662.0590000000002</v>
      </c>
      <c r="F9680" s="294">
        <v>2301.9490000000001</v>
      </c>
      <c r="G9680" s="294">
        <v>4129.2119999999995</v>
      </c>
    </row>
    <row r="9681" spans="1:7">
      <c r="A9681" s="34" t="s">
        <v>1853</v>
      </c>
      <c r="B9681" s="293">
        <v>2015</v>
      </c>
      <c r="C9681" s="294">
        <v>2042.3320000000001</v>
      </c>
      <c r="D9681" s="294">
        <v>469.053</v>
      </c>
      <c r="E9681" s="295">
        <v>4268.6769999999997</v>
      </c>
      <c r="F9681" s="294">
        <v>2058.8510000000001</v>
      </c>
      <c r="G9681" s="294">
        <v>3727.1869999999999</v>
      </c>
    </row>
    <row r="9682" spans="1:7">
      <c r="A9682" s="34" t="s">
        <v>1853</v>
      </c>
      <c r="B9682" s="293">
        <v>2014</v>
      </c>
      <c r="C9682" s="294">
        <v>1989.3440000000001</v>
      </c>
      <c r="D9682" s="294">
        <v>431.62</v>
      </c>
      <c r="E9682" s="295">
        <v>3874.69</v>
      </c>
      <c r="F9682" s="294">
        <v>1894.6659999999999</v>
      </c>
      <c r="G9682" s="294">
        <v>3357.3589999999999</v>
      </c>
    </row>
    <row r="9683" spans="1:7">
      <c r="A9683" s="34" t="s">
        <v>1853</v>
      </c>
      <c r="B9683" s="293">
        <v>2013</v>
      </c>
      <c r="C9683" s="294">
        <v>1904.2180000000001</v>
      </c>
      <c r="D9683" s="294">
        <v>450.00299999999999</v>
      </c>
      <c r="E9683" s="295">
        <v>3582.6289999999999</v>
      </c>
      <c r="F9683" s="294">
        <v>1763.173</v>
      </c>
      <c r="G9683" s="294">
        <v>3086.5190000000002</v>
      </c>
    </row>
    <row r="9684" spans="1:7">
      <c r="A9684" s="34" t="s">
        <v>1853</v>
      </c>
      <c r="B9684" s="293">
        <v>2012</v>
      </c>
      <c r="C9684" s="294">
        <v>1843.6410000000001</v>
      </c>
      <c r="D9684" s="294">
        <v>461.44299999999998</v>
      </c>
      <c r="E9684" s="295">
        <v>3168.15</v>
      </c>
      <c r="F9684" s="294">
        <v>1467.357</v>
      </c>
      <c r="G9684" s="294">
        <v>2645.1379999999999</v>
      </c>
    </row>
    <row r="9685" spans="1:7">
      <c r="A9685" s="34" t="s">
        <v>1853</v>
      </c>
      <c r="B9685" s="293">
        <v>2011</v>
      </c>
      <c r="C9685" s="294">
        <v>1851.184</v>
      </c>
      <c r="D9685" s="294">
        <v>432.96800000000002</v>
      </c>
      <c r="E9685" s="295">
        <v>2723.2339999999999</v>
      </c>
      <c r="F9685" s="294">
        <v>1226.578</v>
      </c>
      <c r="G9685" s="294">
        <v>2217.41</v>
      </c>
    </row>
    <row r="9686" spans="1:7">
      <c r="A9686" s="34" t="s">
        <v>1853</v>
      </c>
      <c r="B9686" s="293">
        <v>2010</v>
      </c>
      <c r="C9686" s="294">
        <v>1643.3710000000001</v>
      </c>
      <c r="D9686" s="294">
        <v>381.76299999999998</v>
      </c>
      <c r="E9686" s="295">
        <v>2327.67</v>
      </c>
      <c r="F9686" s="294">
        <v>1068.797</v>
      </c>
      <c r="G9686" s="294">
        <v>1834.8520000000001</v>
      </c>
    </row>
    <row r="9687" spans="1:7">
      <c r="A9687" s="34" t="s">
        <v>1853</v>
      </c>
      <c r="B9687" s="293">
        <v>2009</v>
      </c>
      <c r="C9687" s="294">
        <v>1498.7</v>
      </c>
      <c r="D9687" s="294">
        <v>323.31299999999999</v>
      </c>
      <c r="E9687" s="295">
        <v>1907.931</v>
      </c>
      <c r="F9687" s="294">
        <v>848.94899999999996</v>
      </c>
      <c r="G9687" s="294">
        <v>1480.721</v>
      </c>
    </row>
    <row r="9688" spans="1:7">
      <c r="A9688" s="34" t="s">
        <v>1853</v>
      </c>
      <c r="B9688" s="293">
        <v>2008</v>
      </c>
      <c r="C9688" s="294">
        <v>1575.124</v>
      </c>
      <c r="D9688" s="294">
        <v>322.47899999999998</v>
      </c>
      <c r="E9688" s="295">
        <v>1622.8979999999999</v>
      </c>
      <c r="F9688" s="294">
        <v>661.005</v>
      </c>
      <c r="G9688" s="294">
        <v>1197.125</v>
      </c>
    </row>
    <row r="9689" spans="1:7">
      <c r="A9689" s="34" t="s">
        <v>1853</v>
      </c>
      <c r="B9689" s="293">
        <v>2007</v>
      </c>
      <c r="C9689" s="294">
        <v>1473.048</v>
      </c>
      <c r="D9689" s="294">
        <v>268.072</v>
      </c>
      <c r="E9689" s="295">
        <v>1881.0550000000001</v>
      </c>
      <c r="F9689" s="294">
        <v>586.07600000000002</v>
      </c>
      <c r="G9689" s="294">
        <v>1470.252</v>
      </c>
    </row>
    <row r="9690" spans="1:7">
      <c r="A9690" s="34" t="s">
        <v>1853</v>
      </c>
      <c r="B9690" s="293">
        <v>2006</v>
      </c>
      <c r="C9690" s="294">
        <v>1280.229</v>
      </c>
      <c r="D9690" s="294">
        <v>222.2</v>
      </c>
      <c r="E9690" s="295">
        <v>1617.3130000000001</v>
      </c>
      <c r="F9690" s="294">
        <v>362.38299999999998</v>
      </c>
      <c r="G9690" s="294">
        <v>1265.8440000000001</v>
      </c>
    </row>
    <row r="9691" spans="1:7">
      <c r="A9691" s="34" t="s">
        <v>1853</v>
      </c>
      <c r="B9691" s="293">
        <v>2005</v>
      </c>
      <c r="C9691" s="294">
        <v>1158.2360000000001</v>
      </c>
      <c r="D9691" s="294">
        <v>201.97499999999999</v>
      </c>
      <c r="E9691" s="295">
        <v>1428.931</v>
      </c>
      <c r="F9691" s="294">
        <v>283.63200000000001</v>
      </c>
      <c r="G9691" s="294">
        <v>1109.9180000000001</v>
      </c>
    </row>
    <row r="9692" spans="1:7">
      <c r="A9692" s="34" t="s">
        <v>1853</v>
      </c>
      <c r="B9692" s="293">
        <v>2004</v>
      </c>
      <c r="C9692" s="294">
        <v>1104.5360000000001</v>
      </c>
      <c r="D9692" s="294">
        <v>224.053</v>
      </c>
      <c r="E9692" s="295">
        <v>1460.4259999999999</v>
      </c>
      <c r="F9692" s="294">
        <v>678.68600000000004</v>
      </c>
      <c r="G9692" s="294">
        <v>1135.3490000000002</v>
      </c>
    </row>
    <row r="9693" spans="1:7">
      <c r="A9693" s="34" t="s">
        <v>1853</v>
      </c>
      <c r="B9693" s="293">
        <v>2003</v>
      </c>
      <c r="C9693" s="294">
        <v>958.20500000000004</v>
      </c>
      <c r="D9693" s="294">
        <v>170.89099999999999</v>
      </c>
      <c r="E9693" s="295">
        <v>1130.8610000000001</v>
      </c>
      <c r="F9693" s="294">
        <v>590.47699999999998</v>
      </c>
      <c r="G9693" s="294">
        <v>836.78599999999994</v>
      </c>
    </row>
    <row r="9694" spans="1:7">
      <c r="A9694" s="34" t="s">
        <v>1853</v>
      </c>
      <c r="B9694" s="293">
        <v>2002</v>
      </c>
      <c r="C9694" s="294">
        <v>889.96699999999998</v>
      </c>
      <c r="D9694" s="294">
        <v>147.71199999999999</v>
      </c>
      <c r="E9694" s="295">
        <v>1015.24</v>
      </c>
      <c r="F9694" s="294">
        <v>665.31</v>
      </c>
      <c r="G9694" s="294">
        <v>672.79599999999994</v>
      </c>
    </row>
    <row r="9695" spans="1:7">
      <c r="A9695" s="34" t="s">
        <v>1853</v>
      </c>
      <c r="B9695" s="293">
        <v>2001</v>
      </c>
      <c r="C9695" s="294">
        <v>859.20799999999997</v>
      </c>
      <c r="D9695" s="294">
        <v>114.54300000000001</v>
      </c>
      <c r="E9695" s="295">
        <v>886.91099999999994</v>
      </c>
      <c r="F9695" s="294">
        <v>581.745</v>
      </c>
      <c r="G9695" s="294">
        <v>582.88499999999999</v>
      </c>
    </row>
    <row r="9696" spans="1:7">
      <c r="A9696" s="34" t="s">
        <v>1853</v>
      </c>
      <c r="B9696" s="293">
        <v>2000</v>
      </c>
      <c r="C9696" s="294">
        <v>795.07100000000003</v>
      </c>
      <c r="D9696" s="294">
        <v>145.34200000000001</v>
      </c>
      <c r="E9696" s="295">
        <v>692.34500000000003</v>
      </c>
      <c r="F9696" s="294">
        <v>451.78100000000001</v>
      </c>
      <c r="G9696" s="294">
        <v>456.66</v>
      </c>
    </row>
    <row r="9697" spans="1:7">
      <c r="A9697" s="34" t="s">
        <v>1853</v>
      </c>
      <c r="B9697" s="293">
        <v>1999</v>
      </c>
      <c r="C9697" s="294">
        <v>704.4</v>
      </c>
      <c r="D9697" s="294">
        <v>121.876</v>
      </c>
      <c r="E9697" s="295">
        <v>584.43700000000001</v>
      </c>
      <c r="F9697" s="294">
        <v>292.16199999999998</v>
      </c>
      <c r="G9697" s="294">
        <v>387.43099999999998</v>
      </c>
    </row>
    <row r="9698" spans="1:7">
      <c r="A9698" s="34" t="s">
        <v>1853</v>
      </c>
      <c r="B9698" s="293">
        <v>1998</v>
      </c>
      <c r="C9698" s="294">
        <v>618.81299999999999</v>
      </c>
      <c r="D9698" s="294">
        <v>73.436000000000007</v>
      </c>
      <c r="E9698" s="295">
        <v>577.70100000000002</v>
      </c>
      <c r="F9698" s="294">
        <v>159.17699999999999</v>
      </c>
      <c r="G9698" s="294">
        <v>381.68600000000004</v>
      </c>
    </row>
    <row r="9699" spans="1:7">
      <c r="A9699" s="34" t="s">
        <v>1853</v>
      </c>
      <c r="B9699" s="293">
        <v>1997</v>
      </c>
      <c r="C9699" s="294">
        <v>465.47</v>
      </c>
      <c r="D9699" s="294">
        <v>-9.23</v>
      </c>
      <c r="E9699" s="295">
        <v>552.05899999999997</v>
      </c>
      <c r="F9699" s="294">
        <v>70.393000000000001</v>
      </c>
      <c r="G9699" s="294">
        <v>383.12699999999995</v>
      </c>
    </row>
    <row r="9700" spans="1:7">
      <c r="A9700" s="34" t="s">
        <v>1853</v>
      </c>
      <c r="B9700" s="293">
        <v>1996</v>
      </c>
      <c r="C9700" s="294">
        <v>391.113</v>
      </c>
      <c r="D9700" s="294">
        <v>-3.3260000000000001</v>
      </c>
      <c r="E9700" s="295">
        <v>365.50200000000001</v>
      </c>
      <c r="F9700" s="294">
        <v>64.933000000000007</v>
      </c>
      <c r="G9700" s="294">
        <v>277.13900000000001</v>
      </c>
    </row>
    <row r="9701" spans="1:7">
      <c r="A9701" s="34" t="s">
        <v>1853</v>
      </c>
      <c r="B9701" s="293">
        <v>1995</v>
      </c>
      <c r="C9701" s="294">
        <v>332.97199999999998</v>
      </c>
      <c r="D9701" s="294">
        <v>1.099</v>
      </c>
      <c r="E9701" s="295">
        <v>299.81599999999997</v>
      </c>
      <c r="F9701" s="294">
        <v>64.349999999999994</v>
      </c>
      <c r="G9701" s="294">
        <v>224.78299999999999</v>
      </c>
    </row>
    <row r="9702" spans="1:7">
      <c r="A9702" s="34" t="s">
        <v>1853</v>
      </c>
      <c r="B9702" s="293">
        <v>1994</v>
      </c>
      <c r="C9702" s="294">
        <v>307.154</v>
      </c>
      <c r="D9702" s="294">
        <v>14.535</v>
      </c>
      <c r="E9702" s="295">
        <v>331.59800000000001</v>
      </c>
      <c r="F9702" s="294">
        <v>-17.34</v>
      </c>
      <c r="G9702" s="294">
        <v>258.67700000000002</v>
      </c>
    </row>
    <row r="9703" spans="1:7">
      <c r="A9703" s="34" t="s">
        <v>1854</v>
      </c>
      <c r="B9703" s="293">
        <v>2019</v>
      </c>
      <c r="C9703" s="294">
        <v>136866</v>
      </c>
      <c r="D9703" s="294">
        <v>3982</v>
      </c>
      <c r="E9703" s="295">
        <v>67598</v>
      </c>
      <c r="F9703" s="294">
        <v>24151</v>
      </c>
      <c r="G9703" s="294">
        <v>40987</v>
      </c>
    </row>
    <row r="9704" spans="1:7">
      <c r="A9704" s="34" t="s">
        <v>1854</v>
      </c>
      <c r="B9704" s="293">
        <v>2018</v>
      </c>
      <c r="C9704" s="294">
        <v>131537</v>
      </c>
      <c r="D9704" s="294">
        <v>5024</v>
      </c>
      <c r="E9704" s="295">
        <v>68124</v>
      </c>
      <c r="F9704" s="294">
        <v>26689</v>
      </c>
      <c r="G9704" s="294">
        <v>41086</v>
      </c>
    </row>
    <row r="9705" spans="1:7">
      <c r="A9705" s="34" t="s">
        <v>1854</v>
      </c>
      <c r="B9705" s="293">
        <v>2017</v>
      </c>
      <c r="C9705" s="294">
        <v>118214</v>
      </c>
      <c r="D9705" s="294">
        <v>4078</v>
      </c>
      <c r="E9705" s="295">
        <v>66009</v>
      </c>
      <c r="F9705" s="294">
        <v>28274</v>
      </c>
      <c r="G9705" s="294">
        <v>41209</v>
      </c>
    </row>
    <row r="9706" spans="1:7">
      <c r="A9706" s="34" t="s">
        <v>1854</v>
      </c>
      <c r="B9706" s="293">
        <v>2016</v>
      </c>
      <c r="C9706" s="294">
        <v>117351</v>
      </c>
      <c r="D9706" s="294">
        <v>4173</v>
      </c>
      <c r="E9706" s="295">
        <v>72688</v>
      </c>
      <c r="F9706" s="294">
        <v>30281</v>
      </c>
      <c r="G9706" s="294">
        <v>49309</v>
      </c>
    </row>
    <row r="9707" spans="1:7">
      <c r="A9707" s="34" t="s">
        <v>1854</v>
      </c>
      <c r="B9707" s="293">
        <v>2015</v>
      </c>
      <c r="C9707" s="294">
        <v>103444</v>
      </c>
      <c r="D9707" s="294">
        <v>4220</v>
      </c>
      <c r="E9707" s="295">
        <v>68782</v>
      </c>
      <c r="F9707" s="294">
        <v>31300</v>
      </c>
      <c r="G9707" s="294">
        <v>45683</v>
      </c>
    </row>
    <row r="9708" spans="1:7">
      <c r="A9708" s="34" t="s">
        <v>1854</v>
      </c>
      <c r="B9708" s="293">
        <v>2014</v>
      </c>
      <c r="C9708" s="294">
        <v>76392</v>
      </c>
      <c r="D9708" s="294">
        <v>1932</v>
      </c>
      <c r="E9708" s="295">
        <v>37250</v>
      </c>
      <c r="F9708" s="294">
        <v>20617</v>
      </c>
      <c r="G9708" s="294">
        <v>25107</v>
      </c>
    </row>
    <row r="9709" spans="1:7">
      <c r="A9709" s="34" t="s">
        <v>1854</v>
      </c>
      <c r="B9709" s="293">
        <v>2013</v>
      </c>
      <c r="C9709" s="294">
        <v>72217</v>
      </c>
      <c r="D9709" s="294">
        <v>2450</v>
      </c>
      <c r="E9709" s="295">
        <v>35481</v>
      </c>
      <c r="F9709" s="294">
        <v>19454</v>
      </c>
      <c r="G9709" s="294">
        <v>24501</v>
      </c>
    </row>
    <row r="9710" spans="1:7">
      <c r="A9710" s="34" t="s">
        <v>1854</v>
      </c>
      <c r="B9710" s="293">
        <v>2012</v>
      </c>
      <c r="C9710" s="294">
        <v>71633</v>
      </c>
      <c r="D9710" s="294">
        <v>2127</v>
      </c>
      <c r="E9710" s="295">
        <v>33462</v>
      </c>
      <c r="F9710" s="294">
        <v>18236</v>
      </c>
      <c r="G9710" s="294">
        <v>23628</v>
      </c>
    </row>
    <row r="9711" spans="1:7">
      <c r="A9711" s="34" t="s">
        <v>1854</v>
      </c>
      <c r="B9711" s="293">
        <v>2011</v>
      </c>
      <c r="C9711" s="294">
        <v>72184</v>
      </c>
      <c r="D9711" s="294">
        <v>2714</v>
      </c>
      <c r="E9711" s="295">
        <v>27454</v>
      </c>
      <c r="F9711" s="294">
        <v>14847</v>
      </c>
      <c r="G9711" s="294">
        <v>17256</v>
      </c>
    </row>
    <row r="9712" spans="1:7">
      <c r="A9712" s="34" t="s">
        <v>1854</v>
      </c>
      <c r="B9712" s="293">
        <v>2010</v>
      </c>
      <c r="C9712" s="294">
        <v>67420</v>
      </c>
      <c r="D9712" s="294">
        <v>2091</v>
      </c>
      <c r="E9712" s="295">
        <v>26275</v>
      </c>
      <c r="F9712" s="294">
        <v>14400</v>
      </c>
      <c r="G9712" s="294">
        <v>16801</v>
      </c>
    </row>
    <row r="9713" spans="1:7">
      <c r="A9713" s="34" t="s">
        <v>1854</v>
      </c>
      <c r="B9713" s="293">
        <v>2009</v>
      </c>
      <c r="C9713" s="294">
        <v>63335</v>
      </c>
      <c r="D9713" s="294">
        <v>2006</v>
      </c>
      <c r="E9713" s="295">
        <v>25142</v>
      </c>
      <c r="F9713" s="294">
        <v>14376</v>
      </c>
      <c r="G9713" s="294">
        <v>16727</v>
      </c>
    </row>
    <row r="9714" spans="1:7">
      <c r="A9714" s="34" t="s">
        <v>1854</v>
      </c>
      <c r="B9714" s="293">
        <v>2008</v>
      </c>
      <c r="C9714" s="294">
        <v>59034</v>
      </c>
      <c r="D9714" s="294">
        <v>2157</v>
      </c>
      <c r="E9714" s="295">
        <v>22410</v>
      </c>
      <c r="F9714" s="294">
        <v>12869</v>
      </c>
      <c r="G9714" s="294">
        <v>14289</v>
      </c>
    </row>
    <row r="9715" spans="1:7">
      <c r="A9715" s="34" t="s">
        <v>1854</v>
      </c>
      <c r="B9715" s="293">
        <v>2007</v>
      </c>
      <c r="C9715" s="294">
        <v>53762</v>
      </c>
      <c r="D9715" s="294">
        <v>2041.3</v>
      </c>
      <c r="E9715" s="295">
        <v>19313.599999999999</v>
      </c>
      <c r="F9715" s="294">
        <v>11104.3</v>
      </c>
      <c r="G9715" s="294">
        <v>12004.8</v>
      </c>
    </row>
    <row r="9716" spans="1:7">
      <c r="A9716" s="34" t="s">
        <v>1854</v>
      </c>
      <c r="B9716" s="293">
        <v>2006</v>
      </c>
      <c r="C9716" s="294">
        <v>47409</v>
      </c>
      <c r="D9716" s="294">
        <v>1750.6</v>
      </c>
      <c r="E9716" s="295">
        <v>17131.099999999999</v>
      </c>
      <c r="F9716" s="294">
        <v>10115.799999999999</v>
      </c>
      <c r="G9716" s="294">
        <v>10115.799999999999</v>
      </c>
    </row>
    <row r="9717" spans="1:7">
      <c r="A9717" s="34" t="s">
        <v>1854</v>
      </c>
      <c r="B9717" s="293">
        <v>2005</v>
      </c>
      <c r="C9717" s="294">
        <v>42201.599999999999</v>
      </c>
      <c r="D9717" s="294">
        <v>1559.5</v>
      </c>
      <c r="E9717" s="295">
        <v>14608.8</v>
      </c>
      <c r="F9717" s="294">
        <v>8889.7000000000007</v>
      </c>
      <c r="G9717" s="294">
        <v>8889.7000000000007</v>
      </c>
    </row>
    <row r="9718" spans="1:7">
      <c r="A9718" s="34" t="s">
        <v>1854</v>
      </c>
      <c r="B9718" s="293">
        <v>2004</v>
      </c>
      <c r="C9718" s="294">
        <v>37508.199999999997</v>
      </c>
      <c r="D9718" s="294">
        <v>1360.2</v>
      </c>
      <c r="E9718" s="295">
        <v>13342.1</v>
      </c>
      <c r="F9718" s="294">
        <v>8139.7</v>
      </c>
      <c r="G9718" s="294">
        <v>8141.7</v>
      </c>
    </row>
    <row r="9719" spans="1:7">
      <c r="A9719" s="34" t="s">
        <v>1854</v>
      </c>
      <c r="B9719" s="293">
        <v>2003</v>
      </c>
      <c r="C9719" s="294">
        <v>32505.4</v>
      </c>
      <c r="D9719" s="294">
        <v>1175.7</v>
      </c>
      <c r="E9719" s="295">
        <v>11656.8</v>
      </c>
      <c r="F9719" s="294">
        <v>7195.7</v>
      </c>
      <c r="G9719" s="294">
        <v>7197.0999999999995</v>
      </c>
    </row>
    <row r="9720" spans="1:7">
      <c r="A9720" s="34" t="s">
        <v>1854</v>
      </c>
      <c r="B9720" s="293">
        <v>2002</v>
      </c>
      <c r="C9720" s="294">
        <v>28681.099600000001</v>
      </c>
      <c r="D9720" s="294">
        <v>1019.2</v>
      </c>
      <c r="E9720" s="295">
        <v>9878.7998000000007</v>
      </c>
      <c r="F9720" s="294">
        <v>6230.2002000000002</v>
      </c>
      <c r="G9720" s="294">
        <v>6230.2002000000002</v>
      </c>
    </row>
    <row r="9721" spans="1:7">
      <c r="A9721" s="34" t="s">
        <v>1854</v>
      </c>
      <c r="B9721" s="293">
        <v>2001</v>
      </c>
      <c r="C9721" s="294">
        <v>24623</v>
      </c>
      <c r="D9721" s="294">
        <v>885.6</v>
      </c>
      <c r="E9721" s="295">
        <v>8833.7998000000007</v>
      </c>
      <c r="F9721" s="294">
        <v>5207.1998999999996</v>
      </c>
      <c r="G9721" s="294">
        <v>5647.8998999999994</v>
      </c>
    </row>
    <row r="9722" spans="1:7">
      <c r="A9722" s="34" t="s">
        <v>1854</v>
      </c>
      <c r="B9722" s="293">
        <v>2000</v>
      </c>
      <c r="C9722" s="294">
        <v>21206.900399999999</v>
      </c>
      <c r="D9722" s="294">
        <v>776.9</v>
      </c>
      <c r="E9722" s="295">
        <v>7103.7002000000002</v>
      </c>
      <c r="F9722" s="294">
        <v>4234.0001000000002</v>
      </c>
      <c r="G9722" s="294">
        <v>4234.0001000000002</v>
      </c>
    </row>
    <row r="9723" spans="1:7">
      <c r="A9723" s="34" t="s">
        <v>1854</v>
      </c>
      <c r="B9723" s="293">
        <v>1999</v>
      </c>
      <c r="C9723" s="294">
        <v>17838.800800000001</v>
      </c>
      <c r="D9723" s="294">
        <v>624.1</v>
      </c>
      <c r="E9723" s="295">
        <v>5906.7002000000002</v>
      </c>
      <c r="F9723" s="294">
        <v>3484.3</v>
      </c>
      <c r="G9723" s="294">
        <v>3484.3</v>
      </c>
    </row>
    <row r="9724" spans="1:7">
      <c r="A9724" s="34" t="s">
        <v>1854</v>
      </c>
      <c r="B9724" s="293">
        <v>1998</v>
      </c>
      <c r="C9724" s="294">
        <v>15307</v>
      </c>
      <c r="D9724" s="294">
        <v>511</v>
      </c>
      <c r="E9724" s="295">
        <v>4902</v>
      </c>
      <c r="F9724" s="294">
        <v>2849</v>
      </c>
      <c r="G9724" s="294">
        <v>2849</v>
      </c>
    </row>
    <row r="9725" spans="1:7">
      <c r="A9725" s="34" t="s">
        <v>1854</v>
      </c>
      <c r="B9725" s="293">
        <v>1997</v>
      </c>
      <c r="C9725" s="294">
        <v>13363</v>
      </c>
      <c r="D9725" s="294">
        <v>436</v>
      </c>
      <c r="E9725" s="295">
        <v>4207</v>
      </c>
      <c r="F9725" s="294">
        <v>2373</v>
      </c>
      <c r="G9725" s="294">
        <v>2373</v>
      </c>
    </row>
    <row r="9726" spans="1:7">
      <c r="A9726" s="34" t="s">
        <v>1854</v>
      </c>
      <c r="B9726" s="293">
        <v>1996</v>
      </c>
      <c r="C9726" s="294">
        <v>11778.4082</v>
      </c>
      <c r="D9726" s="294">
        <v>371.74900000000002</v>
      </c>
      <c r="E9726" s="295">
        <v>3633.6460000000002</v>
      </c>
      <c r="F9726" s="294">
        <v>2043.105</v>
      </c>
      <c r="G9726" s="294">
        <v>2043.105</v>
      </c>
    </row>
    <row r="9727" spans="1:7">
      <c r="A9727" s="34" t="s">
        <v>1854</v>
      </c>
      <c r="B9727" s="293">
        <v>1995</v>
      </c>
      <c r="C9727" s="294">
        <v>10395.0957</v>
      </c>
      <c r="D9727" s="294">
        <v>320.791</v>
      </c>
      <c r="E9727" s="295">
        <v>3252.6069000000002</v>
      </c>
      <c r="F9727" s="294">
        <v>1792.586</v>
      </c>
      <c r="G9727" s="294">
        <v>1792.586</v>
      </c>
    </row>
    <row r="9728" spans="1:7">
      <c r="A9728" s="34" t="s">
        <v>1854</v>
      </c>
      <c r="B9728" s="293">
        <v>1994</v>
      </c>
      <c r="C9728" s="294">
        <v>9234.9775000000009</v>
      </c>
      <c r="D9728" s="294">
        <v>281.92899999999997</v>
      </c>
      <c r="E9728" s="295">
        <v>2908.7489999999998</v>
      </c>
      <c r="F9728" s="294">
        <v>1573.6398999999999</v>
      </c>
      <c r="G9728" s="294">
        <v>1573.6398999999999</v>
      </c>
    </row>
    <row r="9729" spans="1:7">
      <c r="A9729" s="34" t="s">
        <v>1854</v>
      </c>
      <c r="B9729" s="293">
        <v>1993</v>
      </c>
      <c r="C9729" s="294">
        <v>8294.8397999999997</v>
      </c>
      <c r="D9729" s="294">
        <v>221.666</v>
      </c>
      <c r="E9729" s="295">
        <v>2535.1909000000001</v>
      </c>
      <c r="F9729" s="294">
        <v>1378.751</v>
      </c>
      <c r="G9729" s="294">
        <v>1378.751</v>
      </c>
    </row>
    <row r="9730" spans="1:7">
      <c r="A9730" s="34" t="s">
        <v>1854</v>
      </c>
      <c r="B9730" s="293">
        <v>1992</v>
      </c>
      <c r="C9730" s="294">
        <v>7474.9609</v>
      </c>
      <c r="D9730" s="294">
        <v>220.62799999999999</v>
      </c>
      <c r="E9730" s="295">
        <v>2373.5500000000002</v>
      </c>
      <c r="F9730" s="294">
        <v>1233.31</v>
      </c>
      <c r="G9730" s="294">
        <v>1356.269</v>
      </c>
    </row>
    <row r="9731" spans="1:7">
      <c r="A9731" s="34" t="s">
        <v>1854</v>
      </c>
      <c r="B9731" s="293">
        <v>1991</v>
      </c>
      <c r="C9731" s="294">
        <v>6733.0438999999997</v>
      </c>
      <c r="D9731" s="294">
        <v>194.965</v>
      </c>
      <c r="E9731" s="295">
        <v>2094.6370000000002</v>
      </c>
      <c r="F9731" s="294">
        <v>1081.1569999999999</v>
      </c>
      <c r="G9731" s="294">
        <v>1208.2939999999999</v>
      </c>
    </row>
    <row r="9732" spans="1:7">
      <c r="A9732" s="34" t="s">
        <v>1854</v>
      </c>
      <c r="B9732" s="293">
        <v>1990</v>
      </c>
      <c r="C9732" s="294">
        <v>6047.4940999999999</v>
      </c>
      <c r="D9732" s="294">
        <v>174.577</v>
      </c>
      <c r="E9732" s="295">
        <v>1913.5840000000001</v>
      </c>
      <c r="F9732" s="294">
        <v>947.24900000000002</v>
      </c>
      <c r="G9732" s="294">
        <v>1097.229</v>
      </c>
    </row>
    <row r="9733" spans="1:7">
      <c r="A9733" s="34" t="s">
        <v>1854</v>
      </c>
      <c r="B9733" s="293">
        <v>1989</v>
      </c>
      <c r="C9733" s="294">
        <v>5380.1328000000003</v>
      </c>
      <c r="D9733" s="294">
        <v>154.19800000000001</v>
      </c>
      <c r="E9733" s="295">
        <v>1681.079</v>
      </c>
      <c r="F9733" s="294">
        <v>823.40099999999995</v>
      </c>
      <c r="G9733" s="294">
        <v>976.375</v>
      </c>
    </row>
    <row r="9734" spans="1:7">
      <c r="A9734" s="34" t="s">
        <v>1855</v>
      </c>
      <c r="B9734" s="293">
        <v>2019</v>
      </c>
      <c r="C9734" s="294">
        <v>16569</v>
      </c>
      <c r="D9734" s="294">
        <v>-754</v>
      </c>
      <c r="E9734" s="295">
        <v>26370</v>
      </c>
      <c r="F9734" s="294">
        <v>9967</v>
      </c>
      <c r="G9734" s="294">
        <v>20489</v>
      </c>
    </row>
    <row r="9735" spans="1:7">
      <c r="A9735" s="34" t="s">
        <v>1855</v>
      </c>
      <c r="B9735" s="293">
        <v>2018</v>
      </c>
      <c r="C9735" s="294">
        <v>20647</v>
      </c>
      <c r="D9735" s="294">
        <v>675</v>
      </c>
      <c r="E9735" s="295">
        <v>29235</v>
      </c>
      <c r="F9735" s="294">
        <v>11531</v>
      </c>
      <c r="G9735" s="294">
        <v>22703</v>
      </c>
    </row>
    <row r="9736" spans="1:7">
      <c r="A9736" s="34" t="s">
        <v>1855</v>
      </c>
      <c r="B9736" s="293">
        <v>2017</v>
      </c>
      <c r="C9736" s="294">
        <v>19093</v>
      </c>
      <c r="D9736" s="294">
        <v>397</v>
      </c>
      <c r="E9736" s="295">
        <v>29860</v>
      </c>
      <c r="F9736" s="294">
        <v>11418</v>
      </c>
      <c r="G9736" s="294">
        <v>24569</v>
      </c>
    </row>
    <row r="9737" spans="1:7">
      <c r="A9737" s="34" t="s">
        <v>1855</v>
      </c>
      <c r="B9737" s="293">
        <v>2016</v>
      </c>
      <c r="C9737" s="294">
        <v>12994</v>
      </c>
      <c r="D9737" s="294">
        <v>242</v>
      </c>
      <c r="E9737" s="295">
        <v>32862</v>
      </c>
      <c r="F9737" s="294">
        <v>11145</v>
      </c>
      <c r="G9737" s="294">
        <v>28139</v>
      </c>
    </row>
    <row r="9738" spans="1:7">
      <c r="A9738" s="34" t="s">
        <v>1855</v>
      </c>
      <c r="B9738" s="293">
        <v>2015</v>
      </c>
      <c r="C9738" s="294">
        <v>14572</v>
      </c>
      <c r="D9738" s="294">
        <v>1465</v>
      </c>
      <c r="E9738" s="295">
        <v>15170</v>
      </c>
      <c r="F9738" s="294">
        <v>9219</v>
      </c>
      <c r="G9738" s="294">
        <v>11775</v>
      </c>
    </row>
    <row r="9739" spans="1:7">
      <c r="A9739" s="34" t="s">
        <v>1855</v>
      </c>
      <c r="B9739" s="293">
        <v>2014</v>
      </c>
      <c r="C9739" s="294">
        <v>15130</v>
      </c>
      <c r="D9739" s="294">
        <v>1617</v>
      </c>
      <c r="E9739" s="295">
        <v>15499</v>
      </c>
      <c r="F9739" s="294">
        <v>8842</v>
      </c>
      <c r="G9739" s="294">
        <v>11280</v>
      </c>
    </row>
    <row r="9740" spans="1:7">
      <c r="A9740" s="34" t="s">
        <v>1855</v>
      </c>
      <c r="B9740" s="293">
        <v>2013</v>
      </c>
      <c r="C9740" s="294">
        <v>15351</v>
      </c>
      <c r="D9740" s="294">
        <v>980</v>
      </c>
      <c r="E9740" s="295">
        <v>14036</v>
      </c>
      <c r="F9740" s="294">
        <v>7893</v>
      </c>
      <c r="G9740" s="294">
        <v>9848</v>
      </c>
    </row>
    <row r="9741" spans="1:7">
      <c r="A9741" s="34" t="s">
        <v>1855</v>
      </c>
      <c r="B9741" s="293">
        <v>2012</v>
      </c>
      <c r="C9741" s="294">
        <v>12478</v>
      </c>
      <c r="D9741" s="294">
        <v>1612</v>
      </c>
      <c r="E9741" s="295">
        <v>14206</v>
      </c>
      <c r="F9741" s="294">
        <v>7669</v>
      </c>
      <c r="G9741" s="294">
        <v>9854</v>
      </c>
    </row>
    <row r="9742" spans="1:7">
      <c r="A9742" s="34" t="s">
        <v>1855</v>
      </c>
      <c r="B9742" s="293">
        <v>2011</v>
      </c>
      <c r="C9742" s="294">
        <v>9526</v>
      </c>
      <c r="D9742" s="294">
        <v>726</v>
      </c>
      <c r="E9742" s="295">
        <v>8118</v>
      </c>
      <c r="F9742" s="294">
        <v>5488</v>
      </c>
      <c r="G9742" s="294">
        <v>5782</v>
      </c>
    </row>
    <row r="9743" spans="1:7">
      <c r="A9743" s="34" t="s">
        <v>1855</v>
      </c>
      <c r="B9743" s="293">
        <v>2010</v>
      </c>
      <c r="C9743" s="294">
        <v>9850</v>
      </c>
      <c r="D9743" s="294">
        <v>1382</v>
      </c>
      <c r="E9743" s="295">
        <v>7328</v>
      </c>
      <c r="F9743" s="294">
        <v>4709</v>
      </c>
      <c r="G9743" s="294">
        <v>5109</v>
      </c>
    </row>
    <row r="9744" spans="1:7">
      <c r="A9744" s="34" t="s">
        <v>1855</v>
      </c>
      <c r="B9744" s="293">
        <v>2009</v>
      </c>
      <c r="C9744" s="294">
        <v>7453</v>
      </c>
      <c r="D9744" s="294">
        <v>470</v>
      </c>
      <c r="E9744" s="295">
        <v>5291</v>
      </c>
      <c r="F9744" s="294">
        <v>3192</v>
      </c>
      <c r="G9744" s="294">
        <v>3674</v>
      </c>
    </row>
    <row r="9745" spans="1:7">
      <c r="A9745" s="34" t="s">
        <v>1855</v>
      </c>
      <c r="B9745" s="293">
        <v>2008</v>
      </c>
      <c r="C9745" s="294">
        <v>8074</v>
      </c>
      <c r="D9745" s="294">
        <v>867</v>
      </c>
      <c r="E9745" s="295">
        <v>4875</v>
      </c>
      <c r="F9745" s="294">
        <v>2696</v>
      </c>
      <c r="G9745" s="294">
        <v>3205</v>
      </c>
    </row>
    <row r="9746" spans="1:7">
      <c r="A9746" s="34" t="s">
        <v>1855</v>
      </c>
      <c r="B9746" s="293">
        <v>2007</v>
      </c>
      <c r="C9746" s="294">
        <v>5468</v>
      </c>
      <c r="D9746" s="294">
        <v>564</v>
      </c>
      <c r="E9746" s="295">
        <v>2901</v>
      </c>
      <c r="F9746" s="294">
        <v>1716</v>
      </c>
      <c r="G9746" s="294">
        <v>1738</v>
      </c>
    </row>
    <row r="9747" spans="1:7">
      <c r="A9747" s="34" t="s">
        <v>1855</v>
      </c>
      <c r="B9747" s="293">
        <v>2006</v>
      </c>
      <c r="C9747" s="294">
        <v>4341.3</v>
      </c>
      <c r="D9747" s="294">
        <v>394.6</v>
      </c>
      <c r="E9747" s="295">
        <v>2086</v>
      </c>
      <c r="F9747" s="294">
        <v>1157</v>
      </c>
      <c r="G9747" s="294">
        <v>1201</v>
      </c>
    </row>
    <row r="9748" spans="1:7">
      <c r="A9748" s="34" t="s">
        <v>1855</v>
      </c>
      <c r="B9748" s="293">
        <v>2005</v>
      </c>
      <c r="C9748" s="294">
        <v>3638.8</v>
      </c>
      <c r="D9748" s="294">
        <v>198.4</v>
      </c>
      <c r="E9748" s="295">
        <v>1588.6</v>
      </c>
      <c r="F9748" s="294">
        <v>702.1</v>
      </c>
      <c r="G9748" s="294">
        <v>754.80000000000007</v>
      </c>
    </row>
    <row r="9749" spans="1:7">
      <c r="A9749" s="34" t="s">
        <v>1855</v>
      </c>
      <c r="B9749" s="293">
        <v>2004</v>
      </c>
      <c r="C9749" s="294">
        <v>3046.7</v>
      </c>
      <c r="D9749" s="294">
        <v>151.30000000000001</v>
      </c>
      <c r="E9749" s="295">
        <v>1159.2</v>
      </c>
      <c r="F9749" s="294">
        <v>487.6</v>
      </c>
      <c r="G9749" s="294">
        <v>555.5</v>
      </c>
    </row>
    <row r="9750" spans="1:7">
      <c r="A9750" s="34" t="s">
        <v>1855</v>
      </c>
      <c r="B9750" s="293">
        <v>2003</v>
      </c>
      <c r="C9750" s="294">
        <v>2718.5171</v>
      </c>
      <c r="D9750" s="294">
        <v>182.114</v>
      </c>
      <c r="E9750" s="295">
        <v>866.15200000000004</v>
      </c>
      <c r="F9750" s="294">
        <v>327.392</v>
      </c>
      <c r="G9750" s="294">
        <v>327.392</v>
      </c>
    </row>
    <row r="9751" spans="1:7">
      <c r="A9751" s="34" t="s">
        <v>1855</v>
      </c>
      <c r="B9751" s="293">
        <v>2002</v>
      </c>
      <c r="C9751" s="294">
        <v>2151.1520999999998</v>
      </c>
      <c r="D9751" s="294">
        <v>65.427999999999997</v>
      </c>
      <c r="E9751" s="295">
        <v>636.67999999999995</v>
      </c>
      <c r="F9751" s="294">
        <v>102.86199999999999</v>
      </c>
      <c r="G9751" s="294">
        <v>189.06599999999997</v>
      </c>
    </row>
    <row r="9752" spans="1:7">
      <c r="A9752" s="34" t="s">
        <v>1855</v>
      </c>
      <c r="B9752" s="293">
        <v>2001</v>
      </c>
      <c r="C9752" s="294">
        <v>1953.3920000000001</v>
      </c>
      <c r="D9752" s="294">
        <v>-98.863</v>
      </c>
      <c r="E9752" s="295">
        <v>507.65199999999999</v>
      </c>
      <c r="F9752" s="294">
        <v>16.186</v>
      </c>
      <c r="G9752" s="294">
        <v>128.67699999999999</v>
      </c>
    </row>
    <row r="9753" spans="1:7">
      <c r="A9753" s="34" t="s">
        <v>1855</v>
      </c>
      <c r="B9753" s="293">
        <v>2000</v>
      </c>
      <c r="C9753" s="294">
        <v>1957.1990000000001</v>
      </c>
      <c r="D9753" s="294">
        <v>-188.01599999999999</v>
      </c>
      <c r="E9753" s="295">
        <v>612.952</v>
      </c>
      <c r="F9753" s="294">
        <v>-99.834000000000003</v>
      </c>
      <c r="G9753" s="294">
        <v>125.66200000000001</v>
      </c>
    </row>
    <row r="9754" spans="1:7">
      <c r="A9754" s="34" t="s">
        <v>1855</v>
      </c>
      <c r="B9754" s="293">
        <v>1999</v>
      </c>
      <c r="C9754" s="294">
        <v>2767.2060999999999</v>
      </c>
      <c r="D9754" s="294">
        <v>-492.69</v>
      </c>
      <c r="E9754" s="295">
        <v>1022.402</v>
      </c>
      <c r="F9754" s="294">
        <v>-153.79</v>
      </c>
      <c r="G9754" s="294">
        <v>390.35400000000004</v>
      </c>
    </row>
    <row r="9755" spans="1:7">
      <c r="A9755" s="34" t="s">
        <v>1855</v>
      </c>
      <c r="B9755" s="293">
        <v>1998</v>
      </c>
      <c r="C9755" s="294">
        <v>3541.5248999999999</v>
      </c>
      <c r="D9755" s="294">
        <v>-290.21699999999998</v>
      </c>
      <c r="E9755" s="295">
        <v>1442.6880000000001</v>
      </c>
      <c r="F9755" s="294">
        <v>317.75799999999998</v>
      </c>
      <c r="G9755" s="294">
        <v>836.94599999999991</v>
      </c>
    </row>
    <row r="9756" spans="1:7">
      <c r="A9756" s="34" t="s">
        <v>1855</v>
      </c>
      <c r="B9756" s="293">
        <v>1997</v>
      </c>
      <c r="C9756" s="294">
        <v>4177.8568999999998</v>
      </c>
      <c r="D9756" s="294">
        <v>267.596</v>
      </c>
      <c r="E9756" s="295">
        <v>1307.1219000000001</v>
      </c>
      <c r="F9756" s="294">
        <v>619.98699999999997</v>
      </c>
      <c r="G9756" s="294">
        <v>619.98699999999997</v>
      </c>
    </row>
    <row r="9757" spans="1:7">
      <c r="A9757" s="34" t="s">
        <v>1855</v>
      </c>
      <c r="B9757" s="293">
        <v>1996</v>
      </c>
      <c r="C9757" s="294">
        <v>2865.2190000000001</v>
      </c>
      <c r="D9757" s="294">
        <v>96.894000000000005</v>
      </c>
      <c r="E9757" s="295">
        <v>984.14300000000003</v>
      </c>
      <c r="F9757" s="294">
        <v>453.892</v>
      </c>
      <c r="G9757" s="294">
        <v>453.892</v>
      </c>
    </row>
    <row r="9758" spans="1:7">
      <c r="A9758" s="34" t="s">
        <v>1855</v>
      </c>
      <c r="B9758" s="293">
        <v>1995</v>
      </c>
      <c r="C9758" s="294">
        <v>2130.8669</v>
      </c>
      <c r="D9758" s="294">
        <v>123.30200000000001</v>
      </c>
      <c r="E9758" s="295">
        <v>858.84</v>
      </c>
      <c r="F9758" s="294">
        <v>473.42599999999999</v>
      </c>
      <c r="G9758" s="294">
        <v>473.42599999999999</v>
      </c>
    </row>
    <row r="9759" spans="1:7">
      <c r="A9759" s="34" t="s">
        <v>1855</v>
      </c>
      <c r="B9759" s="293">
        <v>1994</v>
      </c>
      <c r="C9759" s="294">
        <v>1539.6801</v>
      </c>
      <c r="D9759" s="294">
        <v>73.135999999999996</v>
      </c>
      <c r="E9759" s="295">
        <v>640.51300000000003</v>
      </c>
      <c r="F9759" s="294">
        <v>288.23899999999998</v>
      </c>
      <c r="G9759" s="294">
        <v>346.88499999999999</v>
      </c>
    </row>
    <row r="9760" spans="1:7">
      <c r="A9760" s="34" t="s">
        <v>1855</v>
      </c>
      <c r="B9760" s="293">
        <v>1993</v>
      </c>
      <c r="C9760" s="294">
        <v>1225.231</v>
      </c>
      <c r="D9760" s="294">
        <v>-25.108000000000001</v>
      </c>
      <c r="E9760" s="295">
        <v>531.17100000000005</v>
      </c>
      <c r="F9760" s="294">
        <v>130.94999999999999</v>
      </c>
      <c r="G9760" s="294">
        <v>336.971</v>
      </c>
    </row>
    <row r="9761" spans="1:7">
      <c r="A9761" s="34" t="s">
        <v>1855</v>
      </c>
      <c r="B9761" s="293">
        <v>1992</v>
      </c>
      <c r="C9761" s="294">
        <v>938.33199999999999</v>
      </c>
      <c r="D9761" s="294">
        <v>-72.86</v>
      </c>
      <c r="E9761" s="295">
        <v>532.54300000000001</v>
      </c>
      <c r="F9761" s="294">
        <v>112.25700000000001</v>
      </c>
      <c r="G9761" s="294">
        <v>382.36899999999997</v>
      </c>
    </row>
    <row r="9762" spans="1:7">
      <c r="A9762" s="34" t="s">
        <v>1855</v>
      </c>
      <c r="B9762" s="293">
        <v>1991</v>
      </c>
      <c r="C9762" s="294">
        <v>986.20100000000002</v>
      </c>
      <c r="D9762" s="294">
        <v>-134.17099999999999</v>
      </c>
      <c r="E9762" s="295">
        <v>620.44000000000005</v>
      </c>
      <c r="F9762" s="294">
        <v>185.102</v>
      </c>
      <c r="G9762" s="294">
        <v>433.97199999999998</v>
      </c>
    </row>
    <row r="9763" spans="1:7">
      <c r="A9763" s="34" t="s">
        <v>1855</v>
      </c>
      <c r="B9763" s="293">
        <v>1990</v>
      </c>
      <c r="C9763" s="294">
        <v>1070.511</v>
      </c>
      <c r="D9763" s="294">
        <v>24.164999999999999</v>
      </c>
      <c r="E9763" s="295">
        <v>637.55999999999995</v>
      </c>
      <c r="F9763" s="294">
        <v>322.04199999999997</v>
      </c>
      <c r="G9763" s="294">
        <v>479.21799999999996</v>
      </c>
    </row>
    <row r="9764" spans="1:7">
      <c r="A9764" s="34" t="s">
        <v>1855</v>
      </c>
      <c r="B9764" s="293">
        <v>1989</v>
      </c>
      <c r="C9764" s="294">
        <v>992.06500000000005</v>
      </c>
      <c r="D9764" s="294">
        <v>34.323999999999998</v>
      </c>
      <c r="E9764" s="295">
        <v>588.923</v>
      </c>
      <c r="F9764" s="294">
        <v>302.06799999999998</v>
      </c>
      <c r="G9764" s="294">
        <v>472.18899999999996</v>
      </c>
    </row>
    <row r="9765" spans="1:7">
      <c r="A9765" s="34" t="s">
        <v>1856</v>
      </c>
      <c r="B9765" s="293">
        <v>2019</v>
      </c>
      <c r="C9765" s="294">
        <v>7523.1</v>
      </c>
      <c r="D9765" s="294">
        <v>1134</v>
      </c>
      <c r="E9765" s="295">
        <v>34951.800000000003</v>
      </c>
      <c r="F9765" s="294">
        <v>10254.6</v>
      </c>
      <c r="G9765" s="294">
        <v>23031</v>
      </c>
    </row>
    <row r="9766" spans="1:7">
      <c r="A9766" s="34" t="s">
        <v>1856</v>
      </c>
      <c r="B9766" s="293">
        <v>2018</v>
      </c>
      <c r="C9766" s="294">
        <v>7679.5</v>
      </c>
      <c r="D9766" s="294">
        <v>1059.3</v>
      </c>
      <c r="E9766" s="295">
        <v>33475.800000000003</v>
      </c>
      <c r="F9766" s="294">
        <v>9842.7000000000007</v>
      </c>
      <c r="G9766" s="294">
        <v>21641.800000000003</v>
      </c>
    </row>
    <row r="9767" spans="1:7">
      <c r="A9767" s="34" t="s">
        <v>1856</v>
      </c>
      <c r="B9767" s="293">
        <v>2017</v>
      </c>
      <c r="C9767" s="294">
        <v>7648.5</v>
      </c>
      <c r="D9767" s="294">
        <v>1203.7</v>
      </c>
      <c r="E9767" s="295">
        <v>31590.5</v>
      </c>
      <c r="F9767" s="294">
        <v>9491.7999999999993</v>
      </c>
      <c r="G9767" s="294">
        <v>20525.099999999999</v>
      </c>
    </row>
    <row r="9768" spans="1:7">
      <c r="A9768" s="34" t="s">
        <v>1856</v>
      </c>
      <c r="B9768" s="293">
        <v>2016</v>
      </c>
      <c r="C9768" s="294">
        <v>7472.3</v>
      </c>
      <c r="D9768" s="294">
        <v>939</v>
      </c>
      <c r="E9768" s="295">
        <v>30123.200000000001</v>
      </c>
      <c r="F9768" s="294">
        <v>8960.2000000000007</v>
      </c>
      <c r="G9768" s="294">
        <v>19135.800000000003</v>
      </c>
    </row>
    <row r="9769" spans="1:7">
      <c r="A9769" s="34" t="s">
        <v>1856</v>
      </c>
      <c r="B9769" s="293">
        <v>2015</v>
      </c>
      <c r="C9769" s="294">
        <v>5926.1</v>
      </c>
      <c r="D9769" s="294">
        <v>638.5</v>
      </c>
      <c r="E9769" s="295">
        <v>29355.200000000001</v>
      </c>
      <c r="F9769" s="294">
        <v>8685.2000000000007</v>
      </c>
      <c r="G9769" s="294">
        <v>19062</v>
      </c>
    </row>
    <row r="9770" spans="1:7">
      <c r="A9770" s="34" t="s">
        <v>1856</v>
      </c>
      <c r="B9770" s="293">
        <v>2014</v>
      </c>
      <c r="C9770" s="294">
        <v>4997.1000000000004</v>
      </c>
      <c r="D9770" s="294">
        <v>588.29999999999995</v>
      </c>
      <c r="E9770" s="295">
        <v>14905</v>
      </c>
      <c r="F9770" s="294">
        <v>4450.1000000000004</v>
      </c>
      <c r="G9770" s="294">
        <v>9662.5</v>
      </c>
    </row>
    <row r="9771" spans="1:7">
      <c r="A9771" s="34" t="s">
        <v>1856</v>
      </c>
      <c r="B9771" s="293">
        <v>2013</v>
      </c>
      <c r="C9771" s="294">
        <v>4519</v>
      </c>
      <c r="D9771" s="294">
        <v>577.4</v>
      </c>
      <c r="E9771" s="295">
        <v>14769.4</v>
      </c>
      <c r="F9771" s="294">
        <v>4263.3999999999996</v>
      </c>
      <c r="G9771" s="294">
        <v>9506.2000000000007</v>
      </c>
    </row>
    <row r="9772" spans="1:7">
      <c r="A9772" s="34" t="s">
        <v>1856</v>
      </c>
      <c r="B9772" s="293">
        <v>2012</v>
      </c>
      <c r="C9772" s="294">
        <v>4246.3999999999996</v>
      </c>
      <c r="D9772" s="294">
        <v>546.29999999999995</v>
      </c>
      <c r="E9772" s="295">
        <v>14285</v>
      </c>
      <c r="F9772" s="294">
        <v>4165.5</v>
      </c>
      <c r="G9772" s="294">
        <v>9426</v>
      </c>
    </row>
    <row r="9773" spans="1:7">
      <c r="A9773" s="34" t="s">
        <v>1856</v>
      </c>
      <c r="B9773" s="293">
        <v>2011</v>
      </c>
      <c r="C9773" s="294">
        <v>4486.3999999999996</v>
      </c>
      <c r="D9773" s="294">
        <v>526.20000000000005</v>
      </c>
      <c r="E9773" s="295">
        <v>13862.1</v>
      </c>
      <c r="F9773" s="294">
        <v>3993.7</v>
      </c>
      <c r="G9773" s="294">
        <v>9310.5</v>
      </c>
    </row>
    <row r="9774" spans="1:7">
      <c r="A9774" s="34" t="s">
        <v>1856</v>
      </c>
      <c r="B9774" s="293">
        <v>2010</v>
      </c>
      <c r="C9774" s="294">
        <v>4202.5</v>
      </c>
      <c r="D9774" s="294">
        <v>456.5</v>
      </c>
      <c r="E9774" s="295">
        <v>13059.8</v>
      </c>
      <c r="F9774" s="294">
        <v>3832.5</v>
      </c>
      <c r="G9774" s="294">
        <v>8895.7999999999993</v>
      </c>
    </row>
    <row r="9775" spans="1:7">
      <c r="A9775" s="34" t="s">
        <v>1856</v>
      </c>
      <c r="B9775" s="293">
        <v>2009</v>
      </c>
      <c r="C9775" s="294">
        <v>4100.8999999999996</v>
      </c>
      <c r="D9775" s="294">
        <v>382.4</v>
      </c>
      <c r="E9775" s="295">
        <v>12697.9</v>
      </c>
      <c r="F9775" s="294">
        <v>3597.3</v>
      </c>
      <c r="G9775" s="294">
        <v>8593.9000000000015</v>
      </c>
    </row>
    <row r="9776" spans="1:7">
      <c r="A9776" s="34" t="s">
        <v>1856</v>
      </c>
      <c r="B9776" s="293">
        <v>2008</v>
      </c>
      <c r="C9776" s="294">
        <v>4427.8</v>
      </c>
      <c r="D9776" s="294">
        <v>359.1</v>
      </c>
      <c r="E9776" s="295">
        <v>12617.8</v>
      </c>
      <c r="F9776" s="294">
        <v>3367.3</v>
      </c>
      <c r="G9776" s="294">
        <v>8106.1</v>
      </c>
    </row>
    <row r="9777" spans="1:7">
      <c r="A9777" s="34" t="s">
        <v>1856</v>
      </c>
      <c r="B9777" s="293">
        <v>2007</v>
      </c>
      <c r="C9777" s="294">
        <v>4237.8</v>
      </c>
      <c r="D9777" s="294">
        <v>335.6</v>
      </c>
      <c r="E9777" s="295">
        <v>11720.3</v>
      </c>
      <c r="F9777" s="294">
        <v>3129.6</v>
      </c>
      <c r="G9777" s="294">
        <v>7555.6</v>
      </c>
    </row>
    <row r="9778" spans="1:7">
      <c r="A9778" s="34" t="s">
        <v>1856</v>
      </c>
      <c r="B9778" s="293">
        <v>2006</v>
      </c>
      <c r="C9778" s="294">
        <v>3996.4</v>
      </c>
      <c r="D9778" s="294">
        <v>316.39999999999998</v>
      </c>
      <c r="E9778" s="295">
        <v>11130.2</v>
      </c>
      <c r="F9778" s="294">
        <v>2919.4</v>
      </c>
      <c r="G9778" s="294">
        <v>7201.4</v>
      </c>
    </row>
    <row r="9779" spans="1:7">
      <c r="A9779" s="34" t="s">
        <v>1856</v>
      </c>
      <c r="B9779" s="293">
        <v>2005</v>
      </c>
      <c r="C9779" s="294">
        <v>3815.5</v>
      </c>
      <c r="D9779" s="294">
        <v>308.7</v>
      </c>
      <c r="E9779" s="295">
        <v>10462</v>
      </c>
      <c r="F9779" s="294">
        <v>2710.5</v>
      </c>
      <c r="G9779" s="294">
        <v>6693.8</v>
      </c>
    </row>
    <row r="9780" spans="1:7">
      <c r="A9780" s="34" t="s">
        <v>1856</v>
      </c>
      <c r="B9780" s="293">
        <v>2004</v>
      </c>
      <c r="C9780" s="294">
        <v>3406.1</v>
      </c>
      <c r="D9780" s="294">
        <v>306.39999999999998</v>
      </c>
      <c r="E9780" s="295">
        <v>9565.4</v>
      </c>
      <c r="F9780" s="294">
        <v>2522.8000000000002</v>
      </c>
      <c r="G9780" s="294">
        <v>6201.3</v>
      </c>
    </row>
    <row r="9781" spans="1:7">
      <c r="A9781" s="34" t="s">
        <v>1856</v>
      </c>
      <c r="B9781" s="293">
        <v>2003</v>
      </c>
      <c r="C9781" s="294">
        <v>4054.3</v>
      </c>
      <c r="D9781" s="294">
        <v>244.3</v>
      </c>
      <c r="E9781" s="295">
        <v>10025.700000000001</v>
      </c>
      <c r="F9781" s="294">
        <v>2389</v>
      </c>
      <c r="G9781" s="294">
        <v>6740.4000000000005</v>
      </c>
    </row>
    <row r="9782" spans="1:7">
      <c r="A9782" s="34" t="s">
        <v>1856</v>
      </c>
      <c r="B9782" s="293">
        <v>2002</v>
      </c>
      <c r="C9782" s="294">
        <v>3736.2</v>
      </c>
      <c r="D9782" s="294">
        <v>167</v>
      </c>
      <c r="E9782" s="295">
        <v>8364.9</v>
      </c>
      <c r="F9782" s="294">
        <v>2169.8000000000002</v>
      </c>
      <c r="G9782" s="294">
        <v>6393.7</v>
      </c>
    </row>
    <row r="9783" spans="1:7">
      <c r="A9783" s="34" t="s">
        <v>1856</v>
      </c>
      <c r="B9783" s="293">
        <v>2001</v>
      </c>
      <c r="C9783" s="294">
        <v>3928.5</v>
      </c>
      <c r="D9783" s="294">
        <v>219</v>
      </c>
      <c r="E9783" s="295">
        <v>8328.7000000000007</v>
      </c>
      <c r="F9783" s="294">
        <v>2086.5</v>
      </c>
      <c r="G9783" s="294">
        <v>6558.5</v>
      </c>
    </row>
    <row r="9784" spans="1:7">
      <c r="A9784" s="34" t="s">
        <v>1856</v>
      </c>
      <c r="B9784" s="293">
        <v>2000</v>
      </c>
      <c r="C9784" s="294">
        <v>3362.7</v>
      </c>
      <c r="D9784" s="294">
        <v>154.19999999999999</v>
      </c>
      <c r="E9784" s="295">
        <v>8406.1</v>
      </c>
      <c r="F9784" s="294">
        <v>2047.2</v>
      </c>
      <c r="G9784" s="294">
        <v>6421.4</v>
      </c>
    </row>
    <row r="9785" spans="1:7">
      <c r="A9785" s="34" t="s">
        <v>1856</v>
      </c>
      <c r="B9785" s="293">
        <v>1999</v>
      </c>
      <c r="C9785" s="294">
        <v>2272.6001000000001</v>
      </c>
      <c r="D9785" s="294">
        <v>209</v>
      </c>
      <c r="E9785" s="295">
        <v>6233.1201000000001</v>
      </c>
      <c r="F9785" s="294">
        <v>2038.1968999999999</v>
      </c>
      <c r="G9785" s="294">
        <v>4949.4328999999998</v>
      </c>
    </row>
    <row r="9786" spans="1:7">
      <c r="A9786" s="34" t="s">
        <v>1856</v>
      </c>
      <c r="B9786" s="293">
        <v>1998</v>
      </c>
      <c r="C9786" s="294">
        <v>2039.433</v>
      </c>
      <c r="D9786" s="294">
        <v>188.13200000000001</v>
      </c>
      <c r="E9786" s="295">
        <v>5361.7568000000001</v>
      </c>
      <c r="F9786" s="294">
        <v>1933.5550000000001</v>
      </c>
      <c r="G9786" s="294">
        <v>4088.5780000000004</v>
      </c>
    </row>
    <row r="9787" spans="1:7">
      <c r="A9787" s="34" t="s">
        <v>1856</v>
      </c>
      <c r="B9787" s="293">
        <v>1997</v>
      </c>
      <c r="C9787" s="294">
        <v>1789.6021000000001</v>
      </c>
      <c r="D9787" s="294">
        <v>60.716000000000001</v>
      </c>
      <c r="E9787" s="295">
        <v>5037.6841000000004</v>
      </c>
      <c r="F9787" s="294">
        <v>1893.3821</v>
      </c>
      <c r="G9787" s="294">
        <v>3835.7440999999999</v>
      </c>
    </row>
    <row r="9788" spans="1:7">
      <c r="A9788" s="34" t="s">
        <v>1856</v>
      </c>
      <c r="B9788" s="293">
        <v>1996</v>
      </c>
      <c r="C9788" s="294">
        <v>1773.8199</v>
      </c>
      <c r="D9788" s="294">
        <v>218.13499999999999</v>
      </c>
      <c r="E9788" s="295">
        <v>4810.8379000000004</v>
      </c>
      <c r="F9788" s="294">
        <v>1975.7940000000001</v>
      </c>
      <c r="G9788" s="294">
        <v>3651.33</v>
      </c>
    </row>
    <row r="9789" spans="1:7">
      <c r="A9789" s="34" t="s">
        <v>1856</v>
      </c>
      <c r="B9789" s="293">
        <v>1995</v>
      </c>
      <c r="C9789" s="294">
        <v>1770.4839999999999</v>
      </c>
      <c r="D9789" s="294">
        <v>234.03399999999999</v>
      </c>
      <c r="E9789" s="295">
        <v>4560.7349000000004</v>
      </c>
      <c r="F9789" s="294">
        <v>1901.7161000000001</v>
      </c>
      <c r="G9789" s="294">
        <v>3478.1331</v>
      </c>
    </row>
    <row r="9790" spans="1:7">
      <c r="A9790" s="34" t="s">
        <v>1856</v>
      </c>
      <c r="B9790" s="293">
        <v>1994</v>
      </c>
      <c r="C9790" s="294">
        <v>1742.192</v>
      </c>
      <c r="D9790" s="294">
        <v>180.86799999999999</v>
      </c>
      <c r="E9790" s="295">
        <v>4408.2587999999996</v>
      </c>
      <c r="F9790" s="294">
        <v>1775.0170000000001</v>
      </c>
      <c r="G9790" s="294">
        <v>3343.2889999999998</v>
      </c>
    </row>
    <row r="9791" spans="1:7">
      <c r="A9791" s="34" t="s">
        <v>1856</v>
      </c>
      <c r="B9791" s="293">
        <v>1993</v>
      </c>
      <c r="C9791" s="294">
        <v>1693.2349999999999</v>
      </c>
      <c r="D9791" s="294">
        <v>190.13499999999999</v>
      </c>
      <c r="E9791" s="295">
        <v>4270.5918000000001</v>
      </c>
      <c r="F9791" s="294">
        <v>1699.6130000000001</v>
      </c>
      <c r="G9791" s="294">
        <v>3224.7020000000002</v>
      </c>
    </row>
    <row r="9792" spans="1:7">
      <c r="A9792" s="34" t="s">
        <v>1856</v>
      </c>
      <c r="B9792" s="293">
        <v>1992</v>
      </c>
      <c r="C9792" s="294">
        <v>1551.807</v>
      </c>
      <c r="D9792" s="294">
        <v>169.65100000000001</v>
      </c>
      <c r="E9792" s="295">
        <v>3744.5859</v>
      </c>
      <c r="F9792" s="294">
        <v>1641.818</v>
      </c>
      <c r="G9792" s="294">
        <v>2990.7269999999999</v>
      </c>
    </row>
    <row r="9793" spans="1:7">
      <c r="A9793" s="34" t="s">
        <v>1856</v>
      </c>
      <c r="B9793" s="293">
        <v>1991</v>
      </c>
      <c r="C9793" s="294">
        <v>1538.915</v>
      </c>
      <c r="D9793" s="294">
        <v>189.30699999999999</v>
      </c>
      <c r="E9793" s="295">
        <v>3495.9829</v>
      </c>
      <c r="F9793" s="294">
        <v>1550.4</v>
      </c>
      <c r="G9793" s="294">
        <v>2763.8519999999999</v>
      </c>
    </row>
    <row r="9794" spans="1:7">
      <c r="A9794" s="34" t="s">
        <v>1856</v>
      </c>
      <c r="B9794" s="293">
        <v>1990</v>
      </c>
      <c r="C9794" s="294">
        <v>1442.502</v>
      </c>
      <c r="D9794" s="294">
        <v>186.72200000000001</v>
      </c>
      <c r="E9794" s="295">
        <v>3361.0291000000002</v>
      </c>
      <c r="F9794" s="294">
        <v>1484.6949999999999</v>
      </c>
      <c r="G9794" s="294">
        <v>2603.8509999999997</v>
      </c>
    </row>
    <row r="9795" spans="1:7">
      <c r="A9795" s="34" t="s">
        <v>1857</v>
      </c>
      <c r="B9795" s="293">
        <v>2019</v>
      </c>
      <c r="C9795" s="294">
        <v>20419</v>
      </c>
      <c r="D9795" s="294">
        <v>1184</v>
      </c>
      <c r="E9795" s="295">
        <v>18881</v>
      </c>
      <c r="F9795" s="294">
        <v>4118</v>
      </c>
      <c r="G9795" s="294">
        <v>10055</v>
      </c>
    </row>
    <row r="9796" spans="1:7">
      <c r="A9796" s="34" t="s">
        <v>1857</v>
      </c>
      <c r="B9796" s="293">
        <v>2018</v>
      </c>
      <c r="C9796" s="294">
        <v>21037</v>
      </c>
      <c r="D9796" s="294">
        <v>-183</v>
      </c>
      <c r="E9796" s="295">
        <v>18347</v>
      </c>
      <c r="F9796" s="294">
        <v>3205</v>
      </c>
      <c r="G9796" s="294">
        <v>9232</v>
      </c>
    </row>
    <row r="9797" spans="1:7">
      <c r="A9797" s="34" t="s">
        <v>1857</v>
      </c>
      <c r="B9797" s="293">
        <v>2017</v>
      </c>
      <c r="C9797" s="294">
        <v>21253</v>
      </c>
      <c r="D9797" s="294">
        <v>350</v>
      </c>
      <c r="E9797" s="295">
        <v>20038</v>
      </c>
      <c r="F9797" s="294">
        <v>5128</v>
      </c>
      <c r="G9797" s="294">
        <v>10346</v>
      </c>
    </row>
    <row r="9798" spans="1:7">
      <c r="A9798" s="34" t="s">
        <v>1857</v>
      </c>
      <c r="B9798" s="293">
        <v>2016</v>
      </c>
      <c r="C9798" s="294">
        <v>20718</v>
      </c>
      <c r="D9798" s="294">
        <v>888</v>
      </c>
      <c r="E9798" s="295">
        <v>19153</v>
      </c>
      <c r="F9798" s="294">
        <v>5728</v>
      </c>
      <c r="G9798" s="294">
        <v>10198</v>
      </c>
    </row>
    <row r="9799" spans="1:7">
      <c r="A9799" s="34" t="s">
        <v>1857</v>
      </c>
      <c r="B9799" s="293">
        <v>2015</v>
      </c>
      <c r="C9799" s="294">
        <v>20891</v>
      </c>
      <c r="D9799" s="294">
        <v>783</v>
      </c>
      <c r="E9799" s="295">
        <v>19010</v>
      </c>
      <c r="F9799" s="294">
        <v>5674</v>
      </c>
      <c r="G9799" s="294">
        <v>9672</v>
      </c>
    </row>
    <row r="9800" spans="1:7">
      <c r="A9800" s="34" t="s">
        <v>1857</v>
      </c>
      <c r="B9800" s="293">
        <v>2014</v>
      </c>
      <c r="C9800" s="294">
        <v>19872</v>
      </c>
      <c r="D9800" s="294">
        <v>650</v>
      </c>
      <c r="E9800" s="295">
        <v>20002</v>
      </c>
      <c r="F9800" s="294">
        <v>5796</v>
      </c>
      <c r="G9800" s="294">
        <v>10143</v>
      </c>
    </row>
    <row r="9801" spans="1:7">
      <c r="A9801" s="34" t="s">
        <v>1857</v>
      </c>
      <c r="B9801" s="293">
        <v>2013</v>
      </c>
      <c r="C9801" s="294">
        <v>18769</v>
      </c>
      <c r="D9801" s="294">
        <v>827</v>
      </c>
      <c r="E9801" s="295">
        <v>15544</v>
      </c>
      <c r="F9801" s="294">
        <v>5034</v>
      </c>
      <c r="G9801" s="294">
        <v>7497</v>
      </c>
    </row>
    <row r="9802" spans="1:7">
      <c r="A9802" s="34" t="s">
        <v>1857</v>
      </c>
      <c r="B9802" s="293">
        <v>2012</v>
      </c>
      <c r="C9802" s="294">
        <v>18143</v>
      </c>
      <c r="D9802" s="294">
        <v>401</v>
      </c>
      <c r="E9802" s="295">
        <v>15396</v>
      </c>
      <c r="F9802" s="294">
        <v>4367</v>
      </c>
      <c r="G9802" s="294">
        <v>6828</v>
      </c>
    </row>
    <row r="9803" spans="1:7">
      <c r="A9803" s="34" t="s">
        <v>1857</v>
      </c>
      <c r="B9803" s="293">
        <v>2011</v>
      </c>
      <c r="C9803" s="294">
        <v>18666</v>
      </c>
      <c r="D9803" s="294">
        <v>390</v>
      </c>
      <c r="E9803" s="295">
        <v>15181</v>
      </c>
      <c r="F9803" s="294">
        <v>4280</v>
      </c>
      <c r="G9803" s="294">
        <v>6771</v>
      </c>
    </row>
    <row r="9804" spans="1:7">
      <c r="A9804" s="34" t="s">
        <v>1857</v>
      </c>
      <c r="B9804" s="293">
        <v>2010</v>
      </c>
      <c r="C9804" s="294">
        <v>18366</v>
      </c>
      <c r="D9804" s="294">
        <v>619</v>
      </c>
      <c r="E9804" s="295">
        <v>15584</v>
      </c>
      <c r="F9804" s="294">
        <v>4320</v>
      </c>
      <c r="G9804" s="294">
        <v>6829</v>
      </c>
    </row>
    <row r="9805" spans="1:7">
      <c r="A9805" s="34" t="s">
        <v>1857</v>
      </c>
      <c r="B9805" s="293">
        <v>2009</v>
      </c>
      <c r="C9805" s="294">
        <v>17099</v>
      </c>
      <c r="D9805" s="294">
        <v>328</v>
      </c>
      <c r="E9805" s="295">
        <v>15094</v>
      </c>
      <c r="F9805" s="294">
        <v>3760</v>
      </c>
      <c r="G9805" s="294">
        <v>6663</v>
      </c>
    </row>
    <row r="9806" spans="1:7">
      <c r="A9806" s="34" t="s">
        <v>1857</v>
      </c>
      <c r="B9806" s="293">
        <v>2008</v>
      </c>
      <c r="C9806" s="294">
        <v>18907</v>
      </c>
      <c r="D9806" s="294">
        <v>418</v>
      </c>
      <c r="E9806" s="295">
        <v>13532</v>
      </c>
      <c r="F9806" s="294">
        <v>3073</v>
      </c>
      <c r="G9806" s="294">
        <v>5670</v>
      </c>
    </row>
    <row r="9807" spans="1:7">
      <c r="A9807" s="34" t="s">
        <v>1857</v>
      </c>
      <c r="B9807" s="293">
        <v>2007</v>
      </c>
      <c r="C9807" s="294">
        <v>19408</v>
      </c>
      <c r="D9807" s="294">
        <v>640</v>
      </c>
      <c r="E9807" s="295">
        <v>14009</v>
      </c>
      <c r="F9807" s="294">
        <v>3980</v>
      </c>
      <c r="G9807" s="294">
        <v>6073</v>
      </c>
    </row>
    <row r="9808" spans="1:7">
      <c r="A9808" s="34" t="s">
        <v>1857</v>
      </c>
      <c r="B9808" s="293">
        <v>2006</v>
      </c>
      <c r="C9808" s="294">
        <v>18080</v>
      </c>
      <c r="D9808" s="294">
        <v>433</v>
      </c>
      <c r="E9808" s="295">
        <v>14295</v>
      </c>
      <c r="F9808" s="294">
        <v>3331</v>
      </c>
      <c r="G9808" s="294">
        <v>5667</v>
      </c>
    </row>
    <row r="9809" spans="1:7">
      <c r="A9809" s="34" t="s">
        <v>1857</v>
      </c>
      <c r="B9809" s="293">
        <v>2005</v>
      </c>
      <c r="C9809" s="294">
        <v>14317</v>
      </c>
      <c r="D9809" s="294">
        <v>422</v>
      </c>
      <c r="E9809" s="295">
        <v>8248</v>
      </c>
      <c r="F9809" s="294">
        <v>1837</v>
      </c>
      <c r="G9809" s="294">
        <v>3078</v>
      </c>
    </row>
    <row r="9810" spans="1:7">
      <c r="A9810" s="34" t="s">
        <v>1857</v>
      </c>
      <c r="B9810" s="293">
        <v>2004</v>
      </c>
      <c r="C9810" s="294">
        <v>13220</v>
      </c>
      <c r="D9810" s="294">
        <v>406</v>
      </c>
      <c r="E9810" s="295">
        <v>8181</v>
      </c>
      <c r="F9810" s="294">
        <v>1674</v>
      </c>
      <c r="G9810" s="294">
        <v>3085</v>
      </c>
    </row>
    <row r="9811" spans="1:7">
      <c r="A9811" s="34" t="s">
        <v>1857</v>
      </c>
      <c r="B9811" s="293">
        <v>2003</v>
      </c>
      <c r="C9811" s="294">
        <v>12176</v>
      </c>
      <c r="D9811" s="294">
        <v>414</v>
      </c>
      <c r="E9811" s="295">
        <v>7361</v>
      </c>
      <c r="F9811" s="294">
        <v>1364</v>
      </c>
      <c r="G9811" s="294">
        <v>2777</v>
      </c>
    </row>
    <row r="9812" spans="1:7">
      <c r="A9812" s="34" t="s">
        <v>1857</v>
      </c>
      <c r="B9812" s="293">
        <v>2002</v>
      </c>
      <c r="C9812" s="294">
        <v>11016</v>
      </c>
      <c r="D9812" s="294">
        <v>-394</v>
      </c>
      <c r="E9812" s="295">
        <v>6631</v>
      </c>
      <c r="F9812" s="294">
        <v>817</v>
      </c>
      <c r="G9812" s="294">
        <v>2341</v>
      </c>
    </row>
    <row r="9813" spans="1:7">
      <c r="A9813" s="34" t="s">
        <v>1857</v>
      </c>
      <c r="B9813" s="293">
        <v>2001</v>
      </c>
      <c r="C9813" s="294">
        <v>10343</v>
      </c>
      <c r="D9813" s="294">
        <v>21</v>
      </c>
      <c r="E9813" s="295">
        <v>6967</v>
      </c>
      <c r="F9813" s="294">
        <v>1585</v>
      </c>
      <c r="G9813" s="294">
        <v>3047</v>
      </c>
    </row>
    <row r="9814" spans="1:7">
      <c r="A9814" s="34" t="s">
        <v>1857</v>
      </c>
      <c r="B9814" s="293">
        <v>2000</v>
      </c>
      <c r="C9814" s="294">
        <v>10325</v>
      </c>
      <c r="D9814" s="294">
        <v>367</v>
      </c>
      <c r="E9814" s="295">
        <v>6902</v>
      </c>
      <c r="F9814" s="294">
        <v>1831</v>
      </c>
      <c r="G9814" s="294">
        <v>3616</v>
      </c>
    </row>
    <row r="9815" spans="1:7">
      <c r="A9815" s="34" t="s">
        <v>1857</v>
      </c>
      <c r="B9815" s="293">
        <v>1999</v>
      </c>
      <c r="C9815" s="294">
        <v>10511</v>
      </c>
      <c r="D9815" s="294">
        <v>347</v>
      </c>
      <c r="E9815" s="295">
        <v>6826</v>
      </c>
      <c r="F9815" s="294">
        <v>2283</v>
      </c>
      <c r="G9815" s="294">
        <v>3666</v>
      </c>
    </row>
    <row r="9816" spans="1:7">
      <c r="A9816" s="34" t="s">
        <v>1857</v>
      </c>
      <c r="B9816" s="293">
        <v>1998</v>
      </c>
      <c r="C9816" s="294">
        <v>10323</v>
      </c>
      <c r="D9816" s="294">
        <v>325</v>
      </c>
      <c r="E9816" s="295">
        <v>7935</v>
      </c>
      <c r="F9816" s="294">
        <v>2615</v>
      </c>
      <c r="G9816" s="294">
        <v>4632</v>
      </c>
    </row>
    <row r="9817" spans="1:7">
      <c r="A9817" s="34" t="s">
        <v>1857</v>
      </c>
      <c r="B9817" s="293">
        <v>1997</v>
      </c>
      <c r="C9817" s="294">
        <v>8617</v>
      </c>
      <c r="D9817" s="294">
        <v>-15</v>
      </c>
      <c r="E9817" s="295">
        <v>8270</v>
      </c>
      <c r="F9817" s="294">
        <v>2544</v>
      </c>
      <c r="G9817" s="294">
        <v>4972</v>
      </c>
    </row>
    <row r="9818" spans="1:7">
      <c r="A9818" s="34" t="s">
        <v>1857</v>
      </c>
      <c r="B9818" s="293">
        <v>1996</v>
      </c>
      <c r="C9818" s="294">
        <v>8523</v>
      </c>
      <c r="D9818" s="294">
        <v>156</v>
      </c>
      <c r="E9818" s="295">
        <v>8015</v>
      </c>
      <c r="F9818" s="294">
        <v>2108</v>
      </c>
      <c r="G9818" s="294">
        <v>5220</v>
      </c>
    </row>
    <row r="9819" spans="1:7">
      <c r="A9819" s="34" t="s">
        <v>1857</v>
      </c>
      <c r="B9819" s="293">
        <v>1995</v>
      </c>
      <c r="C9819" s="294">
        <v>8347</v>
      </c>
      <c r="D9819" s="294">
        <v>209</v>
      </c>
      <c r="E9819" s="295">
        <v>7800</v>
      </c>
      <c r="F9819" s="294">
        <v>2056</v>
      </c>
      <c r="G9819" s="294">
        <v>5037</v>
      </c>
    </row>
    <row r="9820" spans="1:7">
      <c r="A9820" s="34" t="s">
        <v>1857</v>
      </c>
      <c r="B9820" s="293">
        <v>1994</v>
      </c>
      <c r="C9820" s="294">
        <v>8104</v>
      </c>
      <c r="D9820" s="294">
        <v>158</v>
      </c>
      <c r="E9820" s="295">
        <v>6655</v>
      </c>
      <c r="F9820" s="294">
        <v>1818</v>
      </c>
      <c r="G9820" s="294">
        <v>3904</v>
      </c>
    </row>
    <row r="9821" spans="1:7">
      <c r="A9821" s="34" t="s">
        <v>1857</v>
      </c>
      <c r="B9821" s="293">
        <v>1993</v>
      </c>
      <c r="C9821" s="294">
        <v>7533</v>
      </c>
      <c r="D9821" s="294">
        <v>51</v>
      </c>
      <c r="E9821" s="295">
        <v>6047</v>
      </c>
      <c r="F9821" s="294">
        <v>1740</v>
      </c>
      <c r="G9821" s="294">
        <v>3740</v>
      </c>
    </row>
    <row r="9822" spans="1:7">
      <c r="A9822" s="34" t="s">
        <v>1857</v>
      </c>
      <c r="B9822" s="293">
        <v>1992</v>
      </c>
      <c r="C9822" s="294">
        <v>7301</v>
      </c>
      <c r="D9822" s="294">
        <v>205</v>
      </c>
      <c r="E9822" s="295">
        <v>6118</v>
      </c>
      <c r="F9822" s="294">
        <v>1600</v>
      </c>
      <c r="G9822" s="294">
        <v>4268</v>
      </c>
    </row>
    <row r="9823" spans="1:7">
      <c r="A9823" s="34" t="s">
        <v>1857</v>
      </c>
      <c r="B9823" s="293">
        <v>1991</v>
      </c>
      <c r="C9823" s="294">
        <v>6770</v>
      </c>
      <c r="D9823" s="294">
        <v>170</v>
      </c>
      <c r="E9823" s="295">
        <v>6445</v>
      </c>
      <c r="F9823" s="294">
        <v>1517</v>
      </c>
      <c r="G9823" s="294">
        <v>4541</v>
      </c>
    </row>
    <row r="9824" spans="1:7">
      <c r="A9824" s="34" t="s">
        <v>1857</v>
      </c>
      <c r="B9824" s="293">
        <v>1990</v>
      </c>
      <c r="C9824" s="294">
        <v>6623</v>
      </c>
      <c r="D9824" s="294">
        <v>72</v>
      </c>
      <c r="E9824" s="295">
        <v>5614</v>
      </c>
      <c r="F9824" s="294">
        <v>1600</v>
      </c>
      <c r="G9824" s="294">
        <v>3864</v>
      </c>
    </row>
    <row r="9825" spans="1:7">
      <c r="A9825" s="34" t="s">
        <v>1857</v>
      </c>
      <c r="B9825" s="293">
        <v>1989</v>
      </c>
      <c r="C9825" s="294">
        <v>6288.6000999999997</v>
      </c>
      <c r="D9825" s="294">
        <v>187.2</v>
      </c>
      <c r="E9825" s="295">
        <v>5353.5</v>
      </c>
      <c r="F9825" s="294">
        <v>1641.8</v>
      </c>
      <c r="G9825" s="294">
        <v>3764.8</v>
      </c>
    </row>
    <row r="9826" spans="1:7">
      <c r="A9826" s="34" t="s">
        <v>131</v>
      </c>
      <c r="B9826" s="293">
        <v>2019</v>
      </c>
      <c r="C9826" s="294">
        <v>15455</v>
      </c>
      <c r="D9826" s="294">
        <v>1670</v>
      </c>
      <c r="E9826" s="295">
        <v>27743</v>
      </c>
      <c r="F9826" s="294">
        <v>7070</v>
      </c>
      <c r="G9826" s="294">
        <v>21013</v>
      </c>
    </row>
    <row r="9827" spans="1:7">
      <c r="A9827" s="34" t="s">
        <v>131</v>
      </c>
      <c r="B9827" s="293">
        <v>2018</v>
      </c>
      <c r="C9827" s="294">
        <v>14914</v>
      </c>
      <c r="D9827" s="294">
        <v>1925</v>
      </c>
      <c r="E9827" s="295">
        <v>22650</v>
      </c>
      <c r="F9827" s="294">
        <v>6276</v>
      </c>
      <c r="G9827" s="294">
        <v>16302</v>
      </c>
    </row>
    <row r="9828" spans="1:7">
      <c r="A9828" s="34" t="s">
        <v>131</v>
      </c>
      <c r="B9828" s="293">
        <v>2017</v>
      </c>
      <c r="C9828" s="294">
        <v>14485</v>
      </c>
      <c r="D9828" s="294">
        <v>1949</v>
      </c>
      <c r="E9828" s="295">
        <v>21829</v>
      </c>
      <c r="F9828" s="294">
        <v>6042</v>
      </c>
      <c r="G9828" s="294">
        <v>15533</v>
      </c>
    </row>
    <row r="9829" spans="1:7">
      <c r="A9829" s="34" t="s">
        <v>131</v>
      </c>
      <c r="B9829" s="293">
        <v>2016</v>
      </c>
      <c r="C9829" s="294">
        <v>13609</v>
      </c>
      <c r="D9829" s="294">
        <v>1182</v>
      </c>
      <c r="E9829" s="295">
        <v>20859</v>
      </c>
      <c r="F9829" s="294">
        <v>5320</v>
      </c>
      <c r="G9829" s="294">
        <v>14630</v>
      </c>
    </row>
    <row r="9830" spans="1:7">
      <c r="A9830" s="34" t="s">
        <v>131</v>
      </c>
      <c r="B9830" s="293">
        <v>2015</v>
      </c>
      <c r="C9830" s="294">
        <v>12961</v>
      </c>
      <c r="D9830" s="294">
        <v>753</v>
      </c>
      <c r="E9830" s="295">
        <v>20367</v>
      </c>
      <c r="F9830" s="294">
        <v>5367</v>
      </c>
      <c r="G9830" s="294">
        <v>14296</v>
      </c>
    </row>
    <row r="9831" spans="1:7">
      <c r="A9831" s="34" t="s">
        <v>131</v>
      </c>
      <c r="B9831" s="293">
        <v>2014</v>
      </c>
      <c r="C9831" s="294">
        <v>13996</v>
      </c>
      <c r="D9831" s="294">
        <v>1298</v>
      </c>
      <c r="E9831" s="295">
        <v>21297</v>
      </c>
      <c r="F9831" s="294">
        <v>5889</v>
      </c>
      <c r="G9831" s="294">
        <v>15324</v>
      </c>
    </row>
    <row r="9832" spans="1:7">
      <c r="A9832" s="34" t="s">
        <v>131</v>
      </c>
      <c r="B9832" s="293">
        <v>2013</v>
      </c>
      <c r="C9832" s="294">
        <v>13983</v>
      </c>
      <c r="D9832" s="294">
        <v>98</v>
      </c>
      <c r="E9832" s="295">
        <v>22603</v>
      </c>
      <c r="F9832" s="294">
        <v>6002</v>
      </c>
      <c r="G9832" s="294">
        <v>16228</v>
      </c>
    </row>
    <row r="9833" spans="1:7">
      <c r="A9833" s="34" t="s">
        <v>131</v>
      </c>
      <c r="B9833" s="293">
        <v>2012</v>
      </c>
      <c r="C9833" s="294">
        <v>13649</v>
      </c>
      <c r="D9833" s="294">
        <v>817</v>
      </c>
      <c r="E9833" s="295">
        <v>23097</v>
      </c>
      <c r="F9833" s="294">
        <v>6675</v>
      </c>
      <c r="G9833" s="294">
        <v>16591</v>
      </c>
    </row>
    <row r="9834" spans="1:7">
      <c r="A9834" s="34" t="s">
        <v>131</v>
      </c>
      <c r="B9834" s="293">
        <v>2011</v>
      </c>
      <c r="C9834" s="294">
        <v>13378</v>
      </c>
      <c r="D9834" s="294">
        <v>961</v>
      </c>
      <c r="E9834" s="295">
        <v>22569</v>
      </c>
      <c r="F9834" s="294">
        <v>6390</v>
      </c>
      <c r="G9834" s="294">
        <v>16146</v>
      </c>
    </row>
    <row r="9835" spans="1:7">
      <c r="A9835" s="34" t="s">
        <v>131</v>
      </c>
      <c r="B9835" s="293">
        <v>2010</v>
      </c>
      <c r="C9835" s="294">
        <v>12515</v>
      </c>
      <c r="D9835" s="294">
        <v>953</v>
      </c>
      <c r="E9835" s="295">
        <v>21476</v>
      </c>
      <c r="F9835" s="294">
        <v>6591</v>
      </c>
      <c r="G9835" s="294">
        <v>15498</v>
      </c>
    </row>
    <row r="9836" spans="1:7">
      <c r="A9836" s="34" t="s">
        <v>131</v>
      </c>
      <c r="B9836" s="293">
        <v>2009</v>
      </c>
      <c r="C9836" s="294">
        <v>11791</v>
      </c>
      <c r="D9836" s="294">
        <v>994</v>
      </c>
      <c r="E9836" s="295">
        <v>21154</v>
      </c>
      <c r="F9836" s="294">
        <v>6591</v>
      </c>
      <c r="G9836" s="294">
        <v>15464</v>
      </c>
    </row>
    <row r="9837" spans="1:7">
      <c r="A9837" s="34" t="s">
        <v>131</v>
      </c>
      <c r="B9837" s="293">
        <v>2008</v>
      </c>
      <c r="C9837" s="294">
        <v>13388</v>
      </c>
      <c r="D9837" s="294">
        <v>1087</v>
      </c>
      <c r="E9837" s="295">
        <v>20227</v>
      </c>
      <c r="F9837" s="294">
        <v>6185</v>
      </c>
      <c r="G9837" s="294">
        <v>14511</v>
      </c>
    </row>
    <row r="9838" spans="1:7">
      <c r="A9838" s="34" t="s">
        <v>131</v>
      </c>
      <c r="B9838" s="293">
        <v>2007</v>
      </c>
      <c r="C9838" s="294">
        <v>13310</v>
      </c>
      <c r="D9838" s="294">
        <v>1163</v>
      </c>
      <c r="E9838" s="295">
        <v>20175</v>
      </c>
      <c r="F9838" s="294">
        <v>6102</v>
      </c>
      <c r="G9838" s="294">
        <v>14439</v>
      </c>
    </row>
    <row r="9839" spans="1:7">
      <c r="A9839" s="34" t="s">
        <v>131</v>
      </c>
      <c r="B9839" s="293">
        <v>2006</v>
      </c>
      <c r="C9839" s="294">
        <v>13363</v>
      </c>
      <c r="D9839" s="294">
        <v>1149</v>
      </c>
      <c r="E9839" s="295">
        <v>20600</v>
      </c>
      <c r="F9839" s="294">
        <v>6497</v>
      </c>
      <c r="G9839" s="294">
        <v>14814</v>
      </c>
    </row>
    <row r="9840" spans="1:7">
      <c r="A9840" s="34" t="s">
        <v>131</v>
      </c>
      <c r="B9840" s="293">
        <v>2005</v>
      </c>
      <c r="C9840" s="294">
        <v>13074</v>
      </c>
      <c r="D9840" s="294">
        <v>1182</v>
      </c>
      <c r="E9840" s="295">
        <v>21135</v>
      </c>
      <c r="F9840" s="294">
        <v>6402</v>
      </c>
      <c r="G9840" s="294">
        <v>15089</v>
      </c>
    </row>
    <row r="9841" spans="1:7">
      <c r="A9841" s="34" t="s">
        <v>131</v>
      </c>
      <c r="B9841" s="293">
        <v>2004</v>
      </c>
      <c r="C9841" s="294">
        <v>12516</v>
      </c>
      <c r="D9841" s="294">
        <v>939</v>
      </c>
      <c r="E9841" s="295">
        <v>20905</v>
      </c>
      <c r="F9841" s="294">
        <v>6253</v>
      </c>
      <c r="G9841" s="294">
        <v>14819</v>
      </c>
    </row>
    <row r="9842" spans="1:7">
      <c r="A9842" s="34" t="s">
        <v>131</v>
      </c>
      <c r="B9842" s="293">
        <v>2003</v>
      </c>
      <c r="C9842" s="294">
        <v>11574</v>
      </c>
      <c r="D9842" s="294">
        <v>630</v>
      </c>
      <c r="E9842" s="295">
        <v>20656</v>
      </c>
      <c r="F9842" s="294">
        <v>5813</v>
      </c>
      <c r="G9842" s="294">
        <v>14324</v>
      </c>
    </row>
    <row r="9843" spans="1:7">
      <c r="A9843" s="34" t="s">
        <v>131</v>
      </c>
      <c r="B9843" s="293">
        <v>2002</v>
      </c>
      <c r="C9843" s="294">
        <v>11142</v>
      </c>
      <c r="D9843" s="294">
        <v>822</v>
      </c>
      <c r="E9843" s="295">
        <v>19856</v>
      </c>
      <c r="F9843" s="294">
        <v>5327</v>
      </c>
      <c r="G9843" s="294">
        <v>13620</v>
      </c>
    </row>
    <row r="9844" spans="1:7">
      <c r="A9844" s="34" t="s">
        <v>131</v>
      </c>
      <c r="B9844" s="293">
        <v>2001</v>
      </c>
      <c r="C9844" s="294">
        <v>11322</v>
      </c>
      <c r="D9844" s="294">
        <v>503</v>
      </c>
      <c r="E9844" s="295">
        <v>19490</v>
      </c>
      <c r="F9844" s="294">
        <v>5405</v>
      </c>
      <c r="G9844" s="294">
        <v>13629</v>
      </c>
    </row>
    <row r="9845" spans="1:7">
      <c r="A9845" s="34" t="s">
        <v>131</v>
      </c>
      <c r="B9845" s="293">
        <v>2000</v>
      </c>
      <c r="C9845" s="294">
        <v>12492</v>
      </c>
      <c r="D9845" s="294">
        <v>-97</v>
      </c>
      <c r="E9845" s="295">
        <v>18565</v>
      </c>
      <c r="F9845" s="294">
        <v>4816</v>
      </c>
      <c r="G9845" s="294">
        <v>13301</v>
      </c>
    </row>
    <row r="9846" spans="1:7">
      <c r="A9846" s="34" t="s">
        <v>131</v>
      </c>
      <c r="B9846" s="293">
        <v>1999</v>
      </c>
      <c r="C9846" s="294">
        <v>13126.92</v>
      </c>
      <c r="D9846" s="294">
        <v>-397.56400000000002</v>
      </c>
      <c r="E9846" s="295">
        <v>22681.423999999999</v>
      </c>
      <c r="F9846" s="294">
        <v>4410.2860000000001</v>
      </c>
      <c r="G9846" s="294">
        <v>15908.374</v>
      </c>
    </row>
    <row r="9847" spans="1:7">
      <c r="A9847" s="34" t="s">
        <v>131</v>
      </c>
      <c r="B9847" s="293">
        <v>1998</v>
      </c>
      <c r="C9847" s="294">
        <v>12625.769</v>
      </c>
      <c r="D9847" s="294">
        <v>-770.702</v>
      </c>
      <c r="E9847" s="295">
        <v>22715.198</v>
      </c>
      <c r="F9847" s="294">
        <v>4484.5720000000001</v>
      </c>
      <c r="G9847" s="294">
        <v>16182.514999999999</v>
      </c>
    </row>
    <row r="9848" spans="1:7">
      <c r="A9848" s="34" t="s">
        <v>131</v>
      </c>
      <c r="B9848" s="293">
        <v>1997</v>
      </c>
      <c r="C9848" s="294">
        <v>11972.498</v>
      </c>
      <c r="D9848" s="294">
        <v>-938.89499999999998</v>
      </c>
      <c r="E9848" s="295">
        <v>6622.8450000000003</v>
      </c>
      <c r="F9848" s="294">
        <v>2628.9760000000001</v>
      </c>
      <c r="G9848" s="294">
        <v>5392.7049999999999</v>
      </c>
    </row>
    <row r="9849" spans="1:7">
      <c r="A9849" s="34" t="s">
        <v>131</v>
      </c>
      <c r="B9849" s="293">
        <v>1996</v>
      </c>
      <c r="C9849" s="294">
        <v>1313.3879999999999</v>
      </c>
      <c r="D9849" s="294">
        <v>32.945999999999998</v>
      </c>
      <c r="E9849" s="295">
        <v>2830.5050000000001</v>
      </c>
      <c r="F9849" s="294">
        <v>1155.2760000000001</v>
      </c>
      <c r="G9849" s="294">
        <v>2342.2759999999998</v>
      </c>
    </row>
    <row r="9850" spans="1:7">
      <c r="A9850" s="34" t="s">
        <v>131</v>
      </c>
      <c r="B9850" s="293">
        <v>1995</v>
      </c>
      <c r="C9850" s="294">
        <v>457.09899999999999</v>
      </c>
      <c r="D9850" s="294">
        <v>30.263000000000002</v>
      </c>
      <c r="E9850" s="295">
        <v>908.03700000000003</v>
      </c>
      <c r="F9850" s="294">
        <v>402.84899999999999</v>
      </c>
      <c r="G9850" s="294">
        <v>776.63400000000001</v>
      </c>
    </row>
    <row r="9851" spans="1:7">
      <c r="A9851" s="34" t="s">
        <v>1858</v>
      </c>
      <c r="B9851" s="293">
        <v>2019</v>
      </c>
      <c r="C9851" s="294">
        <v>8201</v>
      </c>
      <c r="D9851" s="294">
        <v>847</v>
      </c>
      <c r="E9851" s="295">
        <v>46040</v>
      </c>
      <c r="F9851" s="294">
        <v>16364</v>
      </c>
      <c r="G9851" s="294">
        <v>38861</v>
      </c>
    </row>
    <row r="9852" spans="1:7">
      <c r="A9852" s="34" t="s">
        <v>1858</v>
      </c>
      <c r="B9852" s="293">
        <v>2018</v>
      </c>
      <c r="C9852" s="294">
        <v>8686</v>
      </c>
      <c r="D9852" s="294">
        <v>-156</v>
      </c>
      <c r="E9852" s="295">
        <v>45302</v>
      </c>
      <c r="F9852" s="294">
        <v>15997</v>
      </c>
      <c r="G9852" s="294">
        <v>38411</v>
      </c>
    </row>
    <row r="9853" spans="1:7">
      <c r="A9853" s="34" t="s">
        <v>1858</v>
      </c>
      <c r="B9853" s="293">
        <v>2017</v>
      </c>
      <c r="C9853" s="294">
        <v>8031</v>
      </c>
      <c r="D9853" s="294">
        <v>2174</v>
      </c>
      <c r="E9853" s="295">
        <v>46352</v>
      </c>
      <c r="F9853" s="294">
        <v>16175</v>
      </c>
      <c r="G9853" s="294">
        <v>37110</v>
      </c>
    </row>
    <row r="9854" spans="1:7">
      <c r="A9854" s="34" t="s">
        <v>1858</v>
      </c>
      <c r="B9854" s="293">
        <v>2016</v>
      </c>
      <c r="C9854" s="294">
        <v>7499</v>
      </c>
      <c r="D9854" s="294">
        <v>-424</v>
      </c>
      <c r="E9854" s="295">
        <v>46835</v>
      </c>
      <c r="F9854" s="294">
        <v>14046</v>
      </c>
      <c r="G9854" s="294">
        <v>37548</v>
      </c>
    </row>
    <row r="9855" spans="1:7">
      <c r="A9855" s="34" t="s">
        <v>1858</v>
      </c>
      <c r="B9855" s="293">
        <v>2015</v>
      </c>
      <c r="C9855" s="294">
        <v>7360</v>
      </c>
      <c r="D9855" s="294">
        <v>-571</v>
      </c>
      <c r="E9855" s="295">
        <v>49020</v>
      </c>
      <c r="F9855" s="294">
        <v>16225</v>
      </c>
      <c r="G9855" s="294">
        <v>40712</v>
      </c>
    </row>
    <row r="9856" spans="1:7">
      <c r="A9856" s="34" t="s">
        <v>1858</v>
      </c>
      <c r="B9856" s="293">
        <v>2014</v>
      </c>
      <c r="C9856" s="294">
        <v>7637</v>
      </c>
      <c r="D9856" s="294">
        <v>2114</v>
      </c>
      <c r="E9856" s="295">
        <v>50455</v>
      </c>
      <c r="F9856" s="294">
        <v>20172</v>
      </c>
      <c r="G9856" s="294">
        <v>41754</v>
      </c>
    </row>
    <row r="9857" spans="1:7">
      <c r="A9857" s="34" t="s">
        <v>1858</v>
      </c>
      <c r="B9857" s="293">
        <v>2013</v>
      </c>
      <c r="C9857" s="294">
        <v>6860</v>
      </c>
      <c r="D9857" s="294">
        <v>430</v>
      </c>
      <c r="E9857" s="295">
        <v>27142</v>
      </c>
      <c r="F9857" s="294">
        <v>8921</v>
      </c>
      <c r="G9857" s="294">
        <v>20500</v>
      </c>
    </row>
    <row r="9858" spans="1:7">
      <c r="A9858" s="34" t="s">
        <v>1858</v>
      </c>
      <c r="B9858" s="293">
        <v>2012</v>
      </c>
      <c r="C9858" s="294">
        <v>7486</v>
      </c>
      <c r="D9858" s="294">
        <v>859</v>
      </c>
      <c r="E9858" s="295">
        <v>24327</v>
      </c>
      <c r="F9858" s="294">
        <v>7427</v>
      </c>
      <c r="G9858" s="294">
        <v>18163</v>
      </c>
    </row>
    <row r="9859" spans="1:7">
      <c r="A9859" s="34" t="s">
        <v>1858</v>
      </c>
      <c r="B9859" s="293">
        <v>2011</v>
      </c>
      <c r="C9859" s="294">
        <v>7930</v>
      </c>
      <c r="D9859" s="294">
        <v>376</v>
      </c>
      <c r="E9859" s="295">
        <v>16502</v>
      </c>
      <c r="F9859" s="294">
        <v>2586</v>
      </c>
      <c r="G9859" s="294">
        <v>11312</v>
      </c>
    </row>
    <row r="9860" spans="1:7">
      <c r="A9860" s="34" t="s">
        <v>1858</v>
      </c>
      <c r="B9860" s="293">
        <v>2010</v>
      </c>
      <c r="C9860" s="294">
        <v>9616</v>
      </c>
      <c r="D9860" s="294">
        <v>-1097</v>
      </c>
      <c r="E9860" s="295">
        <v>24972</v>
      </c>
      <c r="F9860" s="294">
        <v>8619</v>
      </c>
      <c r="G9860" s="294">
        <v>17731</v>
      </c>
    </row>
    <row r="9861" spans="1:7">
      <c r="A9861" s="34" t="s">
        <v>1858</v>
      </c>
      <c r="B9861" s="293">
        <v>2009</v>
      </c>
      <c r="C9861" s="294">
        <v>5278</v>
      </c>
      <c r="D9861" s="294">
        <v>285</v>
      </c>
      <c r="E9861" s="295">
        <v>25280</v>
      </c>
      <c r="F9861" s="294">
        <v>9019</v>
      </c>
      <c r="G9861" s="294">
        <v>17298</v>
      </c>
    </row>
    <row r="9862" spans="1:7">
      <c r="A9862" s="34" t="s">
        <v>1858</v>
      </c>
      <c r="B9862" s="293">
        <v>2008</v>
      </c>
      <c r="C9862" s="294">
        <v>11890</v>
      </c>
      <c r="D9862" s="294">
        <v>1418</v>
      </c>
      <c r="E9862" s="295">
        <v>26006</v>
      </c>
      <c r="F9862" s="294">
        <v>9054</v>
      </c>
      <c r="G9862" s="294">
        <v>16760</v>
      </c>
    </row>
    <row r="9863" spans="1:7">
      <c r="A9863" s="34" t="s">
        <v>1858</v>
      </c>
      <c r="B9863" s="293">
        <v>2007</v>
      </c>
      <c r="C9863" s="294">
        <v>10486</v>
      </c>
      <c r="D9863" s="294">
        <v>990</v>
      </c>
      <c r="E9863" s="295">
        <v>25061</v>
      </c>
      <c r="F9863" s="294">
        <v>7805</v>
      </c>
      <c r="G9863" s="294">
        <v>15705</v>
      </c>
    </row>
    <row r="9864" spans="1:7">
      <c r="A9864" s="34" t="s">
        <v>1858</v>
      </c>
      <c r="B9864" s="293">
        <v>2006</v>
      </c>
      <c r="C9864" s="294">
        <v>9376</v>
      </c>
      <c r="D9864" s="294">
        <v>309</v>
      </c>
      <c r="E9864" s="295">
        <v>25402</v>
      </c>
      <c r="F9864" s="294">
        <v>7154</v>
      </c>
      <c r="G9864" s="294">
        <v>15168</v>
      </c>
    </row>
    <row r="9865" spans="1:7">
      <c r="A9865" s="34" t="s">
        <v>1858</v>
      </c>
      <c r="B9865" s="293">
        <v>2005</v>
      </c>
      <c r="C9865" s="294">
        <v>12583.6</v>
      </c>
      <c r="D9865" s="294">
        <v>313.60000000000002</v>
      </c>
      <c r="E9865" s="295">
        <v>29442.6</v>
      </c>
      <c r="F9865" s="294">
        <v>5641.6</v>
      </c>
      <c r="G9865" s="294">
        <v>13354.7</v>
      </c>
    </row>
    <row r="9866" spans="1:7">
      <c r="A9866" s="34" t="s">
        <v>1858</v>
      </c>
      <c r="B9866" s="293">
        <v>2004</v>
      </c>
      <c r="C9866" s="294">
        <v>12461.3</v>
      </c>
      <c r="D9866" s="294">
        <v>163.69999999999999</v>
      </c>
      <c r="E9866" s="295">
        <v>23993</v>
      </c>
      <c r="F9866" s="294">
        <v>5055.6000000000004</v>
      </c>
      <c r="G9866" s="294">
        <v>13017.6</v>
      </c>
    </row>
    <row r="9867" spans="1:7">
      <c r="A9867" s="34" t="s">
        <v>1858</v>
      </c>
      <c r="B9867" s="293">
        <v>2003</v>
      </c>
      <c r="C9867" s="294">
        <v>16651</v>
      </c>
      <c r="D9867" s="294">
        <v>-521.70000000000005</v>
      </c>
      <c r="E9867" s="295">
        <v>27021.8</v>
      </c>
      <c r="F9867" s="294">
        <v>4186.2</v>
      </c>
      <c r="G9867" s="294">
        <v>16165.7</v>
      </c>
    </row>
    <row r="9868" spans="1:7">
      <c r="A9868" s="34" t="s">
        <v>1858</v>
      </c>
      <c r="B9868" s="293">
        <v>2002</v>
      </c>
      <c r="C9868" s="294">
        <v>3716.6</v>
      </c>
      <c r="D9868" s="294">
        <v>-844.8</v>
      </c>
      <c r="E9868" s="295">
        <v>34988.5</v>
      </c>
      <c r="F9868" s="294">
        <v>5472.7</v>
      </c>
      <c r="G9868" s="294">
        <v>19386.7</v>
      </c>
    </row>
    <row r="9869" spans="1:7">
      <c r="A9869" s="34" t="s">
        <v>1858</v>
      </c>
      <c r="B9869" s="293">
        <v>2001</v>
      </c>
      <c r="C9869" s="294">
        <v>7032.1</v>
      </c>
      <c r="D9869" s="294">
        <v>-477.7</v>
      </c>
      <c r="E9869" s="295">
        <v>38614.199999999997</v>
      </c>
      <c r="F9869" s="294">
        <v>7182.6</v>
      </c>
      <c r="G9869" s="294">
        <v>18299.2</v>
      </c>
    </row>
    <row r="9870" spans="1:7">
      <c r="A9870" s="34" t="s">
        <v>1858</v>
      </c>
      <c r="B9870" s="293">
        <v>2000</v>
      </c>
      <c r="C9870" s="294">
        <v>9304.2999999999993</v>
      </c>
      <c r="D9870" s="294">
        <v>524.29999999999995</v>
      </c>
      <c r="E9870" s="295">
        <v>34776.6</v>
      </c>
      <c r="F9870" s="294">
        <v>7057.9</v>
      </c>
      <c r="G9870" s="294">
        <v>17559.199999999997</v>
      </c>
    </row>
    <row r="9871" spans="1:7">
      <c r="A9871" s="34" t="s">
        <v>1858</v>
      </c>
      <c r="B9871" s="293">
        <v>1999</v>
      </c>
      <c r="C9871" s="294">
        <v>6942.6</v>
      </c>
      <c r="D9871" s="294">
        <v>218.6</v>
      </c>
      <c r="E9871" s="295">
        <v>24975.3</v>
      </c>
      <c r="F9871" s="294">
        <v>6614.5</v>
      </c>
      <c r="G9871" s="294">
        <v>17417.099999999999</v>
      </c>
    </row>
    <row r="9872" spans="1:7">
      <c r="A9872" s="34" t="s">
        <v>1858</v>
      </c>
      <c r="B9872" s="293">
        <v>1998</v>
      </c>
      <c r="C9872" s="294">
        <v>7465.4</v>
      </c>
      <c r="D9872" s="294">
        <v>115.2</v>
      </c>
      <c r="E9872" s="295">
        <v>18647.3</v>
      </c>
      <c r="F9872" s="294">
        <v>4765.7</v>
      </c>
      <c r="G9872" s="294">
        <v>12575.4</v>
      </c>
    </row>
    <row r="9873" spans="1:7">
      <c r="A9873" s="34" t="s">
        <v>1858</v>
      </c>
      <c r="B9873" s="293">
        <v>1997</v>
      </c>
      <c r="C9873" s="294">
        <v>8038.2997999999998</v>
      </c>
      <c r="D9873" s="294">
        <v>358.5</v>
      </c>
      <c r="E9873" s="295">
        <v>16277.5996</v>
      </c>
      <c r="F9873" s="294">
        <v>4377.3999999999996</v>
      </c>
      <c r="G9873" s="294">
        <v>10502.2</v>
      </c>
    </row>
    <row r="9874" spans="1:7">
      <c r="A9874" s="34" t="s">
        <v>1858</v>
      </c>
      <c r="B9874" s="293">
        <v>1996</v>
      </c>
      <c r="C9874" s="294">
        <v>3531.2</v>
      </c>
      <c r="D9874" s="294">
        <v>351.9</v>
      </c>
      <c r="E9874" s="295">
        <v>12418.799800000001</v>
      </c>
      <c r="F9874" s="294">
        <v>3421.0001000000002</v>
      </c>
      <c r="G9874" s="294">
        <v>8127.0000000000009</v>
      </c>
    </row>
    <row r="9875" spans="1:7">
      <c r="A9875" s="34" t="s">
        <v>1858</v>
      </c>
      <c r="B9875" s="293">
        <v>1995</v>
      </c>
      <c r="C9875" s="294">
        <v>2855.7</v>
      </c>
      <c r="D9875" s="294">
        <v>1302.9000000000001</v>
      </c>
      <c r="E9875" s="295">
        <v>10494.799800000001</v>
      </c>
      <c r="F9875" s="294">
        <v>3187.1</v>
      </c>
      <c r="G9875" s="294">
        <v>6381</v>
      </c>
    </row>
    <row r="9876" spans="1:7">
      <c r="A9876" s="34" t="s">
        <v>1858</v>
      </c>
      <c r="B9876" s="293">
        <v>1994</v>
      </c>
      <c r="C9876" s="294">
        <v>1751.1</v>
      </c>
      <c r="D9876" s="294">
        <v>237.9</v>
      </c>
      <c r="E9876" s="295">
        <v>5226.1000999999997</v>
      </c>
      <c r="F9876" s="294">
        <v>1505.5</v>
      </c>
      <c r="G9876" s="294">
        <v>3703.3</v>
      </c>
    </row>
    <row r="9877" spans="1:7">
      <c r="A9877" s="34" t="s">
        <v>1858</v>
      </c>
      <c r="B9877" s="293">
        <v>1993</v>
      </c>
      <c r="C9877" s="294">
        <v>1793.4</v>
      </c>
      <c r="D9877" s="294">
        <v>220</v>
      </c>
      <c r="E9877" s="295">
        <v>5020.3999000000003</v>
      </c>
      <c r="F9877" s="294">
        <v>1723.9999</v>
      </c>
      <c r="G9877" s="294">
        <v>3382.7999</v>
      </c>
    </row>
    <row r="9878" spans="1:7">
      <c r="A9878" s="34" t="s">
        <v>1858</v>
      </c>
      <c r="B9878" s="293">
        <v>1992</v>
      </c>
      <c r="C9878" s="294">
        <v>2461.3000000000002</v>
      </c>
      <c r="D9878" s="294">
        <v>123.7</v>
      </c>
      <c r="E9878" s="295">
        <v>4982.2997999999998</v>
      </c>
      <c r="F9878" s="294">
        <v>1518.3</v>
      </c>
      <c r="G9878" s="294">
        <v>3366.5</v>
      </c>
    </row>
    <row r="9879" spans="1:7">
      <c r="A9879" s="34" t="s">
        <v>1858</v>
      </c>
      <c r="B9879" s="293">
        <v>1991</v>
      </c>
      <c r="C9879" s="294">
        <v>2104.6999999999998</v>
      </c>
      <c r="D9879" s="294">
        <v>98.4</v>
      </c>
      <c r="E9879" s="295">
        <v>4247.3999000000003</v>
      </c>
      <c r="F9879" s="294">
        <v>1220</v>
      </c>
      <c r="G9879" s="294">
        <v>2806</v>
      </c>
    </row>
    <row r="9880" spans="1:7">
      <c r="A9880" s="34" t="s">
        <v>1858</v>
      </c>
      <c r="B9880" s="293">
        <v>1990</v>
      </c>
      <c r="C9880" s="294">
        <v>1822.1</v>
      </c>
      <c r="D9880" s="294">
        <v>65.400000000000006</v>
      </c>
      <c r="E9880" s="295">
        <v>4034.3998999999999</v>
      </c>
      <c r="F9880" s="294">
        <v>1166.5</v>
      </c>
      <c r="G9880" s="294">
        <v>2609</v>
      </c>
    </row>
    <row r="9881" spans="1:7">
      <c r="A9881" s="34" t="s">
        <v>1858</v>
      </c>
      <c r="B9881" s="293">
        <v>1989</v>
      </c>
      <c r="C9881" s="294">
        <v>1679.1</v>
      </c>
      <c r="D9881" s="294">
        <v>116.4</v>
      </c>
      <c r="E9881" s="295">
        <v>3548.8998999999999</v>
      </c>
      <c r="F9881" s="294">
        <v>929.9</v>
      </c>
      <c r="G9881" s="294">
        <v>2137.6999999999998</v>
      </c>
    </row>
    <row r="9882" spans="1:7">
      <c r="A9882" s="34" t="s">
        <v>1858</v>
      </c>
      <c r="B9882" s="293">
        <v>1989</v>
      </c>
      <c r="C9882" s="294">
        <v>1717.4</v>
      </c>
      <c r="D9882" s="294">
        <v>44.8</v>
      </c>
      <c r="E9882" s="295">
        <v>3900.2</v>
      </c>
      <c r="F9882" s="294">
        <v>1167.2</v>
      </c>
      <c r="G9882" s="294">
        <v>2529.5</v>
      </c>
    </row>
    <row r="9883" spans="1:7">
      <c r="A9883" s="34" t="s">
        <v>138</v>
      </c>
      <c r="B9883" s="293">
        <v>2019</v>
      </c>
      <c r="C9883" s="294">
        <v>514405</v>
      </c>
      <c r="D9883" s="294">
        <v>6670</v>
      </c>
      <c r="E9883" s="295">
        <v>219295</v>
      </c>
      <c r="F9883" s="294">
        <v>79634</v>
      </c>
      <c r="G9883" s="294">
        <v>133804</v>
      </c>
    </row>
    <row r="9884" spans="1:7">
      <c r="A9884" s="34" t="s">
        <v>138</v>
      </c>
      <c r="B9884" s="293">
        <v>2018</v>
      </c>
      <c r="C9884" s="294">
        <v>500343</v>
      </c>
      <c r="D9884" s="294">
        <v>9862</v>
      </c>
      <c r="E9884" s="295">
        <v>204522</v>
      </c>
      <c r="F9884" s="294">
        <v>80822</v>
      </c>
      <c r="G9884" s="294">
        <v>123268</v>
      </c>
    </row>
    <row r="9885" spans="1:7">
      <c r="A9885" s="34" t="s">
        <v>138</v>
      </c>
      <c r="B9885" s="293">
        <v>2017</v>
      </c>
      <c r="C9885" s="294">
        <v>485873</v>
      </c>
      <c r="D9885" s="294">
        <v>13643</v>
      </c>
      <c r="E9885" s="295">
        <v>198825</v>
      </c>
      <c r="F9885" s="294">
        <v>80535</v>
      </c>
      <c r="G9885" s="294">
        <v>123264</v>
      </c>
    </row>
    <row r="9886" spans="1:7">
      <c r="A9886" s="34" t="s">
        <v>138</v>
      </c>
      <c r="B9886" s="293">
        <v>2016</v>
      </c>
      <c r="C9886" s="294">
        <v>482130</v>
      </c>
      <c r="D9886" s="294">
        <v>14694</v>
      </c>
      <c r="E9886" s="295">
        <v>199581</v>
      </c>
      <c r="F9886" s="294">
        <v>83611</v>
      </c>
      <c r="G9886" s="294">
        <v>130001</v>
      </c>
    </row>
    <row r="9887" spans="1:7">
      <c r="A9887" s="34" t="s">
        <v>138</v>
      </c>
      <c r="B9887" s="293">
        <v>2015</v>
      </c>
      <c r="C9887" s="294">
        <v>485651</v>
      </c>
      <c r="D9887" s="294">
        <v>16363</v>
      </c>
      <c r="E9887" s="295">
        <v>203490</v>
      </c>
      <c r="F9887" s="294">
        <v>85937</v>
      </c>
      <c r="G9887" s="294">
        <v>131486</v>
      </c>
    </row>
    <row r="9888" spans="1:7">
      <c r="A9888" s="34" t="s">
        <v>138</v>
      </c>
      <c r="B9888" s="293">
        <v>2014</v>
      </c>
      <c r="C9888" s="294">
        <v>476294</v>
      </c>
      <c r="D9888" s="294">
        <v>16022</v>
      </c>
      <c r="E9888" s="295">
        <v>204751</v>
      </c>
      <c r="F9888" s="294">
        <v>81339</v>
      </c>
      <c r="G9888" s="294">
        <v>131912</v>
      </c>
    </row>
    <row r="9889" spans="1:7">
      <c r="A9889" s="34" t="s">
        <v>138</v>
      </c>
      <c r="B9889" s="293">
        <v>2013</v>
      </c>
      <c r="C9889" s="294">
        <v>468651</v>
      </c>
      <c r="D9889" s="294">
        <v>16999</v>
      </c>
      <c r="E9889" s="295">
        <v>203105</v>
      </c>
      <c r="F9889" s="294">
        <v>81738</v>
      </c>
      <c r="G9889" s="294">
        <v>128911</v>
      </c>
    </row>
    <row r="9890" spans="1:7">
      <c r="A9890" s="34" t="s">
        <v>138</v>
      </c>
      <c r="B9890" s="293">
        <v>2012</v>
      </c>
      <c r="C9890" s="294">
        <v>446509</v>
      </c>
      <c r="D9890" s="294">
        <v>15699</v>
      </c>
      <c r="E9890" s="295">
        <v>193406</v>
      </c>
      <c r="F9890" s="294">
        <v>75761</v>
      </c>
      <c r="G9890" s="294">
        <v>120857</v>
      </c>
    </row>
    <row r="9891" spans="1:7">
      <c r="A9891" s="34" t="s">
        <v>138</v>
      </c>
      <c r="B9891" s="293">
        <v>2011</v>
      </c>
      <c r="C9891" s="294">
        <v>421849</v>
      </c>
      <c r="D9891" s="294">
        <v>16389</v>
      </c>
      <c r="E9891" s="295">
        <v>180782</v>
      </c>
      <c r="F9891" s="294">
        <v>71247</v>
      </c>
      <c r="G9891" s="294">
        <v>120844</v>
      </c>
    </row>
    <row r="9892" spans="1:7">
      <c r="A9892" s="34" t="s">
        <v>138</v>
      </c>
      <c r="B9892" s="293">
        <v>2010</v>
      </c>
      <c r="C9892" s="294">
        <v>408085</v>
      </c>
      <c r="D9892" s="294">
        <v>14370</v>
      </c>
      <c r="E9892" s="295">
        <v>170407</v>
      </c>
      <c r="F9892" s="294">
        <v>72648</v>
      </c>
      <c r="G9892" s="294">
        <v>113708</v>
      </c>
    </row>
    <row r="9893" spans="1:7">
      <c r="A9893" s="34" t="s">
        <v>138</v>
      </c>
      <c r="B9893" s="293">
        <v>2009</v>
      </c>
      <c r="C9893" s="294">
        <v>404254</v>
      </c>
      <c r="D9893" s="294">
        <v>13381</v>
      </c>
      <c r="E9893" s="295">
        <v>163429</v>
      </c>
      <c r="F9893" s="294">
        <v>67079</v>
      </c>
      <c r="G9893" s="294">
        <v>108976</v>
      </c>
    </row>
    <row r="9894" spans="1:7">
      <c r="A9894" s="34" t="s">
        <v>138</v>
      </c>
      <c r="B9894" s="293">
        <v>2008</v>
      </c>
      <c r="C9894" s="294">
        <v>378476</v>
      </c>
      <c r="D9894" s="294">
        <v>12731</v>
      </c>
      <c r="E9894" s="295">
        <v>163514</v>
      </c>
      <c r="F9894" s="294">
        <v>66547</v>
      </c>
      <c r="G9894" s="294">
        <v>111218</v>
      </c>
    </row>
    <row r="9895" spans="1:7">
      <c r="A9895" s="34" t="s">
        <v>138</v>
      </c>
      <c r="B9895" s="293">
        <v>2007</v>
      </c>
      <c r="C9895" s="294">
        <v>348650</v>
      </c>
      <c r="D9895" s="294">
        <v>11284</v>
      </c>
      <c r="E9895" s="295">
        <v>151587</v>
      </c>
      <c r="F9895" s="294">
        <v>63733</v>
      </c>
      <c r="G9895" s="294">
        <v>102751</v>
      </c>
    </row>
    <row r="9896" spans="1:7">
      <c r="A9896" s="34" t="s">
        <v>138</v>
      </c>
      <c r="B9896" s="293">
        <v>2006</v>
      </c>
      <c r="C9896" s="294">
        <v>312101</v>
      </c>
      <c r="D9896" s="294">
        <v>11231</v>
      </c>
      <c r="E9896" s="295">
        <v>138187</v>
      </c>
      <c r="F9896" s="294">
        <v>54636</v>
      </c>
      <c r="G9896" s="294">
        <v>93365</v>
      </c>
    </row>
    <row r="9897" spans="1:7">
      <c r="A9897" s="34" t="s">
        <v>138</v>
      </c>
      <c r="B9897" s="293">
        <v>2005</v>
      </c>
      <c r="C9897" s="294">
        <v>287989</v>
      </c>
      <c r="D9897" s="294">
        <v>10267</v>
      </c>
      <c r="E9897" s="295">
        <v>120154</v>
      </c>
      <c r="F9897" s="294">
        <v>50736</v>
      </c>
      <c r="G9897" s="294">
        <v>81788</v>
      </c>
    </row>
    <row r="9898" spans="1:7">
      <c r="A9898" s="34" t="s">
        <v>138</v>
      </c>
      <c r="B9898" s="293">
        <v>2004</v>
      </c>
      <c r="C9898" s="294">
        <v>256329</v>
      </c>
      <c r="D9898" s="294">
        <v>9054</v>
      </c>
      <c r="E9898" s="295">
        <v>104912</v>
      </c>
      <c r="F9898" s="294">
        <v>45107</v>
      </c>
      <c r="G9898" s="294">
        <v>71573</v>
      </c>
    </row>
    <row r="9899" spans="1:7">
      <c r="A9899" s="34" t="s">
        <v>138</v>
      </c>
      <c r="B9899" s="293">
        <v>2003</v>
      </c>
      <c r="C9899" s="294">
        <v>229616</v>
      </c>
      <c r="D9899" s="294">
        <v>7955</v>
      </c>
      <c r="E9899" s="295">
        <v>94808</v>
      </c>
      <c r="F9899" s="294">
        <v>40823</v>
      </c>
      <c r="G9899" s="294">
        <v>66211</v>
      </c>
    </row>
    <row r="9900" spans="1:7">
      <c r="A9900" s="34" t="s">
        <v>138</v>
      </c>
      <c r="B9900" s="293">
        <v>2002</v>
      </c>
      <c r="C9900" s="294">
        <v>217799</v>
      </c>
      <c r="D9900" s="294">
        <v>6671</v>
      </c>
      <c r="E9900" s="295">
        <v>83451</v>
      </c>
      <c r="F9900" s="294">
        <v>36309</v>
      </c>
      <c r="G9900" s="294">
        <v>58189</v>
      </c>
    </row>
    <row r="9901" spans="1:7">
      <c r="A9901" s="34" t="s">
        <v>138</v>
      </c>
      <c r="B9901" s="293">
        <v>2001</v>
      </c>
      <c r="C9901" s="294">
        <v>191329</v>
      </c>
      <c r="D9901" s="294">
        <v>6295</v>
      </c>
      <c r="E9901" s="295">
        <v>78130</v>
      </c>
      <c r="F9901" s="294">
        <v>32483</v>
      </c>
      <c r="G9901" s="294">
        <v>54799</v>
      </c>
    </row>
    <row r="9902" spans="1:7">
      <c r="A9902" s="34" t="s">
        <v>138</v>
      </c>
      <c r="B9902" s="293">
        <v>2000</v>
      </c>
      <c r="C9902" s="294">
        <v>165013</v>
      </c>
      <c r="D9902" s="294">
        <v>5377</v>
      </c>
      <c r="E9902" s="295">
        <v>70349</v>
      </c>
      <c r="F9902" s="294">
        <v>27113</v>
      </c>
      <c r="G9902" s="294">
        <v>49195</v>
      </c>
    </row>
    <row r="9903" spans="1:7">
      <c r="A9903" s="34" t="s">
        <v>138</v>
      </c>
      <c r="B9903" s="293">
        <v>1999</v>
      </c>
      <c r="C9903" s="294">
        <v>137634</v>
      </c>
      <c r="D9903" s="294">
        <v>4430</v>
      </c>
      <c r="E9903" s="295">
        <v>49996</v>
      </c>
      <c r="F9903" s="294">
        <v>22911</v>
      </c>
      <c r="G9903" s="294">
        <v>33524</v>
      </c>
    </row>
    <row r="9904" spans="1:7">
      <c r="A9904" s="34" t="s">
        <v>138</v>
      </c>
      <c r="B9904" s="293">
        <v>1998</v>
      </c>
      <c r="C9904" s="294">
        <v>117958</v>
      </c>
      <c r="D9904" s="294">
        <v>3526</v>
      </c>
      <c r="E9904" s="295">
        <v>45384</v>
      </c>
      <c r="F9904" s="294">
        <v>20441</v>
      </c>
      <c r="G9904" s="294">
        <v>31256</v>
      </c>
    </row>
    <row r="9905" spans="1:7">
      <c r="A9905" s="34" t="s">
        <v>138</v>
      </c>
      <c r="B9905" s="293">
        <v>1997</v>
      </c>
      <c r="C9905" s="294">
        <v>104859</v>
      </c>
      <c r="D9905" s="294">
        <v>3056</v>
      </c>
      <c r="E9905" s="295">
        <v>39604</v>
      </c>
      <c r="F9905" s="294">
        <v>18168</v>
      </c>
      <c r="G9905" s="294">
        <v>28802</v>
      </c>
    </row>
    <row r="9906" spans="1:7">
      <c r="A9906" s="34" t="s">
        <v>138</v>
      </c>
      <c r="B9906" s="293">
        <v>1996</v>
      </c>
      <c r="C9906" s="294">
        <v>93627</v>
      </c>
      <c r="D9906" s="294">
        <v>2740</v>
      </c>
      <c r="E9906" s="295">
        <v>37541</v>
      </c>
      <c r="F9906" s="294">
        <v>14756</v>
      </c>
      <c r="G9906" s="294">
        <v>28154</v>
      </c>
    </row>
    <row r="9907" spans="1:7">
      <c r="A9907" s="34" t="s">
        <v>138</v>
      </c>
      <c r="B9907" s="293">
        <v>1995</v>
      </c>
      <c r="C9907" s="294">
        <v>82494</v>
      </c>
      <c r="D9907" s="294">
        <v>2681</v>
      </c>
      <c r="E9907" s="295">
        <v>32819</v>
      </c>
      <c r="F9907" s="294">
        <v>12726</v>
      </c>
      <c r="G9907" s="294">
        <v>24317</v>
      </c>
    </row>
    <row r="9908" spans="1:7">
      <c r="A9908" s="34" t="s">
        <v>138</v>
      </c>
      <c r="B9908" s="293">
        <v>1994</v>
      </c>
      <c r="C9908" s="294">
        <v>67344.570300000007</v>
      </c>
      <c r="D9908" s="294">
        <v>2333.2770999999998</v>
      </c>
      <c r="E9908" s="295">
        <v>26440.7637</v>
      </c>
      <c r="F9908" s="294">
        <v>10752.437900000001</v>
      </c>
      <c r="G9908" s="294">
        <v>20358.7477</v>
      </c>
    </row>
    <row r="9909" spans="1:7">
      <c r="A9909" s="34" t="s">
        <v>138</v>
      </c>
      <c r="B9909" s="293">
        <v>1993</v>
      </c>
      <c r="C9909" s="294">
        <v>55483.769500000002</v>
      </c>
      <c r="D9909" s="294">
        <v>1994.7938999999999</v>
      </c>
      <c r="E9909" s="295">
        <v>20565.087899999999</v>
      </c>
      <c r="F9909" s="294">
        <v>8759.1798999999992</v>
      </c>
      <c r="G9909" s="294">
        <v>15252.393799999998</v>
      </c>
    </row>
    <row r="9910" spans="1:7">
      <c r="A9910" s="34" t="s">
        <v>138</v>
      </c>
      <c r="B9910" s="293">
        <v>1992</v>
      </c>
      <c r="C9910" s="294">
        <v>43886.902300000002</v>
      </c>
      <c r="D9910" s="294">
        <v>1608.4760000000001</v>
      </c>
      <c r="E9910" s="295">
        <v>15443.3887</v>
      </c>
      <c r="F9910" s="294">
        <v>6989.7102000000004</v>
      </c>
      <c r="G9910" s="294">
        <v>10761.644200000001</v>
      </c>
    </row>
    <row r="9911" spans="1:7">
      <c r="A9911" s="34" t="s">
        <v>138</v>
      </c>
      <c r="B9911" s="293">
        <v>1991</v>
      </c>
      <c r="C9911" s="294">
        <v>32601.593799999999</v>
      </c>
      <c r="D9911" s="294">
        <v>1291.0239999999999</v>
      </c>
      <c r="E9911" s="295">
        <v>11388.915000000001</v>
      </c>
      <c r="F9911" s="294">
        <v>5365.5240000000003</v>
      </c>
      <c r="G9911" s="294">
        <v>7690.4310000000005</v>
      </c>
    </row>
    <row r="9912" spans="1:7">
      <c r="A9912" s="34" t="s">
        <v>138</v>
      </c>
      <c r="B9912" s="293">
        <v>1990</v>
      </c>
      <c r="C9912" s="294">
        <v>25810.656299999999</v>
      </c>
      <c r="D9912" s="294">
        <v>1075.9000000000001</v>
      </c>
      <c r="E9912" s="295">
        <v>8198.4843999999994</v>
      </c>
      <c r="F9912" s="294">
        <v>3965.5608999999999</v>
      </c>
      <c r="G9912" s="294">
        <v>5446.7690000000002</v>
      </c>
    </row>
    <row r="9913" spans="1:7">
      <c r="A9913" s="34" t="s">
        <v>138</v>
      </c>
      <c r="B9913" s="293">
        <v>1989</v>
      </c>
      <c r="C9913" s="294">
        <v>20649.002</v>
      </c>
      <c r="D9913" s="294">
        <v>837.221</v>
      </c>
      <c r="E9913" s="295">
        <v>6359.6679999999997</v>
      </c>
      <c r="F9913" s="294">
        <v>3007.9090000000001</v>
      </c>
      <c r="G9913" s="294">
        <v>4241.7430000000004</v>
      </c>
    </row>
    <row r="9914" spans="1:7">
      <c r="A9914" s="34" t="s">
        <v>1859</v>
      </c>
      <c r="B9914" s="293">
        <v>2019</v>
      </c>
      <c r="C9914" s="294">
        <v>18289</v>
      </c>
      <c r="D9914" s="294">
        <v>862.8</v>
      </c>
      <c r="E9914" s="295">
        <v>30156.7</v>
      </c>
      <c r="F9914" s="294">
        <v>11684.2</v>
      </c>
      <c r="G9914" s="294">
        <v>21747.599999999999</v>
      </c>
    </row>
    <row r="9915" spans="1:7">
      <c r="A9915" s="34" t="s">
        <v>1859</v>
      </c>
      <c r="B9915" s="293">
        <v>2018</v>
      </c>
      <c r="C9915" s="294">
        <v>16285.1</v>
      </c>
      <c r="D9915" s="294">
        <v>1906.1</v>
      </c>
      <c r="E9915" s="295">
        <v>25360.5</v>
      </c>
      <c r="F9915" s="294">
        <v>11486.6</v>
      </c>
      <c r="G9915" s="294">
        <v>17901.8</v>
      </c>
    </row>
    <row r="9916" spans="1:7">
      <c r="A9916" s="34" t="s">
        <v>1859</v>
      </c>
      <c r="B9916" s="293">
        <v>2017</v>
      </c>
      <c r="C9916" s="294">
        <v>14859.7</v>
      </c>
      <c r="D9916" s="294">
        <v>708.2</v>
      </c>
      <c r="E9916" s="295">
        <v>25089</v>
      </c>
      <c r="F9916" s="294">
        <v>10390.799999999999</v>
      </c>
      <c r="G9916" s="294">
        <v>16945.599999999999</v>
      </c>
    </row>
    <row r="9917" spans="1:7">
      <c r="A9917" s="34" t="s">
        <v>1859</v>
      </c>
      <c r="B9917" s="293">
        <v>2016</v>
      </c>
      <c r="C9917" s="294">
        <v>14171.8</v>
      </c>
      <c r="D9917" s="294">
        <v>-396.3</v>
      </c>
      <c r="E9917" s="295">
        <v>23038.2</v>
      </c>
      <c r="F9917" s="294">
        <v>9843.7000000000007</v>
      </c>
      <c r="G9917" s="294">
        <v>15632.900000000001</v>
      </c>
    </row>
    <row r="9918" spans="1:7">
      <c r="A9918" s="34" t="s">
        <v>1859</v>
      </c>
      <c r="B9918" s="293">
        <v>2015</v>
      </c>
      <c r="C9918" s="294">
        <v>11124.8</v>
      </c>
      <c r="D9918" s="294">
        <v>507.1</v>
      </c>
      <c r="E9918" s="295">
        <v>25372.400000000001</v>
      </c>
      <c r="F9918" s="294">
        <v>11798.1</v>
      </c>
      <c r="G9918" s="294">
        <v>17420</v>
      </c>
    </row>
    <row r="9919" spans="1:7">
      <c r="A9919" s="34" t="s">
        <v>1859</v>
      </c>
      <c r="B9919" s="293">
        <v>2014</v>
      </c>
      <c r="C9919" s="294">
        <v>9895.1</v>
      </c>
      <c r="D9919" s="294">
        <v>479.7</v>
      </c>
      <c r="E9919" s="295">
        <v>11039.7</v>
      </c>
      <c r="F9919" s="294">
        <v>4307.3999999999996</v>
      </c>
      <c r="G9919" s="294">
        <v>7292.0999999999995</v>
      </c>
    </row>
    <row r="9920" spans="1:7">
      <c r="A9920" s="34" t="s">
        <v>1859</v>
      </c>
      <c r="B9920" s="293">
        <v>2013</v>
      </c>
      <c r="C9920" s="294">
        <v>9545.4</v>
      </c>
      <c r="D9920" s="294">
        <v>727.1</v>
      </c>
      <c r="E9920" s="295">
        <v>10733.4</v>
      </c>
      <c r="F9920" s="294">
        <v>4312.8</v>
      </c>
      <c r="G9920" s="294">
        <v>7157.6</v>
      </c>
    </row>
    <row r="9921" spans="1:7">
      <c r="A9921" s="34" t="s">
        <v>1859</v>
      </c>
      <c r="B9921" s="293">
        <v>2012</v>
      </c>
      <c r="C9921" s="294">
        <v>9207.6</v>
      </c>
      <c r="D9921" s="294">
        <v>248.3</v>
      </c>
      <c r="E9921" s="295">
        <v>10687.1</v>
      </c>
      <c r="F9921" s="294">
        <v>3406.2</v>
      </c>
      <c r="G9921" s="294">
        <v>6818.7</v>
      </c>
    </row>
    <row r="9922" spans="1:7">
      <c r="A9922" s="34" t="s">
        <v>1859</v>
      </c>
      <c r="B9922" s="293">
        <v>2011</v>
      </c>
      <c r="C9922" s="294">
        <v>5399.6</v>
      </c>
      <c r="D9922" s="294">
        <v>139.69999999999999</v>
      </c>
      <c r="E9922" s="295">
        <v>10566</v>
      </c>
      <c r="F9922" s="294">
        <v>3372.3</v>
      </c>
      <c r="G9922" s="294">
        <v>6818.1</v>
      </c>
    </row>
    <row r="9923" spans="1:7">
      <c r="A9923" s="34" t="s">
        <v>1859</v>
      </c>
      <c r="B9923" s="293">
        <v>2010</v>
      </c>
      <c r="C9923" s="294">
        <v>3001.4</v>
      </c>
      <c r="D9923" s="294">
        <v>223.1</v>
      </c>
      <c r="E9923" s="295">
        <v>2914.9</v>
      </c>
      <c r="F9923" s="294">
        <v>1017.4</v>
      </c>
      <c r="G9923" s="294">
        <v>2146.2999999999997</v>
      </c>
    </row>
    <row r="9924" spans="1:7">
      <c r="A9924" s="34" t="s">
        <v>1859</v>
      </c>
      <c r="B9924" s="293">
        <v>2009</v>
      </c>
      <c r="C9924" s="294">
        <v>2812.3</v>
      </c>
      <c r="D9924" s="294">
        <v>222.3</v>
      </c>
      <c r="E9924" s="295">
        <v>2884.4</v>
      </c>
      <c r="F9924" s="294">
        <v>794.6</v>
      </c>
      <c r="G9924" s="294">
        <v>2140.1999999999998</v>
      </c>
    </row>
    <row r="9925" spans="1:7">
      <c r="A9925" s="34" t="s">
        <v>1859</v>
      </c>
      <c r="B9925" s="293">
        <v>2008</v>
      </c>
      <c r="C9925" s="294">
        <v>2838.9</v>
      </c>
      <c r="D9925" s="294">
        <v>81.8</v>
      </c>
      <c r="E9925" s="295">
        <v>3013.1</v>
      </c>
      <c r="F9925" s="294">
        <v>658.1</v>
      </c>
      <c r="G9925" s="294">
        <v>2350.4</v>
      </c>
    </row>
    <row r="9926" spans="1:7">
      <c r="A9926" s="34" t="s">
        <v>1859</v>
      </c>
      <c r="B9926" s="293">
        <v>2007</v>
      </c>
      <c r="C9926" s="294">
        <v>2315.8000000000002</v>
      </c>
      <c r="D9926" s="294">
        <v>81.7</v>
      </c>
      <c r="E9926" s="295">
        <v>1800.7</v>
      </c>
      <c r="F9926" s="294">
        <v>598.9</v>
      </c>
      <c r="G9926" s="294">
        <v>1312.6999999999998</v>
      </c>
    </row>
    <row r="9927" spans="1:7">
      <c r="A9927" s="34" t="s">
        <v>1859</v>
      </c>
      <c r="B9927" s="293">
        <v>2006</v>
      </c>
      <c r="C9927" s="294">
        <v>2138.1001000000001</v>
      </c>
      <c r="D9927" s="294">
        <v>28.7</v>
      </c>
      <c r="E9927" s="295">
        <v>1784</v>
      </c>
      <c r="F9927" s="294">
        <v>527.4</v>
      </c>
      <c r="G9927" s="294">
        <v>1323.1</v>
      </c>
    </row>
    <row r="9928" spans="1:7">
      <c r="A9928" s="34" t="s">
        <v>1859</v>
      </c>
      <c r="B9928" s="293">
        <v>2005</v>
      </c>
      <c r="C9928" s="294">
        <v>1733.481</v>
      </c>
      <c r="D9928" s="294">
        <v>17.614000000000001</v>
      </c>
      <c r="E9928" s="295">
        <v>1798.434</v>
      </c>
      <c r="F9928" s="294">
        <v>472.82600000000002</v>
      </c>
      <c r="G9928" s="294">
        <v>1375.652</v>
      </c>
    </row>
    <row r="9929" spans="1:7">
      <c r="A9929" s="34" t="s">
        <v>1859</v>
      </c>
      <c r="B9929" s="293">
        <v>2004</v>
      </c>
      <c r="C9929" s="294">
        <v>1581.261</v>
      </c>
      <c r="D9929" s="294">
        <v>17.648</v>
      </c>
      <c r="E9929" s="295">
        <v>1283.8130000000001</v>
      </c>
      <c r="F9929" s="294">
        <v>437.601</v>
      </c>
      <c r="G9929" s="294">
        <v>921.66200000000003</v>
      </c>
    </row>
    <row r="9930" spans="1:7">
      <c r="A9930" s="34" t="s">
        <v>1859</v>
      </c>
      <c r="B9930" s="293">
        <v>2003</v>
      </c>
      <c r="C9930" s="294">
        <v>1433.346</v>
      </c>
      <c r="D9930" s="294">
        <v>29.576000000000001</v>
      </c>
      <c r="E9930" s="295">
        <v>1287.788</v>
      </c>
      <c r="F9930" s="294">
        <v>422.036</v>
      </c>
      <c r="G9930" s="294">
        <v>924</v>
      </c>
    </row>
    <row r="9931" spans="1:7">
      <c r="A9931" s="34" t="s">
        <v>1859</v>
      </c>
      <c r="B9931" s="293">
        <v>2002</v>
      </c>
      <c r="C9931" s="294">
        <v>1369.05</v>
      </c>
      <c r="D9931" s="294">
        <v>26.626000000000001</v>
      </c>
      <c r="E9931" s="295">
        <v>1173.0509999999999</v>
      </c>
      <c r="F9931" s="294">
        <v>405.14699999999999</v>
      </c>
      <c r="G9931" s="294">
        <v>858.38699999999994</v>
      </c>
    </row>
    <row r="9932" spans="1:7">
      <c r="A9932" s="34" t="s">
        <v>1859</v>
      </c>
      <c r="B9932" s="293">
        <v>2001</v>
      </c>
      <c r="C9932" s="294">
        <v>1441.6320000000001</v>
      </c>
      <c r="D9932" s="294">
        <v>30.523</v>
      </c>
      <c r="E9932" s="295">
        <v>1164.413</v>
      </c>
      <c r="F9932" s="294">
        <v>420.08300000000003</v>
      </c>
      <c r="G9932" s="294">
        <v>914.32500000000005</v>
      </c>
    </row>
    <row r="9933" spans="1:7">
      <c r="A9933" s="34" t="s">
        <v>1859</v>
      </c>
      <c r="B9933" s="293">
        <v>2000</v>
      </c>
      <c r="C9933" s="294">
        <v>1463.288</v>
      </c>
      <c r="D9933" s="294">
        <v>-15.916</v>
      </c>
      <c r="E9933" s="295">
        <v>1158.963</v>
      </c>
      <c r="F9933" s="294">
        <v>402.71199999999999</v>
      </c>
      <c r="G9933" s="294">
        <v>937.53199999999993</v>
      </c>
    </row>
    <row r="9934" spans="1:7">
      <c r="A9934" s="34" t="s">
        <v>1859</v>
      </c>
      <c r="B9934" s="293">
        <v>1999</v>
      </c>
      <c r="C9934" s="294">
        <v>1310.3679999999999</v>
      </c>
      <c r="D9934" s="294">
        <v>39.698</v>
      </c>
      <c r="E9934" s="295">
        <v>1161.47</v>
      </c>
      <c r="F9934" s="294">
        <v>449.51900000000001</v>
      </c>
      <c r="G9934" s="294">
        <v>948.36400000000003</v>
      </c>
    </row>
    <row r="9935" spans="1:7">
      <c r="A9935" s="34" t="s">
        <v>1859</v>
      </c>
      <c r="B9935" s="293">
        <v>1998</v>
      </c>
      <c r="C9935" s="294">
        <v>1293.606</v>
      </c>
      <c r="D9935" s="294">
        <v>42.02</v>
      </c>
      <c r="E9935" s="295">
        <v>1111.481</v>
      </c>
      <c r="F9935" s="294">
        <v>411.87700000000001</v>
      </c>
      <c r="G9935" s="294">
        <v>920.21499999999992</v>
      </c>
    </row>
    <row r="9936" spans="1:7">
      <c r="A9936" s="34" t="s">
        <v>1859</v>
      </c>
      <c r="B9936" s="293">
        <v>1997</v>
      </c>
      <c r="C9936" s="294">
        <v>1109.693</v>
      </c>
      <c r="D9936" s="294">
        <v>16.100999999999999</v>
      </c>
      <c r="E9936" s="295">
        <v>1113.6859999999999</v>
      </c>
      <c r="F9936" s="294">
        <v>384.61700000000002</v>
      </c>
      <c r="G9936" s="294">
        <v>918.23900000000003</v>
      </c>
    </row>
    <row r="9937" spans="1:7">
      <c r="A9937" s="34" t="s">
        <v>1859</v>
      </c>
      <c r="B9937" s="293">
        <v>1996</v>
      </c>
      <c r="C9937" s="294">
        <v>876.11099999999999</v>
      </c>
      <c r="D9937" s="294">
        <v>51.125</v>
      </c>
      <c r="E9937" s="295">
        <v>581.68799999999999</v>
      </c>
      <c r="F9937" s="294">
        <v>349.15499999999997</v>
      </c>
      <c r="G9937" s="294">
        <v>495.75899999999996</v>
      </c>
    </row>
    <row r="9938" spans="1:7">
      <c r="A9938" s="34" t="s">
        <v>1859</v>
      </c>
      <c r="B9938" s="293">
        <v>1995</v>
      </c>
      <c r="C9938" s="294">
        <v>902.87800000000004</v>
      </c>
      <c r="D9938" s="294">
        <v>41.432000000000002</v>
      </c>
      <c r="E9938" s="295">
        <v>555.25400000000002</v>
      </c>
      <c r="F9938" s="294">
        <v>307.89800000000002</v>
      </c>
      <c r="G9938" s="294">
        <v>469.98500000000001</v>
      </c>
    </row>
    <row r="9939" spans="1:7">
      <c r="A9939" s="34" t="s">
        <v>1859</v>
      </c>
      <c r="B9939" s="293">
        <v>1994</v>
      </c>
      <c r="C9939" s="294">
        <v>705.84900000000005</v>
      </c>
      <c r="D9939" s="294">
        <v>37.345999999999997</v>
      </c>
      <c r="E9939" s="295">
        <v>413.74799999999999</v>
      </c>
      <c r="F9939" s="294">
        <v>281.959</v>
      </c>
      <c r="G9939" s="294">
        <v>343.16899999999998</v>
      </c>
    </row>
    <row r="9940" spans="1:7">
      <c r="A9940" s="34" t="s">
        <v>1859</v>
      </c>
      <c r="B9940" s="293">
        <v>1993</v>
      </c>
      <c r="C9940" s="294">
        <v>650.673</v>
      </c>
      <c r="D9940" s="294">
        <v>25.154</v>
      </c>
      <c r="E9940" s="295">
        <v>355.09199999999998</v>
      </c>
      <c r="F9940" s="294">
        <v>235.03</v>
      </c>
      <c r="G9940" s="294">
        <v>289.90199999999999</v>
      </c>
    </row>
    <row r="9941" spans="1:7">
      <c r="A9941" s="34" t="s">
        <v>1859</v>
      </c>
      <c r="B9941" s="293">
        <v>1992</v>
      </c>
      <c r="C9941" s="294">
        <v>655.46799999999996</v>
      </c>
      <c r="D9941" s="294">
        <v>32.927999999999997</v>
      </c>
      <c r="E9941" s="295">
        <v>312.06099999999998</v>
      </c>
      <c r="F9941" s="294">
        <v>209.524</v>
      </c>
      <c r="G9941" s="294">
        <v>248.839</v>
      </c>
    </row>
    <row r="9942" spans="1:7">
      <c r="A9942" s="34" t="s">
        <v>132</v>
      </c>
      <c r="B9942" s="293">
        <v>2019</v>
      </c>
      <c r="C9942" s="294">
        <v>5292.1</v>
      </c>
      <c r="D9942" s="294">
        <v>1058.3</v>
      </c>
      <c r="E9942" s="295">
        <v>8758.5</v>
      </c>
      <c r="F9942" s="294">
        <v>-39.5</v>
      </c>
      <c r="G9942" s="294">
        <v>3389.5</v>
      </c>
    </row>
    <row r="9943" spans="1:7">
      <c r="A9943" s="34" t="s">
        <v>132</v>
      </c>
      <c r="B9943" s="293">
        <v>2018</v>
      </c>
      <c r="C9943" s="294">
        <v>5589.9</v>
      </c>
      <c r="D9943" s="294">
        <v>851.9</v>
      </c>
      <c r="E9943" s="295">
        <v>8996.7999999999993</v>
      </c>
      <c r="F9943" s="294">
        <v>-309.8</v>
      </c>
      <c r="G9943" s="294">
        <v>3123.8999999999996</v>
      </c>
    </row>
    <row r="9944" spans="1:7">
      <c r="A9944" s="34" t="s">
        <v>132</v>
      </c>
      <c r="B9944" s="293">
        <v>2017</v>
      </c>
      <c r="C9944" s="294">
        <v>5524.3</v>
      </c>
      <c r="D9944" s="294">
        <v>-557.1</v>
      </c>
      <c r="E9944" s="295">
        <v>9231.4</v>
      </c>
      <c r="F9944" s="294">
        <v>-491.4</v>
      </c>
      <c r="G9944" s="294">
        <v>2542.1999999999998</v>
      </c>
    </row>
    <row r="9945" spans="1:7">
      <c r="A9945" s="34" t="s">
        <v>132</v>
      </c>
      <c r="B9945" s="293">
        <v>2016</v>
      </c>
      <c r="C9945" s="294">
        <v>5422.9</v>
      </c>
      <c r="D9945" s="294">
        <v>253.2</v>
      </c>
      <c r="E9945" s="295">
        <v>9419.6</v>
      </c>
      <c r="F9945" s="294">
        <v>902.2</v>
      </c>
      <c r="G9945" s="294">
        <v>3688.3</v>
      </c>
    </row>
    <row r="9946" spans="1:7">
      <c r="A9946" s="34" t="s">
        <v>132</v>
      </c>
      <c r="B9946" s="293">
        <v>2015</v>
      </c>
      <c r="C9946" s="294">
        <v>5483.7</v>
      </c>
      <c r="D9946" s="294">
        <v>837.8</v>
      </c>
      <c r="E9946" s="295">
        <v>9449.2000000000007</v>
      </c>
      <c r="F9946" s="294">
        <v>1404.9</v>
      </c>
      <c r="G9946" s="294">
        <v>4620.8</v>
      </c>
    </row>
    <row r="9947" spans="1:7">
      <c r="A9947" s="34" t="s">
        <v>132</v>
      </c>
      <c r="B9947" s="293">
        <v>2014</v>
      </c>
      <c r="C9947" s="294">
        <v>5607.2</v>
      </c>
      <c r="D9947" s="294">
        <v>852.4</v>
      </c>
      <c r="E9947" s="295">
        <v>9890.4</v>
      </c>
      <c r="F9947" s="294">
        <v>1300.4000000000001</v>
      </c>
      <c r="G9947" s="294">
        <v>5020.8</v>
      </c>
    </row>
    <row r="9948" spans="1:7">
      <c r="A9948" s="34" t="s">
        <v>132</v>
      </c>
      <c r="B9948" s="293">
        <v>2013</v>
      </c>
      <c r="C9948" s="294">
        <v>5542</v>
      </c>
      <c r="D9948" s="294">
        <v>798.4</v>
      </c>
      <c r="E9948" s="295">
        <v>10121.299999999999</v>
      </c>
      <c r="F9948" s="294">
        <v>1104.7</v>
      </c>
      <c r="G9948" s="294">
        <v>5317.7</v>
      </c>
    </row>
    <row r="9949" spans="1:7">
      <c r="A9949" s="34" t="s">
        <v>132</v>
      </c>
      <c r="B9949" s="293">
        <v>2012</v>
      </c>
      <c r="C9949" s="294">
        <v>5664.8</v>
      </c>
      <c r="D9949" s="294">
        <v>1025.9000000000001</v>
      </c>
      <c r="E9949" s="295">
        <v>9465.7000000000007</v>
      </c>
      <c r="F9949" s="294">
        <v>940.6</v>
      </c>
      <c r="G9949" s="294">
        <v>4969.8</v>
      </c>
    </row>
    <row r="9950" spans="1:7">
      <c r="A9950" s="34" t="s">
        <v>132</v>
      </c>
      <c r="B9950" s="293">
        <v>2011</v>
      </c>
      <c r="C9950" s="294">
        <v>5491.4</v>
      </c>
      <c r="D9950" s="294">
        <v>1165.4000000000001</v>
      </c>
      <c r="E9950" s="295">
        <v>9069.9</v>
      </c>
      <c r="F9950" s="294">
        <v>894.8</v>
      </c>
      <c r="G9950" s="294">
        <v>4478</v>
      </c>
    </row>
    <row r="9951" spans="1:7">
      <c r="A9951" s="34" t="s">
        <v>132</v>
      </c>
      <c r="B9951" s="293">
        <v>2010</v>
      </c>
      <c r="C9951" s="294">
        <v>5192.7</v>
      </c>
      <c r="D9951" s="294">
        <v>909.9</v>
      </c>
      <c r="E9951" s="295">
        <v>7929.2</v>
      </c>
      <c r="F9951" s="294">
        <v>582.70000000000005</v>
      </c>
      <c r="G9951" s="294">
        <v>3872.6000000000004</v>
      </c>
    </row>
    <row r="9952" spans="1:7">
      <c r="A9952" s="34" t="s">
        <v>132</v>
      </c>
      <c r="B9952" s="293">
        <v>2009</v>
      </c>
      <c r="C9952" s="294">
        <v>5083.6000000000004</v>
      </c>
      <c r="D9952" s="294">
        <v>848.8</v>
      </c>
      <c r="E9952" s="295">
        <v>7353.4</v>
      </c>
      <c r="F9952" s="294">
        <v>353.5</v>
      </c>
      <c r="G9952" s="294">
        <v>3402</v>
      </c>
    </row>
    <row r="9953" spans="1:7">
      <c r="A9953" s="34" t="s">
        <v>132</v>
      </c>
      <c r="B9953" s="293">
        <v>2008</v>
      </c>
      <c r="C9953" s="294">
        <v>5282</v>
      </c>
      <c r="D9953" s="294">
        <v>919</v>
      </c>
      <c r="E9953" s="295">
        <v>5578.3</v>
      </c>
      <c r="F9953" s="294">
        <v>-8.1</v>
      </c>
      <c r="G9953" s="294">
        <v>3135.4</v>
      </c>
    </row>
    <row r="9954" spans="1:7">
      <c r="A9954" s="34" t="s">
        <v>132</v>
      </c>
      <c r="B9954" s="293">
        <v>2007</v>
      </c>
      <c r="C9954" s="294">
        <v>4900.2</v>
      </c>
      <c r="D9954" s="294">
        <v>857.3</v>
      </c>
      <c r="E9954" s="295">
        <v>5784.2</v>
      </c>
      <c r="F9954" s="294">
        <v>50.7</v>
      </c>
      <c r="G9954" s="294">
        <v>3388.7</v>
      </c>
    </row>
    <row r="9955" spans="1:7">
      <c r="A9955" s="34" t="s">
        <v>132</v>
      </c>
      <c r="B9955" s="293">
        <v>2006</v>
      </c>
      <c r="C9955" s="294">
        <v>4470.2</v>
      </c>
      <c r="D9955" s="294">
        <v>914</v>
      </c>
      <c r="E9955" s="295">
        <v>5321.1</v>
      </c>
      <c r="F9955" s="294">
        <v>-314.8</v>
      </c>
      <c r="G9955" s="294">
        <v>3008.7</v>
      </c>
    </row>
    <row r="9956" spans="1:7">
      <c r="A9956" s="34" t="s">
        <v>132</v>
      </c>
      <c r="B9956" s="293">
        <v>2005</v>
      </c>
      <c r="C9956" s="294">
        <v>3987.9</v>
      </c>
      <c r="D9956" s="294">
        <v>927.4</v>
      </c>
      <c r="E9956" s="295">
        <v>4606.3999999999996</v>
      </c>
      <c r="F9956" s="294">
        <v>2811.8</v>
      </c>
      <c r="G9956" s="294">
        <v>2975.3</v>
      </c>
    </row>
    <row r="9957" spans="1:7">
      <c r="A9957" s="34" t="s">
        <v>132</v>
      </c>
      <c r="B9957" s="293">
        <v>2004</v>
      </c>
      <c r="C9957" s="294">
        <v>3547.6</v>
      </c>
      <c r="D9957" s="294">
        <v>751.6</v>
      </c>
      <c r="E9957" s="295">
        <v>3330.2</v>
      </c>
      <c r="F9957" s="294">
        <v>1934.5</v>
      </c>
      <c r="G9957" s="294">
        <v>1944.4</v>
      </c>
    </row>
    <row r="9958" spans="1:7">
      <c r="A9958" s="34" t="s">
        <v>1860</v>
      </c>
      <c r="B9958" s="293">
        <v>2019</v>
      </c>
      <c r="C9958" s="294">
        <v>6611.0990000000002</v>
      </c>
      <c r="D9958" s="294">
        <v>122.985</v>
      </c>
      <c r="E9958" s="295">
        <v>13871.281000000001</v>
      </c>
      <c r="F9958" s="294">
        <v>1541.472</v>
      </c>
      <c r="G9958" s="294">
        <v>12123.570000000002</v>
      </c>
    </row>
    <row r="9959" spans="1:7">
      <c r="A9959" s="34" t="s">
        <v>1860</v>
      </c>
      <c r="B9959" s="293">
        <v>2018</v>
      </c>
      <c r="C9959" s="294">
        <v>6717.66</v>
      </c>
      <c r="D9959" s="294">
        <v>572.42999999999995</v>
      </c>
      <c r="E9959" s="295">
        <v>13216.269</v>
      </c>
      <c r="F9959" s="294">
        <v>1814.789</v>
      </c>
      <c r="G9959" s="294">
        <v>11237.888999999999</v>
      </c>
    </row>
    <row r="9960" spans="1:7">
      <c r="A9960" s="34" t="s">
        <v>1860</v>
      </c>
      <c r="B9960" s="293">
        <v>2017</v>
      </c>
      <c r="C9960" s="294">
        <v>6070.16</v>
      </c>
      <c r="D9960" s="294">
        <v>747.18100000000004</v>
      </c>
      <c r="E9960" s="295">
        <v>12681.739</v>
      </c>
      <c r="F9960" s="294">
        <v>1078.3499999999999</v>
      </c>
      <c r="G9960" s="294">
        <v>10706.976000000001</v>
      </c>
    </row>
    <row r="9961" spans="1:7">
      <c r="A9961" s="34" t="s">
        <v>1860</v>
      </c>
      <c r="B9961" s="293">
        <v>2016</v>
      </c>
      <c r="C9961" s="294">
        <v>4466.2969999999996</v>
      </c>
      <c r="D9961" s="294">
        <v>241.97499999999999</v>
      </c>
      <c r="E9961" s="295">
        <v>11953.557000000001</v>
      </c>
      <c r="F9961" s="294">
        <v>257.88099999999997</v>
      </c>
      <c r="G9961" s="294">
        <v>10383.233</v>
      </c>
    </row>
    <row r="9962" spans="1:7">
      <c r="A9962" s="34" t="s">
        <v>1860</v>
      </c>
      <c r="B9962" s="293">
        <v>2015</v>
      </c>
      <c r="C9962" s="294">
        <v>4075.8829999999998</v>
      </c>
      <c r="D9962" s="294">
        <v>195.29</v>
      </c>
      <c r="E9962" s="295">
        <v>10522.259</v>
      </c>
      <c r="F9962" s="294">
        <v>21.844999999999999</v>
      </c>
      <c r="G9962" s="294">
        <v>9250.6099999999988</v>
      </c>
    </row>
    <row r="9963" spans="1:7">
      <c r="A9963" s="34" t="s">
        <v>1860</v>
      </c>
      <c r="B9963" s="293">
        <v>2014</v>
      </c>
      <c r="C9963" s="294">
        <v>5433.6610000000001</v>
      </c>
      <c r="D9963" s="294">
        <v>731.55399999999997</v>
      </c>
      <c r="E9963" s="295">
        <v>9062.8610000000008</v>
      </c>
      <c r="F9963" s="294">
        <v>211.09100000000001</v>
      </c>
      <c r="G9963" s="294">
        <v>7587.1670000000004</v>
      </c>
    </row>
    <row r="9964" spans="1:7">
      <c r="A9964" s="34" t="s">
        <v>1860</v>
      </c>
      <c r="B9964" s="293">
        <v>2013</v>
      </c>
      <c r="C9964" s="294">
        <v>5620.9359999999997</v>
      </c>
      <c r="D9964" s="294">
        <v>728.65200000000004</v>
      </c>
      <c r="E9964" s="295">
        <v>8377.0300000000007</v>
      </c>
      <c r="F9964" s="294">
        <v>132.351</v>
      </c>
      <c r="G9964" s="294">
        <v>6749.2599999999993</v>
      </c>
    </row>
    <row r="9965" spans="1:7">
      <c r="A9965" s="34" t="s">
        <v>1860</v>
      </c>
      <c r="B9965" s="293">
        <v>2012</v>
      </c>
      <c r="C9965" s="294">
        <v>5154.2839999999997</v>
      </c>
      <c r="D9965" s="294">
        <v>502.036</v>
      </c>
      <c r="E9965" s="295">
        <v>7276.5940000000001</v>
      </c>
      <c r="F9965" s="294">
        <v>103.932</v>
      </c>
      <c r="G9965" s="294">
        <v>5914.6890000000003</v>
      </c>
    </row>
    <row r="9966" spans="1:7">
      <c r="A9966" s="34" t="s">
        <v>1860</v>
      </c>
      <c r="B9966" s="293">
        <v>2011</v>
      </c>
      <c r="C9966" s="294">
        <v>5269.7920000000004</v>
      </c>
      <c r="D9966" s="294">
        <v>613.37099999999998</v>
      </c>
      <c r="E9966" s="295">
        <v>6899.4960000000001</v>
      </c>
      <c r="F9966" s="294">
        <v>2223.4540000000002</v>
      </c>
      <c r="G9966" s="294">
        <v>5454.598</v>
      </c>
    </row>
    <row r="9967" spans="1:7">
      <c r="A9967" s="34" t="s">
        <v>1860</v>
      </c>
      <c r="B9967" s="293">
        <v>2010</v>
      </c>
      <c r="C9967" s="294">
        <v>4184.6980000000003</v>
      </c>
      <c r="D9967" s="294">
        <v>160.12700000000001</v>
      </c>
      <c r="E9967" s="295">
        <v>6674.4970000000003</v>
      </c>
      <c r="F9967" s="294">
        <v>2380.585</v>
      </c>
      <c r="G9967" s="294">
        <v>5648.1139999999996</v>
      </c>
    </row>
    <row r="9968" spans="1:7">
      <c r="A9968" s="34" t="s">
        <v>1860</v>
      </c>
      <c r="B9968" s="293">
        <v>2009</v>
      </c>
      <c r="C9968" s="294">
        <v>3045.6109999999999</v>
      </c>
      <c r="D9968" s="294">
        <v>20.654</v>
      </c>
      <c r="E9968" s="295">
        <v>7581.7690000000002</v>
      </c>
      <c r="F9968" s="294">
        <v>3160.3629999999998</v>
      </c>
      <c r="G9968" s="294">
        <v>6729.4660000000003</v>
      </c>
    </row>
    <row r="9969" spans="1:7">
      <c r="A9969" s="34" t="s">
        <v>1860</v>
      </c>
      <c r="B9969" s="293">
        <v>2008</v>
      </c>
      <c r="C9969" s="294">
        <v>2987.3240000000001</v>
      </c>
      <c r="D9969" s="294">
        <v>210.47900000000001</v>
      </c>
      <c r="E9969" s="295">
        <v>6755.7879999999996</v>
      </c>
      <c r="F9969" s="294">
        <v>1601.595</v>
      </c>
      <c r="G9969" s="294">
        <v>5900.7719999999999</v>
      </c>
    </row>
    <row r="9970" spans="1:7">
      <c r="A9970" s="34" t="s">
        <v>1860</v>
      </c>
      <c r="B9970" s="293">
        <v>2007</v>
      </c>
      <c r="C9970" s="294">
        <v>2687.5189999999998</v>
      </c>
      <c r="D9970" s="294">
        <v>258.14800000000002</v>
      </c>
      <c r="E9970" s="295">
        <v>6299.2820000000002</v>
      </c>
      <c r="F9970" s="294">
        <v>1948.1590000000001</v>
      </c>
      <c r="G9970" s="294">
        <v>5496.5380000000005</v>
      </c>
    </row>
    <row r="9971" spans="1:7">
      <c r="A9971" s="34" t="s">
        <v>1860</v>
      </c>
      <c r="B9971" s="293">
        <v>2006</v>
      </c>
      <c r="C9971" s="294">
        <v>1432.2570000000001</v>
      </c>
      <c r="D9971" s="294">
        <v>628.72799999999995</v>
      </c>
      <c r="E9971" s="295">
        <v>4660.18</v>
      </c>
      <c r="F9971" s="294">
        <v>1645.585</v>
      </c>
      <c r="G9971" s="294">
        <v>4051.4789999999998</v>
      </c>
    </row>
    <row r="9972" spans="1:7">
      <c r="A9972" s="34" t="s">
        <v>1860</v>
      </c>
      <c r="B9972" s="293">
        <v>2005</v>
      </c>
      <c r="C9972" s="294">
        <v>721.98099999999999</v>
      </c>
      <c r="D9972" s="294">
        <v>-90.835999999999999</v>
      </c>
      <c r="E9972" s="295">
        <v>3945.2829999999999</v>
      </c>
      <c r="F9972" s="294">
        <v>1562.895</v>
      </c>
      <c r="G9972" s="294">
        <v>3697.4319999999998</v>
      </c>
    </row>
    <row r="9973" spans="1:7">
      <c r="A9973" s="34" t="s">
        <v>1860</v>
      </c>
      <c r="B9973" s="293">
        <v>2004</v>
      </c>
      <c r="C9973" s="294">
        <v>0.19500000000000001</v>
      </c>
      <c r="D9973" s="294">
        <v>-204.17099999999999</v>
      </c>
      <c r="E9973" s="295">
        <v>3464.413</v>
      </c>
      <c r="F9973" s="294">
        <v>1644.492</v>
      </c>
      <c r="G9973" s="294">
        <v>3282.6610000000001</v>
      </c>
    </row>
    <row r="9974" spans="1:7">
      <c r="A9974" s="34" t="s">
        <v>1860</v>
      </c>
      <c r="B9974" s="293">
        <v>2003</v>
      </c>
      <c r="C9974" s="294">
        <v>1.018</v>
      </c>
      <c r="D9974" s="294">
        <v>-48.892000000000003</v>
      </c>
      <c r="E9974" s="295">
        <v>1733.3230000000001</v>
      </c>
      <c r="F9974" s="294">
        <v>1002.869</v>
      </c>
      <c r="G9974" s="294">
        <v>1638.3420000000001</v>
      </c>
    </row>
    <row r="9975" spans="1:7">
      <c r="A9975" s="34" t="s">
        <v>1860</v>
      </c>
      <c r="B9975" s="293">
        <v>2002</v>
      </c>
      <c r="C9975" s="294">
        <v>1.159</v>
      </c>
      <c r="D9975" s="294">
        <v>-31.713000000000001</v>
      </c>
      <c r="E9975" s="295">
        <v>1398.6010000000001</v>
      </c>
      <c r="F9975" s="294">
        <v>995.79600000000005</v>
      </c>
      <c r="G9975" s="294">
        <v>1377.9870000000001</v>
      </c>
    </row>
    <row r="9976" spans="1:7">
      <c r="A9976" s="34" t="s">
        <v>1860</v>
      </c>
      <c r="B9976" s="293">
        <v>2001</v>
      </c>
      <c r="C9976" s="294">
        <v>1.157</v>
      </c>
      <c r="D9976" s="294">
        <v>-17.725999999999999</v>
      </c>
      <c r="E9976" s="295">
        <v>388.54300000000001</v>
      </c>
      <c r="F9976" s="294">
        <v>384.23</v>
      </c>
      <c r="G9976" s="294">
        <v>384.55600000000004</v>
      </c>
    </row>
    <row r="9977" spans="1:7">
      <c r="A9977" s="34" t="s">
        <v>1861</v>
      </c>
      <c r="B9977" s="293">
        <v>2019</v>
      </c>
      <c r="C9977" s="294">
        <v>11529</v>
      </c>
      <c r="D9977" s="294">
        <v>1372</v>
      </c>
      <c r="E9977" s="295">
        <v>50448</v>
      </c>
      <c r="F9977" s="294">
        <v>13239</v>
      </c>
      <c r="G9977" s="294">
        <v>33767</v>
      </c>
    </row>
    <row r="9978" spans="1:7">
      <c r="A9978" s="34" t="s">
        <v>1861</v>
      </c>
      <c r="B9978" s="293">
        <v>2018</v>
      </c>
      <c r="C9978" s="294">
        <v>11537</v>
      </c>
      <c r="D9978" s="294">
        <v>1261</v>
      </c>
      <c r="E9978" s="295">
        <v>45987</v>
      </c>
      <c r="F9978" s="294">
        <v>12222</v>
      </c>
      <c r="G9978" s="294">
        <v>29469</v>
      </c>
    </row>
    <row r="9979" spans="1:7">
      <c r="A9979" s="34" t="s">
        <v>1861</v>
      </c>
      <c r="B9979" s="293">
        <v>2017</v>
      </c>
      <c r="C9979" s="294">
        <v>11404</v>
      </c>
      <c r="D9979" s="294">
        <v>1148</v>
      </c>
      <c r="E9979" s="295">
        <v>43030</v>
      </c>
      <c r="F9979" s="294">
        <v>11455</v>
      </c>
      <c r="G9979" s="294">
        <v>27246</v>
      </c>
    </row>
    <row r="9980" spans="1:7">
      <c r="A9980" s="34" t="s">
        <v>1861</v>
      </c>
      <c r="B9980" s="293">
        <v>2016</v>
      </c>
      <c r="C9980" s="294">
        <v>11107</v>
      </c>
      <c r="D9980" s="294">
        <v>1123</v>
      </c>
      <c r="E9980" s="295">
        <v>41155</v>
      </c>
      <c r="F9980" s="294">
        <v>11021</v>
      </c>
      <c r="G9980" s="294">
        <v>25863</v>
      </c>
    </row>
    <row r="9981" spans="1:7">
      <c r="A9981" s="34" t="s">
        <v>1861</v>
      </c>
      <c r="B9981" s="293">
        <v>2015</v>
      </c>
      <c r="C9981" s="294">
        <v>11024</v>
      </c>
      <c r="D9981" s="294">
        <v>984</v>
      </c>
      <c r="E9981" s="295">
        <v>38821.476999999999</v>
      </c>
      <c r="F9981" s="294">
        <v>10600.92</v>
      </c>
      <c r="G9981" s="294">
        <v>24502.821</v>
      </c>
    </row>
    <row r="9982" spans="1:7">
      <c r="A9982" s="34" t="s">
        <v>1861</v>
      </c>
      <c r="B9982" s="293">
        <v>2014</v>
      </c>
      <c r="C9982" s="294">
        <v>11686.135</v>
      </c>
      <c r="D9982" s="294">
        <v>1021.306</v>
      </c>
      <c r="E9982" s="295">
        <v>36957.883999999998</v>
      </c>
      <c r="F9982" s="294">
        <v>10214.482</v>
      </c>
      <c r="G9982" s="294">
        <v>22991.342000000001</v>
      </c>
    </row>
    <row r="9983" spans="1:7">
      <c r="A9983" s="34" t="s">
        <v>1861</v>
      </c>
      <c r="B9983" s="293">
        <v>2013</v>
      </c>
      <c r="C9983" s="294">
        <v>10914.922</v>
      </c>
      <c r="D9983" s="294">
        <v>948.23400000000004</v>
      </c>
      <c r="E9983" s="295">
        <v>33907.49</v>
      </c>
      <c r="F9983" s="294">
        <v>9565.9500000000007</v>
      </c>
      <c r="G9983" s="294">
        <v>21516.467000000001</v>
      </c>
    </row>
    <row r="9984" spans="1:7">
      <c r="A9984" s="34" t="s">
        <v>1861</v>
      </c>
      <c r="B9984" s="293">
        <v>2012</v>
      </c>
      <c r="C9984" s="294">
        <v>10128.223</v>
      </c>
      <c r="D9984" s="294">
        <v>905.22900000000004</v>
      </c>
      <c r="E9984" s="295">
        <v>31140.686000000002</v>
      </c>
      <c r="F9984" s="294">
        <v>8874.0769999999993</v>
      </c>
      <c r="G9984" s="294">
        <v>19878.137000000002</v>
      </c>
    </row>
    <row r="9985" spans="1:7">
      <c r="A9985" s="34" t="s">
        <v>1861</v>
      </c>
      <c r="B9985" s="293">
        <v>2011</v>
      </c>
      <c r="C9985" s="294">
        <v>10654.77</v>
      </c>
      <c r="D9985" s="294">
        <v>834.37800000000004</v>
      </c>
      <c r="E9985" s="295">
        <v>29497.267</v>
      </c>
      <c r="F9985" s="294">
        <v>8482.1980000000003</v>
      </c>
      <c r="G9985" s="294">
        <v>18609.633000000002</v>
      </c>
    </row>
    <row r="9986" spans="1:7">
      <c r="A9986" s="34" t="s">
        <v>1861</v>
      </c>
      <c r="B9986" s="293">
        <v>2010</v>
      </c>
      <c r="C9986" s="294">
        <v>10310.947</v>
      </c>
      <c r="D9986" s="294">
        <v>751.59299999999996</v>
      </c>
      <c r="E9986" s="295">
        <v>27387.69</v>
      </c>
      <c r="F9986" s="294">
        <v>8188.4989999999998</v>
      </c>
      <c r="G9986" s="294">
        <v>17973.457999999999</v>
      </c>
    </row>
    <row r="9987" spans="1:7">
      <c r="A9987" s="34" t="s">
        <v>1861</v>
      </c>
      <c r="B9987" s="293">
        <v>2009</v>
      </c>
      <c r="C9987" s="294">
        <v>9644.3029999999999</v>
      </c>
      <c r="D9987" s="294">
        <v>676.64599999999996</v>
      </c>
      <c r="E9987" s="295">
        <v>25305.960999999999</v>
      </c>
      <c r="F9987" s="294">
        <v>7388.2250000000004</v>
      </c>
      <c r="G9987" s="294">
        <v>16279.666999999999</v>
      </c>
    </row>
    <row r="9988" spans="1:7">
      <c r="A9988" s="34" t="s">
        <v>1861</v>
      </c>
      <c r="B9988" s="293">
        <v>2008</v>
      </c>
      <c r="C9988" s="294">
        <v>11203.156000000001</v>
      </c>
      <c r="D9988" s="294">
        <v>641.31299999999999</v>
      </c>
      <c r="E9988" s="295">
        <v>24958.494999999999</v>
      </c>
      <c r="F9988" s="294">
        <v>7068.7209999999995</v>
      </c>
      <c r="G9988" s="294">
        <v>15814.431</v>
      </c>
    </row>
    <row r="9989" spans="1:7">
      <c r="A9989" s="34" t="s">
        <v>1861</v>
      </c>
      <c r="B9989" s="293">
        <v>2007</v>
      </c>
      <c r="C9989" s="294">
        <v>10034.17</v>
      </c>
      <c r="D9989" s="294">
        <v>573.10699999999997</v>
      </c>
      <c r="E9989" s="295">
        <v>23184.726999999999</v>
      </c>
      <c r="F9989" s="294">
        <v>6405.982</v>
      </c>
      <c r="G9989" s="294">
        <v>14474.237000000001</v>
      </c>
    </row>
    <row r="9990" spans="1:7">
      <c r="A9990" s="34" t="s">
        <v>1861</v>
      </c>
      <c r="B9990" s="293">
        <v>2006</v>
      </c>
      <c r="C9990" s="294">
        <v>9840.3040000000001</v>
      </c>
      <c r="D9990" s="294">
        <v>567.51300000000003</v>
      </c>
      <c r="E9990" s="295">
        <v>21958.346000000001</v>
      </c>
      <c r="F9990" s="294">
        <v>5923.3620000000001</v>
      </c>
      <c r="G9990" s="294">
        <v>13335.710999999999</v>
      </c>
    </row>
    <row r="9991" spans="1:7">
      <c r="A9991" s="34" t="s">
        <v>1861</v>
      </c>
      <c r="B9991" s="293">
        <v>2005</v>
      </c>
      <c r="C9991" s="294">
        <v>9625.4770000000008</v>
      </c>
      <c r="D9991" s="294">
        <v>508.73099999999999</v>
      </c>
      <c r="E9991" s="295">
        <v>21648.315999999999</v>
      </c>
      <c r="F9991" s="294">
        <v>5503.7820000000002</v>
      </c>
      <c r="G9991" s="294">
        <v>12983.186</v>
      </c>
    </row>
    <row r="9992" spans="1:7">
      <c r="A9992" s="34" t="s">
        <v>1861</v>
      </c>
      <c r="B9992" s="293">
        <v>2004</v>
      </c>
      <c r="C9992" s="294">
        <v>8345.259</v>
      </c>
      <c r="D9992" s="294">
        <v>351.72</v>
      </c>
      <c r="E9992" s="295">
        <v>20304.843000000001</v>
      </c>
      <c r="F9992" s="294">
        <v>5311.1180000000004</v>
      </c>
      <c r="G9992" s="294">
        <v>12340.093000000001</v>
      </c>
    </row>
    <row r="9993" spans="1:7">
      <c r="A9993" s="34" t="s">
        <v>1861</v>
      </c>
      <c r="B9993" s="293">
        <v>2003</v>
      </c>
      <c r="C9993" s="294">
        <v>7859.0050000000001</v>
      </c>
      <c r="D9993" s="294">
        <v>613.91</v>
      </c>
      <c r="E9993" s="295">
        <v>20205.38</v>
      </c>
      <c r="F9993" s="294">
        <v>5271.701</v>
      </c>
      <c r="G9993" s="294">
        <v>11984.072</v>
      </c>
    </row>
    <row r="9994" spans="1:7">
      <c r="A9994" s="34" t="s">
        <v>1861</v>
      </c>
      <c r="B9994" s="293">
        <v>2002</v>
      </c>
      <c r="C9994" s="294">
        <v>9452.8104999999996</v>
      </c>
      <c r="D9994" s="294">
        <v>-2222.232</v>
      </c>
      <c r="E9994" s="295">
        <v>27257.839800000002</v>
      </c>
      <c r="F9994" s="294">
        <v>4805.0659999999998</v>
      </c>
      <c r="G9994" s="294">
        <v>21147.5376</v>
      </c>
    </row>
    <row r="9995" spans="1:7">
      <c r="A9995" s="34" t="s">
        <v>1861</v>
      </c>
      <c r="B9995" s="293">
        <v>2001</v>
      </c>
      <c r="C9995" s="294">
        <v>11116.3496</v>
      </c>
      <c r="D9995" s="294">
        <v>790.72500000000002</v>
      </c>
      <c r="E9995" s="295">
        <v>28754.109400000001</v>
      </c>
      <c r="F9995" s="294">
        <v>7408.5470999999998</v>
      </c>
      <c r="G9995" s="294">
        <v>21581.886899999998</v>
      </c>
    </row>
    <row r="9996" spans="1:7">
      <c r="A9996" s="34" t="s">
        <v>1861</v>
      </c>
      <c r="B9996" s="293">
        <v>2000</v>
      </c>
      <c r="C9996" s="294">
        <v>9040.7520000000004</v>
      </c>
      <c r="D9996" s="294">
        <v>522.58699999999999</v>
      </c>
      <c r="E9996" s="295">
        <v>21768.849600000001</v>
      </c>
      <c r="F9996" s="294">
        <v>6438.4391999999998</v>
      </c>
      <c r="G9996" s="294">
        <v>16100.563200000001</v>
      </c>
    </row>
    <row r="9997" spans="1:7">
      <c r="A9997" s="34" t="s">
        <v>1861</v>
      </c>
      <c r="B9997" s="293">
        <v>1999</v>
      </c>
      <c r="C9997" s="294">
        <v>7703.4188999999997</v>
      </c>
      <c r="D9997" s="294">
        <v>565.64099999999996</v>
      </c>
      <c r="E9997" s="295">
        <v>18070.359400000001</v>
      </c>
      <c r="F9997" s="294">
        <v>5904.2560000000003</v>
      </c>
      <c r="G9997" s="294">
        <v>13595.475900000001</v>
      </c>
    </row>
    <row r="9998" spans="1:7">
      <c r="A9998" s="34" t="s">
        <v>1861</v>
      </c>
      <c r="B9998" s="293">
        <v>1998</v>
      </c>
      <c r="C9998" s="294">
        <v>2819.1741000000002</v>
      </c>
      <c r="D9998" s="294">
        <v>276.82499999999999</v>
      </c>
      <c r="E9998" s="295">
        <v>7396.2959000000001</v>
      </c>
      <c r="F9998" s="294">
        <v>2786.5859999999998</v>
      </c>
      <c r="G9998" s="294">
        <v>5246.7619999999997</v>
      </c>
    </row>
    <row r="9999" spans="1:7">
      <c r="A9999" s="34" t="s">
        <v>1861</v>
      </c>
      <c r="B9999" s="293">
        <v>1997</v>
      </c>
      <c r="C9999" s="294">
        <v>2733.7460999999998</v>
      </c>
      <c r="D9999" s="294">
        <v>226.249</v>
      </c>
      <c r="E9999" s="295">
        <v>7144.0658999999996</v>
      </c>
      <c r="F9999" s="294">
        <v>2772.0679</v>
      </c>
      <c r="G9999" s="294">
        <v>5075.7148999999999</v>
      </c>
    </row>
    <row r="10000" spans="1:7">
      <c r="A10000" s="34" t="s">
        <v>1861</v>
      </c>
      <c r="B10000" s="293">
        <v>1996</v>
      </c>
      <c r="C10000" s="294">
        <v>2654.2060999999999</v>
      </c>
      <c r="D10000" s="294">
        <v>262.29399999999998</v>
      </c>
      <c r="E10000" s="295">
        <v>6636.8999000000003</v>
      </c>
      <c r="F10000" s="294">
        <v>2376.3489</v>
      </c>
      <c r="G10000" s="294">
        <v>4598.5019000000002</v>
      </c>
    </row>
    <row r="10001" spans="1:7">
      <c r="A10001" s="34" t="s">
        <v>1861</v>
      </c>
      <c r="B10001" s="293">
        <v>1995</v>
      </c>
      <c r="C10001" s="294">
        <v>2568.5839999999998</v>
      </c>
      <c r="D10001" s="294">
        <v>263.346</v>
      </c>
      <c r="E10001" s="295">
        <v>6228.585</v>
      </c>
      <c r="F10001" s="294">
        <v>2267.86</v>
      </c>
      <c r="G10001" s="294">
        <v>4193.7000000000007</v>
      </c>
    </row>
    <row r="10002" spans="1:7">
      <c r="A10002" s="34" t="s">
        <v>1861</v>
      </c>
      <c r="B10002" s="293">
        <v>1994</v>
      </c>
      <c r="C10002" s="294">
        <v>2486.5470999999998</v>
      </c>
      <c r="D10002" s="294">
        <v>231.11099999999999</v>
      </c>
      <c r="E10002" s="295">
        <v>5953.5708000000004</v>
      </c>
      <c r="F10002" s="294">
        <v>2137.4360000000001</v>
      </c>
      <c r="G10002" s="294">
        <v>3996.9350000000004</v>
      </c>
    </row>
    <row r="10003" spans="1:7">
      <c r="A10003" s="34" t="s">
        <v>1861</v>
      </c>
      <c r="B10003" s="293">
        <v>1993</v>
      </c>
      <c r="C10003" s="294">
        <v>2403.9919</v>
      </c>
      <c r="D10003" s="294">
        <v>197.16</v>
      </c>
      <c r="E10003" s="295">
        <v>5587.7178000000004</v>
      </c>
      <c r="F10003" s="294">
        <v>2067.9229999999998</v>
      </c>
      <c r="G10003" s="294">
        <v>3698.2078999999999</v>
      </c>
    </row>
    <row r="10004" spans="1:7">
      <c r="A10004" s="34" t="s">
        <v>1861</v>
      </c>
      <c r="B10004" s="293">
        <v>1992</v>
      </c>
      <c r="C10004" s="294">
        <v>2159.5219999999999</v>
      </c>
      <c r="D10004" s="294">
        <v>190.268</v>
      </c>
      <c r="E10004" s="295">
        <v>4977.7212</v>
      </c>
      <c r="F10004" s="294">
        <v>1897.5909999999999</v>
      </c>
      <c r="G10004" s="294">
        <v>3418.0279999999998</v>
      </c>
    </row>
    <row r="10005" spans="1:7">
      <c r="A10005" s="34" t="s">
        <v>1861</v>
      </c>
      <c r="B10005" s="293">
        <v>1991</v>
      </c>
      <c r="C10005" s="294">
        <v>2201.1579999999999</v>
      </c>
      <c r="D10005" s="294">
        <v>206.053</v>
      </c>
      <c r="E10005" s="295">
        <v>4752.5571</v>
      </c>
      <c r="F10005" s="294">
        <v>1877.3389999999999</v>
      </c>
      <c r="G10005" s="294">
        <v>3180.4709999999995</v>
      </c>
    </row>
    <row r="10006" spans="1:7">
      <c r="A10006" s="34" t="s">
        <v>1861</v>
      </c>
      <c r="B10006" s="293">
        <v>1990</v>
      </c>
      <c r="C10006" s="294">
        <v>2064.5481</v>
      </c>
      <c r="D10006" s="294">
        <v>177.303</v>
      </c>
      <c r="E10006" s="295">
        <v>4762.2987999999996</v>
      </c>
      <c r="F10006" s="294">
        <v>1827.5989999999999</v>
      </c>
      <c r="G10006" s="294">
        <v>3096.58</v>
      </c>
    </row>
    <row r="10007" spans="1:7">
      <c r="A10007" s="34" t="s">
        <v>1861</v>
      </c>
      <c r="B10007" s="293">
        <v>1989</v>
      </c>
      <c r="C10007" s="294">
        <v>1989.7139999999999</v>
      </c>
      <c r="D10007" s="294">
        <v>202.619</v>
      </c>
      <c r="E10007" s="295">
        <v>4592.8109999999997</v>
      </c>
      <c r="F10007" s="294">
        <v>1786.4760000000001</v>
      </c>
      <c r="G10007" s="294">
        <v>3095.2660000000001</v>
      </c>
    </row>
    <row r="10008" spans="1:7">
      <c r="A10008" s="34" t="s">
        <v>1862</v>
      </c>
      <c r="B10008" s="293">
        <v>2019</v>
      </c>
      <c r="C10008" s="294">
        <v>3059.04</v>
      </c>
      <c r="D10008" s="294">
        <v>889.75</v>
      </c>
      <c r="E10008" s="295">
        <v>5151.348</v>
      </c>
      <c r="F10008" s="294">
        <v>2861.509</v>
      </c>
      <c r="G10008" s="294">
        <v>4096.3159999999998</v>
      </c>
    </row>
    <row r="10009" spans="1:7">
      <c r="A10009" s="34" t="s">
        <v>1862</v>
      </c>
      <c r="B10009" s="293">
        <v>2018</v>
      </c>
      <c r="C10009" s="294">
        <v>2467.0230000000001</v>
      </c>
      <c r="D10009" s="294">
        <v>463.98099999999999</v>
      </c>
      <c r="E10009" s="295">
        <v>5060.5469999999996</v>
      </c>
      <c r="F10009" s="294">
        <v>2360.3530000000001</v>
      </c>
      <c r="G10009" s="294">
        <v>4073.9790000000003</v>
      </c>
    </row>
    <row r="10010" spans="1:7">
      <c r="A10010" s="34" t="s">
        <v>1862</v>
      </c>
      <c r="B10010" s="293">
        <v>2017</v>
      </c>
      <c r="C10010" s="294">
        <v>2349.33</v>
      </c>
      <c r="D10010" s="294">
        <v>622.51199999999994</v>
      </c>
      <c r="E10010" s="295">
        <v>4740.5320000000002</v>
      </c>
      <c r="F10010" s="294">
        <v>2509.0390000000002</v>
      </c>
      <c r="G10010" s="294">
        <v>3960.614</v>
      </c>
    </row>
    <row r="10011" spans="1:7">
      <c r="A10011" s="34" t="s">
        <v>1862</v>
      </c>
      <c r="B10011" s="293">
        <v>2016</v>
      </c>
      <c r="C10011" s="294">
        <v>2213.8809999999999</v>
      </c>
      <c r="D10011" s="294">
        <v>550.86699999999996</v>
      </c>
      <c r="E10011" s="295">
        <v>4819.2690000000002</v>
      </c>
      <c r="F10011" s="294">
        <v>2589.893</v>
      </c>
      <c r="G10011" s="294">
        <v>4168.9490000000005</v>
      </c>
    </row>
    <row r="10012" spans="1:7">
      <c r="A10012" s="34" t="s">
        <v>1862</v>
      </c>
      <c r="B10012" s="293">
        <v>2015</v>
      </c>
      <c r="C10012" s="294">
        <v>2377.3440000000001</v>
      </c>
      <c r="D10012" s="294">
        <v>648.21600000000001</v>
      </c>
      <c r="E10012" s="295">
        <v>4898.0649999999996</v>
      </c>
      <c r="F10012" s="294">
        <v>2611.5940000000001</v>
      </c>
      <c r="G10012" s="294">
        <v>4182.4859999999999</v>
      </c>
    </row>
    <row r="10013" spans="1:7">
      <c r="A10013" s="34" t="s">
        <v>1862</v>
      </c>
      <c r="B10013" s="293">
        <v>2014</v>
      </c>
      <c r="C10013" s="294">
        <v>2382.5309999999999</v>
      </c>
      <c r="D10013" s="294">
        <v>630.38800000000003</v>
      </c>
      <c r="E10013" s="295">
        <v>5037.3490000000002</v>
      </c>
      <c r="F10013" s="294">
        <v>2752.6819999999998</v>
      </c>
      <c r="G10013" s="294">
        <v>4311.5529999999999</v>
      </c>
    </row>
    <row r="10014" spans="1:7">
      <c r="A10014" s="34" t="s">
        <v>1862</v>
      </c>
      <c r="B10014" s="293">
        <v>2013</v>
      </c>
      <c r="C10014" s="294">
        <v>2168.652</v>
      </c>
      <c r="D10014" s="294">
        <v>487.536</v>
      </c>
      <c r="E10014" s="295">
        <v>4729.451</v>
      </c>
      <c r="F10014" s="294">
        <v>2963.2959999999998</v>
      </c>
      <c r="G10014" s="294">
        <v>3885.962</v>
      </c>
    </row>
    <row r="10015" spans="1:7">
      <c r="A10015" s="34" t="s">
        <v>1862</v>
      </c>
      <c r="B10015" s="293">
        <v>2012</v>
      </c>
      <c r="C10015" s="294">
        <v>2240.7359999999999</v>
      </c>
      <c r="D10015" s="294">
        <v>530.07899999999995</v>
      </c>
      <c r="E10015" s="295">
        <v>4464.1220000000003</v>
      </c>
      <c r="F10015" s="294">
        <v>2707.6849999999999</v>
      </c>
      <c r="G10015" s="294">
        <v>3614.2539999999999</v>
      </c>
    </row>
    <row r="10016" spans="1:7">
      <c r="A10016" s="34" t="s">
        <v>1862</v>
      </c>
      <c r="B10016" s="293">
        <v>2011</v>
      </c>
      <c r="C10016" s="294">
        <v>2369.4450000000002</v>
      </c>
      <c r="D10016" s="294">
        <v>641.875</v>
      </c>
      <c r="E10016" s="295">
        <v>4140.8500000000004</v>
      </c>
      <c r="F10016" s="294">
        <v>2414.6170000000002</v>
      </c>
      <c r="G10016" s="294">
        <v>3305.5970000000002</v>
      </c>
    </row>
    <row r="10017" spans="1:7">
      <c r="A10017" s="34" t="s">
        <v>1862</v>
      </c>
      <c r="B10017" s="293">
        <v>2010</v>
      </c>
      <c r="C10017" s="294">
        <v>1833.5540000000001</v>
      </c>
      <c r="D10017" s="294">
        <v>357.48399999999998</v>
      </c>
      <c r="E10017" s="295">
        <v>3184.3180000000002</v>
      </c>
      <c r="F10017" s="294">
        <v>2120.4699999999998</v>
      </c>
      <c r="G10017" s="294">
        <v>2475.268</v>
      </c>
    </row>
    <row r="10018" spans="1:7">
      <c r="A10018" s="34" t="s">
        <v>1862</v>
      </c>
      <c r="B10018" s="293">
        <v>2009</v>
      </c>
      <c r="C10018" s="294">
        <v>1825.184</v>
      </c>
      <c r="D10018" s="294">
        <v>361.71899999999999</v>
      </c>
      <c r="E10018" s="295">
        <v>2811.9009999999998</v>
      </c>
      <c r="F10018" s="294">
        <v>1948.76</v>
      </c>
      <c r="G10018" s="294">
        <v>2300.87</v>
      </c>
    </row>
    <row r="10019" spans="1:7">
      <c r="A10019" s="34" t="s">
        <v>1862</v>
      </c>
      <c r="B10019" s="293">
        <v>2008</v>
      </c>
      <c r="C10019" s="294">
        <v>1841.3720000000001</v>
      </c>
      <c r="D10019" s="294">
        <v>374.04700000000003</v>
      </c>
      <c r="E10019" s="295">
        <v>3137.107</v>
      </c>
      <c r="F10019" s="294">
        <v>1671.8230000000001</v>
      </c>
      <c r="G10019" s="294">
        <v>2710.7960000000003</v>
      </c>
    </row>
    <row r="10020" spans="1:7">
      <c r="A10020" s="34" t="s">
        <v>1862</v>
      </c>
      <c r="B10020" s="293">
        <v>2007</v>
      </c>
      <c r="C10020" s="294">
        <v>1842.739</v>
      </c>
      <c r="D10020" s="294">
        <v>350.67200000000003</v>
      </c>
      <c r="E10020" s="295">
        <v>3179.355</v>
      </c>
      <c r="F10020" s="294">
        <v>1772.74</v>
      </c>
      <c r="G10020" s="294">
        <v>2772.337</v>
      </c>
    </row>
    <row r="10021" spans="1:7">
      <c r="A10021" s="34" t="s">
        <v>1862</v>
      </c>
      <c r="B10021" s="293">
        <v>2006</v>
      </c>
      <c r="C10021" s="294">
        <v>1726.25</v>
      </c>
      <c r="D10021" s="294">
        <v>354.149</v>
      </c>
      <c r="E10021" s="295">
        <v>3173.547</v>
      </c>
      <c r="F10021" s="294">
        <v>2728.8850000000002</v>
      </c>
      <c r="G10021" s="294">
        <v>2728.8850000000002</v>
      </c>
    </row>
    <row r="10022" spans="1:7">
      <c r="A10022" s="34" t="s">
        <v>1862</v>
      </c>
      <c r="B10022" s="293">
        <v>2005</v>
      </c>
      <c r="C10022" s="294">
        <v>1573.2329999999999</v>
      </c>
      <c r="D10022" s="294">
        <v>312.72300000000001</v>
      </c>
      <c r="E10022" s="295">
        <v>3039.1959999999999</v>
      </c>
      <c r="F10022" s="294">
        <v>2673.5079999999998</v>
      </c>
      <c r="G10022" s="294">
        <v>2673.5079999999998</v>
      </c>
    </row>
    <row r="10023" spans="1:7">
      <c r="A10023" s="34" t="s">
        <v>1862</v>
      </c>
      <c r="B10023" s="293">
        <v>2004</v>
      </c>
      <c r="C10023" s="294">
        <v>1397.8459</v>
      </c>
      <c r="D10023" s="294">
        <v>302.98899999999998</v>
      </c>
      <c r="E10023" s="295">
        <v>2937.473</v>
      </c>
      <c r="F10023" s="294">
        <v>2483.0619999999999</v>
      </c>
      <c r="G10023" s="294">
        <v>2483.0619999999999</v>
      </c>
    </row>
    <row r="10024" spans="1:7">
      <c r="A10024" s="34" t="s">
        <v>1862</v>
      </c>
      <c r="B10024" s="293">
        <v>2003</v>
      </c>
      <c r="C10024" s="294">
        <v>1155.9770000000001</v>
      </c>
      <c r="D10024" s="294">
        <v>125.705</v>
      </c>
      <c r="E10024" s="295">
        <v>2421.6759999999999</v>
      </c>
      <c r="F10024" s="294">
        <v>1950.739</v>
      </c>
      <c r="G10024" s="294">
        <v>1950.739</v>
      </c>
    </row>
    <row r="10025" spans="1:7">
      <c r="A10025" s="34" t="s">
        <v>1862</v>
      </c>
      <c r="B10025" s="293">
        <v>2002</v>
      </c>
      <c r="C10025" s="294">
        <v>1015.579</v>
      </c>
      <c r="D10025" s="294">
        <v>-113.607</v>
      </c>
      <c r="E10025" s="295">
        <v>2335.36</v>
      </c>
      <c r="F10025" s="294">
        <v>1903.74</v>
      </c>
      <c r="G10025" s="294">
        <v>1903.74</v>
      </c>
    </row>
    <row r="10026" spans="1:7">
      <c r="A10026" s="34" t="s">
        <v>1862</v>
      </c>
      <c r="B10026" s="293">
        <v>2001</v>
      </c>
      <c r="C10026" s="294">
        <v>1659.3579999999999</v>
      </c>
      <c r="D10026" s="294">
        <v>35.258000000000003</v>
      </c>
      <c r="E10026" s="295">
        <v>2502.1959999999999</v>
      </c>
      <c r="F10026" s="294">
        <v>1918.316</v>
      </c>
      <c r="G10026" s="294">
        <v>1918.316</v>
      </c>
    </row>
    <row r="10027" spans="1:7">
      <c r="A10027" s="34" t="s">
        <v>1862</v>
      </c>
      <c r="B10027" s="293">
        <v>2000</v>
      </c>
      <c r="C10027" s="294">
        <v>1020.9930000000001</v>
      </c>
      <c r="D10027" s="294">
        <v>652.45000000000005</v>
      </c>
      <c r="E10027" s="295">
        <v>2348.6390000000001</v>
      </c>
      <c r="F10027" s="294">
        <v>1776.655</v>
      </c>
      <c r="G10027" s="294">
        <v>1776.655</v>
      </c>
    </row>
    <row r="10028" spans="1:7">
      <c r="A10028" s="34" t="s">
        <v>1862</v>
      </c>
      <c r="B10028" s="293">
        <v>1999</v>
      </c>
      <c r="C10028" s="294">
        <v>661.98299999999995</v>
      </c>
      <c r="D10028" s="294">
        <v>102.592</v>
      </c>
      <c r="E10028" s="295">
        <v>1070.248</v>
      </c>
      <c r="F10028" s="294">
        <v>879.31799999999998</v>
      </c>
      <c r="G10028" s="294">
        <v>879.31799999999998</v>
      </c>
    </row>
    <row r="10029" spans="1:7">
      <c r="A10029" s="34" t="s">
        <v>1862</v>
      </c>
      <c r="B10029" s="293">
        <v>1998</v>
      </c>
      <c r="C10029" s="294">
        <v>613.59299999999996</v>
      </c>
      <c r="D10029" s="294">
        <v>126.587</v>
      </c>
      <c r="E10029" s="295">
        <v>941.23800000000006</v>
      </c>
      <c r="F10029" s="294">
        <v>550.17499999999995</v>
      </c>
      <c r="G10029" s="294">
        <v>800.17499999999995</v>
      </c>
    </row>
    <row r="10030" spans="1:7">
      <c r="A10030" s="34" t="s">
        <v>1862</v>
      </c>
      <c r="B10030" s="293">
        <v>1997</v>
      </c>
      <c r="C10030" s="294">
        <v>568.14300000000003</v>
      </c>
      <c r="D10030" s="294">
        <v>110.376</v>
      </c>
      <c r="E10030" s="295">
        <v>847.69299999999998</v>
      </c>
      <c r="F10030" s="294">
        <v>490.68</v>
      </c>
      <c r="G10030" s="294">
        <v>740.68000000000006</v>
      </c>
    </row>
    <row r="10031" spans="1:7">
      <c r="A10031" s="34" t="s">
        <v>1862</v>
      </c>
      <c r="B10031" s="293">
        <v>1996</v>
      </c>
      <c r="C10031" s="294">
        <v>560.80200000000002</v>
      </c>
      <c r="D10031" s="294">
        <v>101.45399999999999</v>
      </c>
      <c r="E10031" s="295">
        <v>720.88</v>
      </c>
      <c r="F10031" s="294">
        <v>368.24400000000003</v>
      </c>
      <c r="G10031" s="294">
        <v>619.23</v>
      </c>
    </row>
    <row r="10032" spans="1:7">
      <c r="A10032" s="34" t="s">
        <v>1862</v>
      </c>
      <c r="B10032" s="293">
        <v>1995</v>
      </c>
      <c r="C10032" s="294">
        <v>355.13</v>
      </c>
      <c r="D10032" s="294">
        <v>59.277999999999999</v>
      </c>
      <c r="E10032" s="295">
        <v>320.94</v>
      </c>
      <c r="F10032" s="294">
        <v>243.971</v>
      </c>
      <c r="G10032" s="294">
        <v>246.16200000000001</v>
      </c>
    </row>
    <row r="10033" spans="1:7">
      <c r="A10033" s="34" t="s">
        <v>1862</v>
      </c>
      <c r="B10033" s="293">
        <v>1994</v>
      </c>
      <c r="C10033" s="294">
        <v>256.44799999999998</v>
      </c>
      <c r="D10033" s="294">
        <v>41.279000000000003</v>
      </c>
      <c r="E10033" s="295">
        <v>226.15600000000001</v>
      </c>
      <c r="F10033" s="294">
        <v>172.87799999999999</v>
      </c>
      <c r="G10033" s="294">
        <v>176.48999999999998</v>
      </c>
    </row>
    <row r="10034" spans="1:7">
      <c r="A10034" s="34" t="s">
        <v>1862</v>
      </c>
      <c r="B10034" s="293">
        <v>1993</v>
      </c>
      <c r="C10034" s="294">
        <v>177.99799999999999</v>
      </c>
      <c r="D10034" s="294">
        <v>27.231000000000002</v>
      </c>
      <c r="E10034" s="295">
        <v>162.899</v>
      </c>
      <c r="F10034" s="294">
        <v>123.29900000000001</v>
      </c>
      <c r="G10034" s="294">
        <v>128.97400000000002</v>
      </c>
    </row>
    <row r="10035" spans="1:7">
      <c r="A10035" s="34" t="s">
        <v>1862</v>
      </c>
      <c r="B10035" s="293">
        <v>1992</v>
      </c>
      <c r="C10035" s="294">
        <v>135.827</v>
      </c>
      <c r="D10035" s="294">
        <v>21.265000000000001</v>
      </c>
      <c r="E10035" s="295">
        <v>146.589</v>
      </c>
      <c r="F10035" s="294">
        <v>108.66200000000001</v>
      </c>
      <c r="G10035" s="294">
        <v>115.68600000000001</v>
      </c>
    </row>
    <row r="10036" spans="1:7">
      <c r="A10036" s="34" t="s">
        <v>1862</v>
      </c>
      <c r="B10036" s="293">
        <v>1991</v>
      </c>
      <c r="C10036" s="294">
        <v>97.638000000000005</v>
      </c>
      <c r="D10036" s="294">
        <v>15.932</v>
      </c>
      <c r="E10036" s="295">
        <v>111.643</v>
      </c>
      <c r="F10036" s="294">
        <v>83.272999999999996</v>
      </c>
      <c r="G10036" s="294">
        <v>88.814999999999998</v>
      </c>
    </row>
    <row r="10037" spans="1:7">
      <c r="A10037" s="34" t="s">
        <v>1862</v>
      </c>
      <c r="B10037" s="293">
        <v>1990</v>
      </c>
      <c r="C10037" s="294">
        <v>49.9</v>
      </c>
      <c r="D10037" s="294">
        <v>8.4</v>
      </c>
      <c r="E10037" s="295">
        <v>34.537999999999997</v>
      </c>
      <c r="F10037" s="294">
        <v>22.739000000000001</v>
      </c>
      <c r="G10037" s="294">
        <v>25.847000000000001</v>
      </c>
    </row>
    <row r="10038" spans="1:7">
      <c r="A10038" s="34" t="s">
        <v>1863</v>
      </c>
      <c r="B10038" s="293">
        <v>2019</v>
      </c>
      <c r="C10038" s="294">
        <v>255583</v>
      </c>
      <c r="D10038" s="294">
        <v>14340</v>
      </c>
      <c r="E10038" s="295">
        <v>362597</v>
      </c>
      <c r="F10038" s="294">
        <v>198938</v>
      </c>
      <c r="G10038" s="294">
        <v>251566</v>
      </c>
    </row>
    <row r="10039" spans="1:7">
      <c r="A10039" s="34" t="s">
        <v>1863</v>
      </c>
      <c r="B10039" s="293">
        <v>2018</v>
      </c>
      <c r="C10039" s="294">
        <v>279332</v>
      </c>
      <c r="D10039" s="294">
        <v>20840</v>
      </c>
      <c r="E10039" s="295">
        <v>346196</v>
      </c>
      <c r="F10039" s="294">
        <v>198528</v>
      </c>
      <c r="G10039" s="294">
        <v>236324</v>
      </c>
    </row>
    <row r="10040" spans="1:7">
      <c r="A10040" s="34" t="s">
        <v>1863</v>
      </c>
      <c r="B10040" s="293">
        <v>2017</v>
      </c>
      <c r="C10040" s="294">
        <v>237162</v>
      </c>
      <c r="D10040" s="294">
        <v>19710</v>
      </c>
      <c r="E10040" s="295">
        <v>348691</v>
      </c>
      <c r="F10040" s="294">
        <v>194500</v>
      </c>
      <c r="G10040" s="294">
        <v>236836</v>
      </c>
    </row>
    <row r="10041" spans="1:7">
      <c r="A10041" s="34" t="s">
        <v>1863</v>
      </c>
      <c r="B10041" s="293">
        <v>2016</v>
      </c>
      <c r="C10041" s="294">
        <v>200628</v>
      </c>
      <c r="D10041" s="294">
        <v>7840</v>
      </c>
      <c r="E10041" s="295">
        <v>330314</v>
      </c>
      <c r="F10041" s="294">
        <v>173830</v>
      </c>
      <c r="G10041" s="294">
        <v>216592</v>
      </c>
    </row>
    <row r="10042" spans="1:7">
      <c r="A10042" s="34" t="s">
        <v>1863</v>
      </c>
      <c r="B10042" s="293">
        <v>2015</v>
      </c>
      <c r="C10042" s="294">
        <v>236810</v>
      </c>
      <c r="D10042" s="294">
        <v>16150</v>
      </c>
      <c r="E10042" s="295">
        <v>336758</v>
      </c>
      <c r="F10042" s="294">
        <v>176810</v>
      </c>
      <c r="G10042" s="294">
        <v>215497</v>
      </c>
    </row>
    <row r="10043" spans="1:7">
      <c r="A10043" s="34" t="s">
        <v>1863</v>
      </c>
      <c r="B10043" s="293">
        <v>2014</v>
      </c>
      <c r="C10043" s="294">
        <v>364763</v>
      </c>
      <c r="D10043" s="294">
        <v>32520</v>
      </c>
      <c r="E10043" s="295">
        <v>349493</v>
      </c>
      <c r="F10043" s="294">
        <v>181064</v>
      </c>
      <c r="G10043" s="294">
        <v>210185</v>
      </c>
    </row>
    <row r="10044" spans="1:7">
      <c r="A10044" s="34" t="s">
        <v>1863</v>
      </c>
      <c r="B10044" s="293">
        <v>2013</v>
      </c>
      <c r="C10044" s="294">
        <v>390247</v>
      </c>
      <c r="D10044" s="294">
        <v>32580</v>
      </c>
      <c r="E10044" s="295">
        <v>346808</v>
      </c>
      <c r="F10044" s="294">
        <v>180495</v>
      </c>
      <c r="G10044" s="294">
        <v>203194</v>
      </c>
    </row>
    <row r="10045" spans="1:7">
      <c r="A10045" s="34" t="s">
        <v>1863</v>
      </c>
      <c r="B10045" s="293">
        <v>2012</v>
      </c>
      <c r="C10045" s="294">
        <v>419100</v>
      </c>
      <c r="D10045" s="294">
        <v>44880</v>
      </c>
      <c r="E10045" s="295">
        <v>333795</v>
      </c>
      <c r="F10045" s="294">
        <v>171660</v>
      </c>
      <c r="G10045" s="294">
        <v>183241</v>
      </c>
    </row>
    <row r="10046" spans="1:7">
      <c r="A10046" s="34" t="s">
        <v>1863</v>
      </c>
      <c r="B10046" s="293">
        <v>2011</v>
      </c>
      <c r="C10046" s="294">
        <v>433526</v>
      </c>
      <c r="D10046" s="294">
        <v>41060</v>
      </c>
      <c r="E10046" s="295">
        <v>331052</v>
      </c>
      <c r="F10046" s="294">
        <v>160744</v>
      </c>
      <c r="G10046" s="294">
        <v>177777</v>
      </c>
    </row>
    <row r="10047" spans="1:7">
      <c r="A10047" s="34" t="s">
        <v>1863</v>
      </c>
      <c r="B10047" s="293">
        <v>2010</v>
      </c>
      <c r="C10047" s="294">
        <v>341578</v>
      </c>
      <c r="D10047" s="294">
        <v>30460</v>
      </c>
      <c r="E10047" s="295">
        <v>302510</v>
      </c>
      <c r="F10047" s="294">
        <v>152679</v>
      </c>
      <c r="G10047" s="294">
        <v>167693</v>
      </c>
    </row>
    <row r="10048" spans="1:7">
      <c r="A10048" s="34" t="s">
        <v>1863</v>
      </c>
      <c r="B10048" s="293">
        <v>2009</v>
      </c>
      <c r="C10048" s="294">
        <v>275564</v>
      </c>
      <c r="D10048" s="294">
        <v>19280</v>
      </c>
      <c r="E10048" s="295">
        <v>233323</v>
      </c>
      <c r="F10048" s="294">
        <v>115392</v>
      </c>
      <c r="G10048" s="294">
        <v>124997</v>
      </c>
    </row>
    <row r="10049" spans="1:7">
      <c r="A10049" s="34" t="s">
        <v>1863</v>
      </c>
      <c r="B10049" s="293">
        <v>2008</v>
      </c>
      <c r="C10049" s="294">
        <v>425071</v>
      </c>
      <c r="D10049" s="294">
        <v>45220</v>
      </c>
      <c r="E10049" s="295">
        <v>228052</v>
      </c>
      <c r="F10049" s="294">
        <v>117523</v>
      </c>
      <c r="G10049" s="294">
        <v>126948</v>
      </c>
    </row>
    <row r="10050" spans="1:7">
      <c r="A10050" s="34" t="s">
        <v>1863</v>
      </c>
      <c r="B10050" s="293">
        <v>2007</v>
      </c>
      <c r="C10050" s="294">
        <v>358600</v>
      </c>
      <c r="D10050" s="294">
        <v>40610</v>
      </c>
      <c r="E10050" s="295">
        <v>242082</v>
      </c>
      <c r="F10050" s="294">
        <v>126044</v>
      </c>
      <c r="G10050" s="294">
        <v>135610</v>
      </c>
    </row>
    <row r="10051" spans="1:7">
      <c r="A10051" s="34" t="s">
        <v>1863</v>
      </c>
      <c r="B10051" s="293">
        <v>2006</v>
      </c>
      <c r="C10051" s="294">
        <v>335086</v>
      </c>
      <c r="D10051" s="294">
        <v>39500</v>
      </c>
      <c r="E10051" s="295">
        <v>219015</v>
      </c>
      <c r="F10051" s="294">
        <v>117648</v>
      </c>
      <c r="G10051" s="294">
        <v>125995</v>
      </c>
    </row>
    <row r="10052" spans="1:7">
      <c r="A10052" s="34" t="s">
        <v>1863</v>
      </c>
      <c r="B10052" s="293">
        <v>2005</v>
      </c>
      <c r="C10052" s="294">
        <v>328213</v>
      </c>
      <c r="D10052" s="294">
        <v>36130</v>
      </c>
      <c r="E10052" s="295">
        <v>208335</v>
      </c>
      <c r="F10052" s="294">
        <v>114713</v>
      </c>
      <c r="G10052" s="294">
        <v>122704</v>
      </c>
    </row>
    <row r="10053" spans="1:7">
      <c r="A10053" s="34" t="s">
        <v>1863</v>
      </c>
      <c r="B10053" s="293">
        <v>2004</v>
      </c>
      <c r="C10053" s="294">
        <v>263989</v>
      </c>
      <c r="D10053" s="294">
        <v>25330</v>
      </c>
      <c r="E10053" s="295">
        <v>195256</v>
      </c>
      <c r="F10053" s="294">
        <v>105708</v>
      </c>
      <c r="G10053" s="294">
        <v>114001</v>
      </c>
    </row>
    <row r="10054" spans="1:7">
      <c r="A10054" s="34" t="s">
        <v>1863</v>
      </c>
      <c r="B10054" s="293">
        <v>2003</v>
      </c>
      <c r="C10054" s="294">
        <v>213199</v>
      </c>
      <c r="D10054" s="294">
        <v>21510</v>
      </c>
      <c r="E10054" s="295">
        <v>174278</v>
      </c>
      <c r="F10054" s="294">
        <v>93297</v>
      </c>
      <c r="G10054" s="294">
        <v>102842</v>
      </c>
    </row>
    <row r="10055" spans="1:7">
      <c r="A10055" s="34" t="s">
        <v>1863</v>
      </c>
      <c r="B10055" s="293">
        <v>2002</v>
      </c>
      <c r="C10055" s="294">
        <v>178909</v>
      </c>
      <c r="D10055" s="294">
        <v>11460</v>
      </c>
      <c r="E10055" s="295">
        <v>152644</v>
      </c>
      <c r="F10055" s="294">
        <v>77365</v>
      </c>
      <c r="G10055" s="294">
        <v>88113</v>
      </c>
    </row>
    <row r="10056" spans="1:7">
      <c r="A10056" s="34" t="s">
        <v>1863</v>
      </c>
      <c r="B10056" s="293">
        <v>2001</v>
      </c>
      <c r="C10056" s="294">
        <v>186808</v>
      </c>
      <c r="D10056" s="294">
        <v>15320</v>
      </c>
      <c r="E10056" s="295">
        <v>143174</v>
      </c>
      <c r="F10056" s="294">
        <v>75986</v>
      </c>
      <c r="G10056" s="294">
        <v>86788</v>
      </c>
    </row>
    <row r="10057" spans="1:7">
      <c r="A10057" s="34" t="s">
        <v>1863</v>
      </c>
      <c r="B10057" s="293">
        <v>2000</v>
      </c>
      <c r="C10057" s="294">
        <v>206083</v>
      </c>
      <c r="D10057" s="294">
        <v>17720</v>
      </c>
      <c r="E10057" s="295">
        <v>149000</v>
      </c>
      <c r="F10057" s="294">
        <v>73987</v>
      </c>
      <c r="G10057" s="294">
        <v>87428</v>
      </c>
    </row>
    <row r="10058" spans="1:7">
      <c r="A10058" s="34" t="s">
        <v>1863</v>
      </c>
      <c r="B10058" s="293">
        <v>1999</v>
      </c>
      <c r="C10058" s="294">
        <v>160883</v>
      </c>
      <c r="D10058" s="294">
        <v>7910</v>
      </c>
      <c r="E10058" s="295">
        <v>144521</v>
      </c>
      <c r="F10058" s="294">
        <v>67154</v>
      </c>
      <c r="G10058" s="294">
        <v>86126</v>
      </c>
    </row>
    <row r="10059" spans="1:7">
      <c r="A10059" s="34" t="s">
        <v>1863</v>
      </c>
      <c r="B10059" s="293">
        <v>1998</v>
      </c>
      <c r="C10059" s="294">
        <v>144701</v>
      </c>
      <c r="D10059" s="294">
        <v>8014</v>
      </c>
      <c r="E10059" s="295">
        <v>139335</v>
      </c>
      <c r="F10059" s="294">
        <v>65747</v>
      </c>
      <c r="G10059" s="294">
        <v>82763</v>
      </c>
    </row>
    <row r="10060" spans="1:7">
      <c r="A10060" s="34" t="s">
        <v>1863</v>
      </c>
      <c r="B10060" s="293">
        <v>1997</v>
      </c>
      <c r="C10060" s="294">
        <v>120279</v>
      </c>
      <c r="D10060" s="294">
        <v>8443</v>
      </c>
      <c r="E10060" s="295">
        <v>96064</v>
      </c>
      <c r="F10060" s="294">
        <v>46031</v>
      </c>
      <c r="G10060" s="294">
        <v>55983</v>
      </c>
    </row>
    <row r="10061" spans="1:7">
      <c r="A10061" s="34" t="s">
        <v>1863</v>
      </c>
      <c r="B10061" s="293">
        <v>1996</v>
      </c>
      <c r="C10061" s="294">
        <v>116728</v>
      </c>
      <c r="D10061" s="294">
        <v>7483</v>
      </c>
      <c r="E10061" s="295">
        <v>95527</v>
      </c>
      <c r="F10061" s="294">
        <v>45456</v>
      </c>
      <c r="G10061" s="294">
        <v>55202</v>
      </c>
    </row>
    <row r="10062" spans="1:7">
      <c r="A10062" s="34" t="s">
        <v>1863</v>
      </c>
      <c r="B10062" s="293">
        <v>1995</v>
      </c>
      <c r="C10062" s="294">
        <v>107893</v>
      </c>
      <c r="D10062" s="294">
        <v>6432</v>
      </c>
      <c r="E10062" s="295">
        <v>91296</v>
      </c>
      <c r="F10062" s="294">
        <v>42606</v>
      </c>
      <c r="G10062" s="294">
        <v>52631</v>
      </c>
    </row>
    <row r="10063" spans="1:7">
      <c r="A10063" s="34" t="s">
        <v>1863</v>
      </c>
      <c r="B10063" s="293">
        <v>1994</v>
      </c>
      <c r="C10063" s="294">
        <v>99683</v>
      </c>
      <c r="D10063" s="294">
        <v>5054</v>
      </c>
      <c r="E10063" s="295">
        <v>87862</v>
      </c>
      <c r="F10063" s="294">
        <v>39583</v>
      </c>
      <c r="G10063" s="294">
        <v>52272</v>
      </c>
    </row>
    <row r="10064" spans="1:7">
      <c r="A10064" s="34" t="s">
        <v>1863</v>
      </c>
      <c r="B10064" s="293">
        <v>1993</v>
      </c>
      <c r="C10064" s="294">
        <v>97825</v>
      </c>
      <c r="D10064" s="294">
        <v>5226</v>
      </c>
      <c r="E10064" s="295">
        <v>84145</v>
      </c>
      <c r="F10064" s="294">
        <v>37187</v>
      </c>
      <c r="G10064" s="294">
        <v>49802</v>
      </c>
    </row>
    <row r="10065" spans="1:7">
      <c r="A10065" s="34" t="s">
        <v>1863</v>
      </c>
      <c r="B10065" s="293">
        <v>1992</v>
      </c>
      <c r="C10065" s="294">
        <v>103160</v>
      </c>
      <c r="D10065" s="294">
        <v>4709</v>
      </c>
      <c r="E10065" s="295">
        <v>85030</v>
      </c>
      <c r="F10065" s="294">
        <v>36751</v>
      </c>
      <c r="G10065" s="294">
        <v>50175</v>
      </c>
    </row>
    <row r="10066" spans="1:7">
      <c r="A10066" s="34" t="s">
        <v>1863</v>
      </c>
      <c r="B10066" s="293">
        <v>1991</v>
      </c>
      <c r="C10066" s="294">
        <v>102847</v>
      </c>
      <c r="D10066" s="294">
        <v>5531</v>
      </c>
      <c r="E10066" s="295">
        <v>87560</v>
      </c>
      <c r="F10066" s="294">
        <v>37894</v>
      </c>
      <c r="G10066" s="294">
        <v>50936</v>
      </c>
    </row>
    <row r="10067" spans="1:7">
      <c r="A10067" s="34" t="s">
        <v>1863</v>
      </c>
      <c r="B10067" s="293">
        <v>1990</v>
      </c>
      <c r="C10067" s="294">
        <v>105519</v>
      </c>
      <c r="D10067" s="294">
        <v>4935</v>
      </c>
      <c r="E10067" s="295">
        <v>87707</v>
      </c>
      <c r="F10067" s="294">
        <v>36005</v>
      </c>
      <c r="G10067" s="294">
        <v>49782</v>
      </c>
    </row>
    <row r="10068" spans="1:7">
      <c r="A10068" s="34" t="s">
        <v>1863</v>
      </c>
      <c r="B10068" s="293">
        <v>1989</v>
      </c>
      <c r="C10068" s="294">
        <v>86656</v>
      </c>
      <c r="D10068" s="294">
        <v>3476</v>
      </c>
      <c r="E10068" s="295">
        <v>83219</v>
      </c>
      <c r="F10068" s="294">
        <v>33107</v>
      </c>
      <c r="G10068" s="294">
        <v>49139</v>
      </c>
    </row>
    <row r="10069" spans="1:7">
      <c r="A10069" s="34" t="s">
        <v>1864</v>
      </c>
      <c r="B10069" s="293">
        <v>2019</v>
      </c>
      <c r="C10069" s="294">
        <v>4029.2</v>
      </c>
      <c r="D10069" s="294">
        <v>262.89999999999998</v>
      </c>
      <c r="E10069" s="295">
        <v>8602.9</v>
      </c>
      <c r="F10069" s="294">
        <v>5094.8999999999996</v>
      </c>
      <c r="G10069" s="294">
        <v>6693.5</v>
      </c>
    </row>
    <row r="10070" spans="1:7">
      <c r="A10070" s="34" t="s">
        <v>1864</v>
      </c>
      <c r="B10070" s="293">
        <v>2018</v>
      </c>
      <c r="C10070" s="294">
        <v>3986.3</v>
      </c>
      <c r="D10070" s="294">
        <v>-1011</v>
      </c>
      <c r="E10070" s="295">
        <v>8687</v>
      </c>
      <c r="F10070" s="294">
        <v>5133</v>
      </c>
      <c r="G10070" s="294">
        <v>6790.3</v>
      </c>
    </row>
    <row r="10071" spans="1:7">
      <c r="A10071" s="34" t="s">
        <v>1864</v>
      </c>
      <c r="B10071" s="293">
        <v>2017</v>
      </c>
      <c r="C10071" s="294">
        <v>3993.4</v>
      </c>
      <c r="D10071" s="294">
        <v>-1550</v>
      </c>
      <c r="E10071" s="295">
        <v>10374.5</v>
      </c>
      <c r="F10071" s="294">
        <v>6627.9</v>
      </c>
      <c r="G10071" s="294">
        <v>8269.5999999999985</v>
      </c>
    </row>
    <row r="10072" spans="1:7">
      <c r="A10072" s="34" t="s">
        <v>1864</v>
      </c>
      <c r="B10072" s="293">
        <v>2016</v>
      </c>
      <c r="C10072" s="294">
        <v>3745.3</v>
      </c>
      <c r="D10072" s="294">
        <v>429.9</v>
      </c>
      <c r="E10072" s="295">
        <v>11555.8</v>
      </c>
      <c r="F10072" s="294">
        <v>8125.9</v>
      </c>
      <c r="G10072" s="294">
        <v>9658.0999999999985</v>
      </c>
    </row>
    <row r="10073" spans="1:7">
      <c r="A10073" s="34" t="s">
        <v>1864</v>
      </c>
      <c r="B10073" s="293">
        <v>2015</v>
      </c>
      <c r="C10073" s="294">
        <v>2674.3</v>
      </c>
      <c r="D10073" s="294">
        <v>251.2</v>
      </c>
      <c r="E10073" s="295">
        <v>4402.8999999999996</v>
      </c>
      <c r="F10073" s="294">
        <v>2339.4</v>
      </c>
      <c r="G10073" s="294">
        <v>3492.5</v>
      </c>
    </row>
    <row r="10074" spans="1:7">
      <c r="A10074" s="34" t="s">
        <v>1864</v>
      </c>
      <c r="B10074" s="293">
        <v>2014</v>
      </c>
      <c r="C10074" s="294">
        <v>2922.6</v>
      </c>
      <c r="D10074" s="294">
        <v>322.89999999999998</v>
      </c>
      <c r="E10074" s="295">
        <v>4646.5</v>
      </c>
      <c r="F10074" s="294">
        <v>2322.1999999999998</v>
      </c>
      <c r="G10074" s="294">
        <v>3584.0999999999995</v>
      </c>
    </row>
    <row r="10075" spans="1:7">
      <c r="A10075" s="34" t="s">
        <v>1864</v>
      </c>
      <c r="B10075" s="293">
        <v>2013</v>
      </c>
      <c r="C10075" s="294">
        <v>2950.77</v>
      </c>
      <c r="D10075" s="294">
        <v>313.19200000000001</v>
      </c>
      <c r="E10075" s="295">
        <v>5078.0469999999996</v>
      </c>
      <c r="F10075" s="294">
        <v>2577.9740000000002</v>
      </c>
      <c r="G10075" s="294">
        <v>4054.0140000000001</v>
      </c>
    </row>
    <row r="10076" spans="1:7">
      <c r="A10076" s="34" t="s">
        <v>1864</v>
      </c>
      <c r="B10076" s="293">
        <v>2012</v>
      </c>
      <c r="C10076" s="294">
        <v>2928.4290000000001</v>
      </c>
      <c r="D10076" s="294">
        <v>314.21300000000002</v>
      </c>
      <c r="E10076" s="295">
        <v>4972.2969999999996</v>
      </c>
      <c r="F10076" s="294">
        <v>2249.4430000000002</v>
      </c>
      <c r="G10076" s="294">
        <v>3770.4410000000003</v>
      </c>
    </row>
    <row r="10077" spans="1:7">
      <c r="A10077" s="34" t="s">
        <v>1864</v>
      </c>
      <c r="B10077" s="293">
        <v>2011</v>
      </c>
      <c r="C10077" s="294">
        <v>2537.7179999999998</v>
      </c>
      <c r="D10077" s="294">
        <v>244.52</v>
      </c>
      <c r="E10077" s="295">
        <v>4755.3980000000001</v>
      </c>
      <c r="F10077" s="294">
        <v>1884.1510000000001</v>
      </c>
      <c r="G10077" s="294">
        <v>3650.8620000000001</v>
      </c>
    </row>
    <row r="10078" spans="1:7">
      <c r="A10078" s="34" t="s">
        <v>1864</v>
      </c>
      <c r="B10078" s="293">
        <v>2010</v>
      </c>
      <c r="C10078" s="294">
        <v>2221.0140000000001</v>
      </c>
      <c r="D10078" s="294">
        <v>265.70800000000003</v>
      </c>
      <c r="E10078" s="295">
        <v>3257.951</v>
      </c>
      <c r="F10078" s="294">
        <v>1909.912</v>
      </c>
      <c r="G10078" s="294">
        <v>2521.681</v>
      </c>
    </row>
    <row r="10079" spans="1:7">
      <c r="A10079" s="34" t="s">
        <v>1864</v>
      </c>
      <c r="B10079" s="293">
        <v>2009</v>
      </c>
      <c r="C10079" s="294">
        <v>2159.3780000000002</v>
      </c>
      <c r="D10079" s="294">
        <v>274.25799999999998</v>
      </c>
      <c r="E10079" s="295">
        <v>3087.9319999999998</v>
      </c>
      <c r="F10079" s="294">
        <v>1906.9580000000001</v>
      </c>
      <c r="G10079" s="294">
        <v>2376.2830000000004</v>
      </c>
    </row>
    <row r="10080" spans="1:7">
      <c r="A10080" s="34" t="s">
        <v>1864</v>
      </c>
      <c r="B10080" s="293">
        <v>2008</v>
      </c>
      <c r="C10080" s="294">
        <v>2193.723</v>
      </c>
      <c r="D10080" s="294">
        <v>283.86900000000003</v>
      </c>
      <c r="E10080" s="295">
        <v>2830.4</v>
      </c>
      <c r="F10080" s="294">
        <v>1659.413</v>
      </c>
      <c r="G10080" s="294">
        <v>2108.8870000000002</v>
      </c>
    </row>
    <row r="10081" spans="1:7">
      <c r="A10081" s="34" t="s">
        <v>1864</v>
      </c>
      <c r="B10081" s="293">
        <v>2007</v>
      </c>
      <c r="C10081" s="294">
        <v>2009.8330000000001</v>
      </c>
      <c r="D10081" s="294">
        <v>259.654</v>
      </c>
      <c r="E10081" s="295">
        <v>2675.569</v>
      </c>
      <c r="F10081" s="294">
        <v>1516.402</v>
      </c>
      <c r="G10081" s="294">
        <v>1999.7090000000001</v>
      </c>
    </row>
    <row r="10082" spans="1:7">
      <c r="A10082" s="34" t="s">
        <v>1864</v>
      </c>
      <c r="B10082" s="293">
        <v>2006</v>
      </c>
      <c r="C10082" s="294">
        <v>1810.4960000000001</v>
      </c>
      <c r="D10082" s="294">
        <v>223.71799999999999</v>
      </c>
      <c r="E10082" s="295">
        <v>2181.35</v>
      </c>
      <c r="F10082" s="294">
        <v>1274.057</v>
      </c>
      <c r="G10082" s="294">
        <v>1644.213</v>
      </c>
    </row>
    <row r="10083" spans="1:7">
      <c r="A10083" s="34" t="s">
        <v>1864</v>
      </c>
      <c r="B10083" s="293">
        <v>2005</v>
      </c>
      <c r="C10083" s="294">
        <v>1715.135</v>
      </c>
      <c r="D10083" s="294">
        <v>45.412999999999997</v>
      </c>
      <c r="E10083" s="295">
        <v>2407.3290000000002</v>
      </c>
      <c r="F10083" s="294">
        <v>1241.768</v>
      </c>
      <c r="G10083" s="294">
        <v>1924.0840000000001</v>
      </c>
    </row>
    <row r="10084" spans="1:7">
      <c r="A10084" s="34" t="s">
        <v>1864</v>
      </c>
      <c r="B10084" s="293">
        <v>2004</v>
      </c>
      <c r="C10084" s="294">
        <v>1694.232</v>
      </c>
      <c r="D10084" s="294">
        <v>253.16499999999999</v>
      </c>
      <c r="E10084" s="295">
        <v>2798.145</v>
      </c>
      <c r="F10084" s="294">
        <v>1444.5730000000001</v>
      </c>
      <c r="G10084" s="294">
        <v>2297.3920000000003</v>
      </c>
    </row>
    <row r="10085" spans="1:7">
      <c r="A10085" s="34" t="s">
        <v>1864</v>
      </c>
      <c r="B10085" s="293">
        <v>2003</v>
      </c>
      <c r="C10085" s="294">
        <v>1567.9939999999999</v>
      </c>
      <c r="D10085" s="294">
        <v>174.18299999999999</v>
      </c>
      <c r="E10085" s="295">
        <v>2445.587</v>
      </c>
      <c r="F10085" s="294">
        <v>1122.4870000000001</v>
      </c>
      <c r="G10085" s="294">
        <v>1934.662</v>
      </c>
    </row>
    <row r="10086" spans="1:7">
      <c r="A10086" s="34" t="s">
        <v>1864</v>
      </c>
      <c r="B10086" s="293">
        <v>2002</v>
      </c>
      <c r="C10086" s="294">
        <v>1417.6</v>
      </c>
      <c r="D10086" s="294">
        <v>147.952</v>
      </c>
      <c r="E10086" s="295">
        <v>2087.0329999999999</v>
      </c>
      <c r="F10086" s="294">
        <v>837.18700000000001</v>
      </c>
      <c r="G10086" s="294">
        <v>1611.56</v>
      </c>
    </row>
    <row r="10087" spans="1:7">
      <c r="A10087" s="34" t="s">
        <v>1864</v>
      </c>
      <c r="B10087" s="293">
        <v>2001</v>
      </c>
      <c r="C10087" s="294">
        <v>1129.0940000000001</v>
      </c>
      <c r="D10087" s="294">
        <v>121.496</v>
      </c>
      <c r="E10087" s="295">
        <v>1798.1510000000001</v>
      </c>
      <c r="F10087" s="294">
        <v>609.95600000000002</v>
      </c>
      <c r="G10087" s="294">
        <v>1341.114</v>
      </c>
    </row>
    <row r="10088" spans="1:7">
      <c r="A10088" s="34" t="s">
        <v>1864</v>
      </c>
      <c r="B10088" s="293">
        <v>2000</v>
      </c>
      <c r="C10088" s="294">
        <v>889.79600000000005</v>
      </c>
      <c r="D10088" s="294">
        <v>101.01600000000001</v>
      </c>
      <c r="E10088" s="295">
        <v>866.61500000000001</v>
      </c>
      <c r="F10088" s="294">
        <v>524.93100000000004</v>
      </c>
      <c r="G10088" s="294">
        <v>635.22500000000002</v>
      </c>
    </row>
    <row r="10089" spans="1:7">
      <c r="A10089" s="34" t="s">
        <v>1864</v>
      </c>
      <c r="B10089" s="293">
        <v>1999</v>
      </c>
      <c r="C10089" s="294">
        <v>830.86400000000003</v>
      </c>
      <c r="D10089" s="294">
        <v>89.863</v>
      </c>
      <c r="E10089" s="295">
        <v>859.58799999999997</v>
      </c>
      <c r="F10089" s="294">
        <v>471.37099999999998</v>
      </c>
      <c r="G10089" s="294">
        <v>636.83799999999997</v>
      </c>
    </row>
    <row r="10090" spans="1:7">
      <c r="A10090" s="34" t="s">
        <v>1864</v>
      </c>
      <c r="B10090" s="293">
        <v>1998</v>
      </c>
      <c r="C10090" s="294">
        <v>795.12199999999996</v>
      </c>
      <c r="D10090" s="294">
        <v>34.825000000000003</v>
      </c>
      <c r="E10090" s="295">
        <v>895.322</v>
      </c>
      <c r="F10090" s="294">
        <v>416.53899999999999</v>
      </c>
      <c r="G10090" s="294">
        <v>650.29999999999995</v>
      </c>
    </row>
    <row r="10091" spans="1:7">
      <c r="A10091" s="34" t="s">
        <v>1864</v>
      </c>
      <c r="B10091" s="293">
        <v>1997</v>
      </c>
      <c r="C10091" s="294">
        <v>720.76</v>
      </c>
      <c r="D10091" s="294">
        <v>74.554000000000002</v>
      </c>
      <c r="E10091" s="295">
        <v>774.37599999999998</v>
      </c>
      <c r="F10091" s="294">
        <v>427.91640000000001</v>
      </c>
      <c r="G10091" s="294">
        <v>557.42640000000006</v>
      </c>
    </row>
    <row r="10092" spans="1:7">
      <c r="A10092" s="34" t="s">
        <v>1864</v>
      </c>
      <c r="B10092" s="293">
        <v>1996</v>
      </c>
      <c r="C10092" s="294">
        <v>656.55700000000002</v>
      </c>
      <c r="D10092" s="294">
        <v>67.221999999999994</v>
      </c>
      <c r="E10092" s="295">
        <v>667.66200000000003</v>
      </c>
      <c r="F10092" s="294">
        <v>369.887</v>
      </c>
      <c r="G10092" s="294">
        <v>471.70699999999999</v>
      </c>
    </row>
    <row r="10093" spans="1:7">
      <c r="A10093" s="34" t="s">
        <v>1864</v>
      </c>
      <c r="B10093" s="293">
        <v>1995</v>
      </c>
      <c r="C10093" s="294">
        <v>572.02800000000002</v>
      </c>
      <c r="D10093" s="294">
        <v>53.963000000000001</v>
      </c>
      <c r="E10093" s="295">
        <v>597.72500000000002</v>
      </c>
      <c r="F10093" s="294">
        <v>319.35399999999998</v>
      </c>
      <c r="G10093" s="294">
        <v>395.64499999999998</v>
      </c>
    </row>
    <row r="10094" spans="1:7">
      <c r="A10094" s="34" t="s">
        <v>1864</v>
      </c>
      <c r="B10094" s="293">
        <v>1994</v>
      </c>
      <c r="C10094" s="294">
        <v>524.75800000000004</v>
      </c>
      <c r="D10094" s="294">
        <v>61.997999999999998</v>
      </c>
      <c r="E10094" s="295">
        <v>474.56200000000001</v>
      </c>
      <c r="F10094" s="294">
        <v>299.33699999999999</v>
      </c>
      <c r="G10094" s="294">
        <v>321.27600000000001</v>
      </c>
    </row>
    <row r="10095" spans="1:7">
      <c r="A10095" s="34" t="s">
        <v>1864</v>
      </c>
      <c r="B10095" s="293">
        <v>1993</v>
      </c>
      <c r="C10095" s="294">
        <v>503.82</v>
      </c>
      <c r="D10095" s="294">
        <v>14.052</v>
      </c>
      <c r="E10095" s="295">
        <v>497.50700000000001</v>
      </c>
      <c r="F10095" s="294">
        <v>236.39599999999999</v>
      </c>
      <c r="G10095" s="294">
        <v>360.57099999999997</v>
      </c>
    </row>
    <row r="10096" spans="1:7">
      <c r="A10096" s="34" t="s">
        <v>1864</v>
      </c>
      <c r="B10096" s="293">
        <v>1992</v>
      </c>
      <c r="C10096" s="294">
        <v>507.78800000000001</v>
      </c>
      <c r="D10096" s="294">
        <v>34.274999999999999</v>
      </c>
      <c r="E10096" s="295">
        <v>487.22899999999998</v>
      </c>
      <c r="F10096" s="294">
        <v>100.285</v>
      </c>
      <c r="G10096" s="294">
        <v>326.31200000000001</v>
      </c>
    </row>
    <row r="10097" spans="1:7">
      <c r="A10097" s="34" t="s">
        <v>1865</v>
      </c>
      <c r="B10097" s="293">
        <v>2019</v>
      </c>
      <c r="C10097" s="294">
        <v>9066</v>
      </c>
      <c r="D10097" s="294">
        <v>1339</v>
      </c>
      <c r="E10097" s="295">
        <v>15047</v>
      </c>
      <c r="F10097" s="294">
        <v>5874</v>
      </c>
      <c r="G10097" s="294">
        <v>10503</v>
      </c>
    </row>
    <row r="10098" spans="1:7">
      <c r="A10098" s="34" t="s">
        <v>1865</v>
      </c>
      <c r="B10098" s="293">
        <v>2018</v>
      </c>
      <c r="C10098" s="294">
        <v>9662</v>
      </c>
      <c r="D10098" s="294">
        <v>347</v>
      </c>
      <c r="E10098" s="295">
        <v>14874</v>
      </c>
      <c r="F10098" s="294">
        <v>5253</v>
      </c>
      <c r="G10098" s="294">
        <v>10483</v>
      </c>
    </row>
    <row r="10099" spans="1:7">
      <c r="A10099" s="34" t="s">
        <v>1865</v>
      </c>
      <c r="B10099" s="293">
        <v>2017</v>
      </c>
      <c r="C10099" s="294">
        <v>10265</v>
      </c>
      <c r="D10099" s="294">
        <v>181</v>
      </c>
      <c r="E10099" s="295">
        <v>15946</v>
      </c>
      <c r="F10099" s="294">
        <v>5507</v>
      </c>
      <c r="G10099" s="294">
        <v>11024</v>
      </c>
    </row>
    <row r="10100" spans="1:7">
      <c r="A10100" s="34" t="s">
        <v>1865</v>
      </c>
      <c r="B10100" s="293">
        <v>2016</v>
      </c>
      <c r="C10100" s="294">
        <v>10771</v>
      </c>
      <c r="D10100" s="294">
        <v>-471</v>
      </c>
      <c r="E10100" s="295">
        <v>18051</v>
      </c>
      <c r="F10100" s="294">
        <v>4961</v>
      </c>
      <c r="G10100" s="294">
        <v>11277</v>
      </c>
    </row>
    <row r="10101" spans="1:7">
      <c r="A10101" s="34" t="s">
        <v>1865</v>
      </c>
      <c r="B10101" s="293">
        <v>2015</v>
      </c>
      <c r="C10101" s="294">
        <v>11465</v>
      </c>
      <c r="D10101" s="294">
        <v>448</v>
      </c>
      <c r="E10101" s="295">
        <v>25541</v>
      </c>
      <c r="F10101" s="294">
        <v>9466</v>
      </c>
      <c r="G10101" s="294">
        <v>16745</v>
      </c>
    </row>
    <row r="10102" spans="1:7">
      <c r="A10102" s="34" t="s">
        <v>1865</v>
      </c>
      <c r="B10102" s="293">
        <v>2014</v>
      </c>
      <c r="C10102" s="294">
        <v>12679</v>
      </c>
      <c r="D10102" s="294">
        <v>1013</v>
      </c>
      <c r="E10102" s="295">
        <v>27658</v>
      </c>
      <c r="F10102" s="294">
        <v>10753</v>
      </c>
      <c r="G10102" s="294">
        <v>18843</v>
      </c>
    </row>
    <row r="10103" spans="1:7">
      <c r="A10103" s="34" t="s">
        <v>1865</v>
      </c>
      <c r="B10103" s="293">
        <v>2013</v>
      </c>
      <c r="C10103" s="294">
        <v>20006</v>
      </c>
      <c r="D10103" s="294">
        <v>1159</v>
      </c>
      <c r="E10103" s="295">
        <v>29036</v>
      </c>
      <c r="F10103" s="294">
        <v>12419</v>
      </c>
      <c r="G10103" s="294">
        <v>20789</v>
      </c>
    </row>
    <row r="10104" spans="1:7">
      <c r="A10104" s="34" t="s">
        <v>1865</v>
      </c>
      <c r="B10104" s="293">
        <v>2012</v>
      </c>
      <c r="C10104" s="294">
        <v>20421</v>
      </c>
      <c r="D10104" s="294">
        <v>1195</v>
      </c>
      <c r="E10104" s="295">
        <v>30015</v>
      </c>
      <c r="F10104" s="294">
        <v>11664</v>
      </c>
      <c r="G10104" s="294">
        <v>20502</v>
      </c>
    </row>
    <row r="10105" spans="1:7">
      <c r="A10105" s="34" t="s">
        <v>1865</v>
      </c>
      <c r="B10105" s="293">
        <v>2011</v>
      </c>
      <c r="C10105" s="294">
        <v>21900</v>
      </c>
      <c r="D10105" s="294">
        <v>1295</v>
      </c>
      <c r="E10105" s="295">
        <v>30116</v>
      </c>
      <c r="F10105" s="294">
        <v>12025</v>
      </c>
      <c r="G10105" s="294">
        <v>21007</v>
      </c>
    </row>
    <row r="10106" spans="1:7">
      <c r="A10106" s="34" t="s">
        <v>1865</v>
      </c>
      <c r="B10106" s="293">
        <v>2010</v>
      </c>
      <c r="C10106" s="294">
        <v>21633</v>
      </c>
      <c r="D10106" s="294">
        <v>606</v>
      </c>
      <c r="E10106" s="295">
        <v>30600</v>
      </c>
      <c r="F10106" s="294">
        <v>12159</v>
      </c>
      <c r="G10106" s="294">
        <v>21115</v>
      </c>
    </row>
    <row r="10107" spans="1:7">
      <c r="A10107" s="34" t="s">
        <v>1865</v>
      </c>
      <c r="B10107" s="293">
        <v>2009</v>
      </c>
      <c r="C10107" s="294">
        <v>15179</v>
      </c>
      <c r="D10107" s="294">
        <v>485</v>
      </c>
      <c r="E10107" s="295">
        <v>24032</v>
      </c>
      <c r="F10107" s="294">
        <v>7191</v>
      </c>
      <c r="G10107" s="294">
        <v>16455</v>
      </c>
    </row>
    <row r="10108" spans="1:7">
      <c r="A10108" s="34" t="s">
        <v>1865</v>
      </c>
      <c r="B10108" s="293">
        <v>2008</v>
      </c>
      <c r="C10108" s="294">
        <v>17608</v>
      </c>
      <c r="D10108" s="294">
        <v>230</v>
      </c>
      <c r="E10108" s="295">
        <v>22447</v>
      </c>
      <c r="F10108" s="294">
        <v>6238</v>
      </c>
      <c r="G10108" s="294">
        <v>14622</v>
      </c>
    </row>
    <row r="10109" spans="1:7">
      <c r="A10109" s="34" t="s">
        <v>1865</v>
      </c>
      <c r="B10109" s="293">
        <v>2007</v>
      </c>
      <c r="C10109" s="294">
        <v>17228</v>
      </c>
      <c r="D10109" s="294">
        <v>1135</v>
      </c>
      <c r="E10109" s="295">
        <v>23543</v>
      </c>
      <c r="F10109" s="294">
        <v>8588</v>
      </c>
      <c r="G10109" s="294">
        <v>16052</v>
      </c>
    </row>
    <row r="10110" spans="1:7">
      <c r="A10110" s="34" t="s">
        <v>1865</v>
      </c>
      <c r="B10110" s="293">
        <v>2006</v>
      </c>
      <c r="C10110" s="294">
        <v>15895</v>
      </c>
      <c r="D10110" s="294">
        <v>1167</v>
      </c>
      <c r="E10110" s="295">
        <v>21709</v>
      </c>
      <c r="F10110" s="294">
        <v>7080</v>
      </c>
      <c r="G10110" s="294">
        <v>14225</v>
      </c>
    </row>
    <row r="10111" spans="1:7">
      <c r="A10111" s="34" t="s">
        <v>1865</v>
      </c>
      <c r="B10111" s="293">
        <v>2005</v>
      </c>
      <c r="C10111" s="294">
        <v>15701</v>
      </c>
      <c r="D10111" s="294">
        <v>920</v>
      </c>
      <c r="E10111" s="295">
        <v>21953</v>
      </c>
      <c r="F10111" s="294">
        <v>7208</v>
      </c>
      <c r="G10111" s="294">
        <v>14486</v>
      </c>
    </row>
    <row r="10112" spans="1:7">
      <c r="A10112" s="34" t="s">
        <v>1865</v>
      </c>
      <c r="B10112" s="293">
        <v>2004</v>
      </c>
      <c r="C10112" s="294">
        <v>15722</v>
      </c>
      <c r="D10112" s="294">
        <v>786</v>
      </c>
      <c r="E10112" s="295">
        <v>24884</v>
      </c>
      <c r="F10112" s="294">
        <v>7133</v>
      </c>
      <c r="G10112" s="294">
        <v>17257</v>
      </c>
    </row>
    <row r="10113" spans="1:7">
      <c r="A10113" s="34" t="s">
        <v>1865</v>
      </c>
      <c r="B10113" s="293">
        <v>2003</v>
      </c>
      <c r="C10113" s="294">
        <v>15701</v>
      </c>
      <c r="D10113" s="294">
        <v>289</v>
      </c>
      <c r="E10113" s="295">
        <v>24591</v>
      </c>
      <c r="F10113" s="294">
        <v>4781</v>
      </c>
      <c r="G10113" s="294">
        <v>15947</v>
      </c>
    </row>
    <row r="10114" spans="1:7">
      <c r="A10114" s="34" t="s">
        <v>1865</v>
      </c>
      <c r="B10114" s="293">
        <v>2002</v>
      </c>
      <c r="C10114" s="294">
        <v>15849</v>
      </c>
      <c r="D10114" s="294">
        <v>18</v>
      </c>
      <c r="E10114" s="295">
        <v>25458</v>
      </c>
      <c r="F10114" s="294">
        <v>2516</v>
      </c>
      <c r="G10114" s="294">
        <v>18388</v>
      </c>
    </row>
    <row r="10115" spans="1:7">
      <c r="A10115" s="34" t="s">
        <v>1865</v>
      </c>
      <c r="B10115" s="293">
        <v>2001</v>
      </c>
      <c r="C10115" s="294">
        <v>17008</v>
      </c>
      <c r="D10115" s="294">
        <v>-106</v>
      </c>
      <c r="E10115" s="295">
        <v>27645</v>
      </c>
      <c r="F10115" s="294">
        <v>4027</v>
      </c>
      <c r="G10115" s="294">
        <v>20771</v>
      </c>
    </row>
    <row r="10116" spans="1:7">
      <c r="A10116" s="34" t="s">
        <v>1865</v>
      </c>
      <c r="B10116" s="293">
        <v>2000</v>
      </c>
      <c r="C10116" s="294">
        <v>18751</v>
      </c>
      <c r="D10116" s="294">
        <v>-308</v>
      </c>
      <c r="E10116" s="295">
        <v>28253</v>
      </c>
      <c r="F10116" s="294">
        <v>2535</v>
      </c>
      <c r="G10116" s="294">
        <v>21856</v>
      </c>
    </row>
    <row r="10117" spans="1:7">
      <c r="A10117" s="34" t="s">
        <v>1865</v>
      </c>
      <c r="B10117" s="293">
        <v>1999</v>
      </c>
      <c r="C10117" s="294">
        <v>19567</v>
      </c>
      <c r="D10117" s="294">
        <v>1301</v>
      </c>
      <c r="E10117" s="295">
        <v>28531</v>
      </c>
      <c r="F10117" s="294">
        <v>5444</v>
      </c>
      <c r="G10117" s="294">
        <v>21083</v>
      </c>
    </row>
    <row r="10118" spans="1:7">
      <c r="A10118" s="34" t="s">
        <v>1865</v>
      </c>
      <c r="B10118" s="293">
        <v>1998</v>
      </c>
      <c r="C10118" s="294">
        <v>19447</v>
      </c>
      <c r="D10118" s="294">
        <v>339</v>
      </c>
      <c r="E10118" s="295">
        <v>30024</v>
      </c>
      <c r="F10118" s="294">
        <v>5668</v>
      </c>
      <c r="G10118" s="294">
        <v>21277</v>
      </c>
    </row>
    <row r="10119" spans="1:7">
      <c r="A10119" s="34" t="s">
        <v>1865</v>
      </c>
      <c r="B10119" s="293">
        <v>1997</v>
      </c>
      <c r="C10119" s="294">
        <v>18144</v>
      </c>
      <c r="D10119" s="294">
        <v>1395</v>
      </c>
      <c r="E10119" s="295">
        <v>27732</v>
      </c>
      <c r="F10119" s="294">
        <v>6454</v>
      </c>
      <c r="G10119" s="294">
        <v>18940</v>
      </c>
    </row>
    <row r="10120" spans="1:7">
      <c r="A10120" s="34" t="s">
        <v>1865</v>
      </c>
      <c r="B10120" s="293">
        <v>1996</v>
      </c>
      <c r="C10120" s="294">
        <v>17378</v>
      </c>
      <c r="D10120" s="294">
        <v>1147</v>
      </c>
      <c r="E10120" s="295">
        <v>26818</v>
      </c>
      <c r="F10120" s="294">
        <v>5931</v>
      </c>
      <c r="G10120" s="294">
        <v>17891</v>
      </c>
    </row>
    <row r="10121" spans="1:7">
      <c r="A10121" s="34" t="s">
        <v>1865</v>
      </c>
      <c r="B10121" s="293">
        <v>1995</v>
      </c>
      <c r="C10121" s="294">
        <v>16588</v>
      </c>
      <c r="D10121" s="294">
        <v>-534</v>
      </c>
      <c r="E10121" s="295">
        <v>26008</v>
      </c>
      <c r="F10121" s="294">
        <v>5396</v>
      </c>
      <c r="G10121" s="294">
        <v>16537</v>
      </c>
    </row>
    <row r="10122" spans="1:7">
      <c r="A10122" s="34" t="s">
        <v>1865</v>
      </c>
      <c r="B10122" s="293">
        <v>1994</v>
      </c>
      <c r="C10122" s="294">
        <v>15088</v>
      </c>
      <c r="D10122" s="294">
        <v>721</v>
      </c>
      <c r="E10122" s="295">
        <v>27278</v>
      </c>
      <c r="F10122" s="294">
        <v>6030</v>
      </c>
      <c r="G10122" s="294">
        <v>16263</v>
      </c>
    </row>
    <row r="10123" spans="1:7">
      <c r="A10123" s="34" t="s">
        <v>1865</v>
      </c>
      <c r="B10123" s="293">
        <v>1993</v>
      </c>
      <c r="C10123" s="294">
        <v>17038</v>
      </c>
      <c r="D10123" s="294">
        <v>-126</v>
      </c>
      <c r="E10123" s="295">
        <v>38750</v>
      </c>
      <c r="F10123" s="294">
        <v>5882</v>
      </c>
      <c r="G10123" s="294">
        <v>13737</v>
      </c>
    </row>
    <row r="10124" spans="1:7">
      <c r="A10124" s="34" t="s">
        <v>1865</v>
      </c>
      <c r="B10124" s="293">
        <v>1992</v>
      </c>
      <c r="C10124" s="294">
        <v>17387</v>
      </c>
      <c r="D10124" s="294">
        <v>-1105</v>
      </c>
      <c r="E10124" s="295">
        <v>34051</v>
      </c>
      <c r="F10124" s="294">
        <v>5832</v>
      </c>
      <c r="G10124" s="294">
        <v>16470</v>
      </c>
    </row>
    <row r="10125" spans="1:7">
      <c r="A10125" s="34" t="s">
        <v>1865</v>
      </c>
      <c r="B10125" s="293">
        <v>1991</v>
      </c>
      <c r="C10125" s="294">
        <v>17568</v>
      </c>
      <c r="D10125" s="294">
        <v>368</v>
      </c>
      <c r="E10125" s="295">
        <v>31658</v>
      </c>
      <c r="F10125" s="294">
        <v>6317</v>
      </c>
      <c r="G10125" s="294">
        <v>16203</v>
      </c>
    </row>
    <row r="10126" spans="1:7">
      <c r="A10126" s="34" t="s">
        <v>1865</v>
      </c>
      <c r="B10126" s="293">
        <v>1990</v>
      </c>
      <c r="C10126" s="294">
        <v>17717</v>
      </c>
      <c r="D10126" s="294">
        <v>157</v>
      </c>
      <c r="E10126" s="295">
        <v>31495</v>
      </c>
      <c r="F10126" s="294">
        <v>6208</v>
      </c>
      <c r="G10126" s="294">
        <v>16647</v>
      </c>
    </row>
    <row r="10127" spans="1:7">
      <c r="A10127" s="34" t="s">
        <v>1865</v>
      </c>
      <c r="B10127" s="293">
        <v>1989</v>
      </c>
      <c r="C10127" s="294">
        <v>17310</v>
      </c>
      <c r="D10127" s="294">
        <v>651</v>
      </c>
      <c r="E10127" s="295">
        <v>30088</v>
      </c>
      <c r="F10127" s="294">
        <v>6046</v>
      </c>
      <c r="G10127" s="294">
        <v>16800</v>
      </c>
    </row>
    <row r="10128" spans="1:7">
      <c r="A10128" s="34" t="s">
        <v>1866</v>
      </c>
      <c r="B10128" s="293">
        <v>2019</v>
      </c>
      <c r="C10128" s="294">
        <v>5249</v>
      </c>
      <c r="D10128" s="294">
        <v>401</v>
      </c>
      <c r="E10128" s="295">
        <v>7710</v>
      </c>
      <c r="F10128" s="294">
        <v>2967</v>
      </c>
      <c r="G10128" s="294">
        <v>5529</v>
      </c>
    </row>
    <row r="10129" spans="1:7">
      <c r="A10129" s="34" t="s">
        <v>1866</v>
      </c>
      <c r="B10129" s="293">
        <v>2018</v>
      </c>
      <c r="C10129" s="294">
        <v>5207</v>
      </c>
      <c r="D10129" s="294">
        <v>549</v>
      </c>
      <c r="E10129" s="295">
        <v>7222</v>
      </c>
      <c r="F10129" s="294">
        <v>2782</v>
      </c>
      <c r="G10129" s="294">
        <v>5090</v>
      </c>
    </row>
    <row r="10130" spans="1:7">
      <c r="A10130" s="34" t="s">
        <v>1866</v>
      </c>
      <c r="B10130" s="293">
        <v>2017</v>
      </c>
      <c r="C10130" s="294">
        <v>4707</v>
      </c>
      <c r="D10130" s="294">
        <v>331</v>
      </c>
      <c r="E10130" s="295">
        <v>6860</v>
      </c>
      <c r="F10130" s="294">
        <v>2519</v>
      </c>
      <c r="G10130" s="294">
        <v>4719</v>
      </c>
    </row>
    <row r="10131" spans="1:7">
      <c r="A10131" s="34" t="s">
        <v>1866</v>
      </c>
      <c r="B10131" s="293">
        <v>2016</v>
      </c>
      <c r="C10131" s="294">
        <v>3771</v>
      </c>
      <c r="D10131" s="294">
        <v>260</v>
      </c>
      <c r="E10131" s="295">
        <v>6474</v>
      </c>
      <c r="F10131" s="294">
        <v>2207</v>
      </c>
      <c r="G10131" s="294">
        <v>4575</v>
      </c>
    </row>
    <row r="10132" spans="1:7">
      <c r="A10132" s="34" t="s">
        <v>1866</v>
      </c>
      <c r="B10132" s="293">
        <v>2015</v>
      </c>
      <c r="C10132" s="294">
        <v>3653</v>
      </c>
      <c r="D10132" s="294">
        <v>340</v>
      </c>
      <c r="E10132" s="295">
        <v>4657</v>
      </c>
      <c r="F10132" s="294">
        <v>2084</v>
      </c>
      <c r="G10132" s="294">
        <v>3358</v>
      </c>
    </row>
    <row r="10133" spans="1:7">
      <c r="A10133" s="34" t="s">
        <v>1866</v>
      </c>
      <c r="B10133" s="293">
        <v>2014</v>
      </c>
      <c r="C10133" s="294">
        <v>3916</v>
      </c>
      <c r="D10133" s="294">
        <v>337</v>
      </c>
      <c r="E10133" s="295">
        <v>4833</v>
      </c>
      <c r="F10133" s="294">
        <v>2127</v>
      </c>
      <c r="G10133" s="294">
        <v>3411</v>
      </c>
    </row>
    <row r="10134" spans="1:7">
      <c r="A10134" s="34" t="s">
        <v>1866</v>
      </c>
      <c r="B10134" s="293">
        <v>2013</v>
      </c>
      <c r="C10134" s="294">
        <v>3837</v>
      </c>
      <c r="D10134" s="294">
        <v>228</v>
      </c>
      <c r="E10134" s="295">
        <v>4896</v>
      </c>
      <c r="F10134" s="294">
        <v>2241</v>
      </c>
      <c r="G10134" s="294">
        <v>3482</v>
      </c>
    </row>
    <row r="10135" spans="1:7">
      <c r="A10135" s="34" t="s">
        <v>1866</v>
      </c>
      <c r="B10135" s="293">
        <v>2012</v>
      </c>
      <c r="C10135" s="294">
        <v>3791</v>
      </c>
      <c r="D10135" s="294">
        <v>297</v>
      </c>
      <c r="E10135" s="295">
        <v>4679</v>
      </c>
      <c r="F10135" s="294">
        <v>2074</v>
      </c>
      <c r="G10135" s="294">
        <v>3279</v>
      </c>
    </row>
    <row r="10136" spans="1:7">
      <c r="A10136" s="34" t="s">
        <v>1866</v>
      </c>
      <c r="B10136" s="293">
        <v>2011</v>
      </c>
      <c r="C10136" s="294">
        <v>3803</v>
      </c>
      <c r="D10136" s="294">
        <v>279</v>
      </c>
      <c r="E10136" s="295">
        <v>4400</v>
      </c>
      <c r="F10136" s="294">
        <v>1831</v>
      </c>
      <c r="G10136" s="294">
        <v>3037</v>
      </c>
    </row>
    <row r="10137" spans="1:7">
      <c r="A10137" s="34" t="s">
        <v>1866</v>
      </c>
      <c r="B10137" s="293">
        <v>2010</v>
      </c>
      <c r="C10137" s="294">
        <v>3202</v>
      </c>
      <c r="D10137" s="294">
        <v>329</v>
      </c>
      <c r="E10137" s="295">
        <v>3735</v>
      </c>
      <c r="F10137" s="294">
        <v>2719</v>
      </c>
      <c r="G10137" s="294">
        <v>2723</v>
      </c>
    </row>
    <row r="10138" spans="1:7">
      <c r="A10138" s="34" t="s">
        <v>146</v>
      </c>
      <c r="B10138" s="293">
        <v>2019</v>
      </c>
      <c r="C10138" s="294">
        <v>5597</v>
      </c>
      <c r="D10138" s="294">
        <v>1294</v>
      </c>
      <c r="E10138" s="295">
        <v>5231</v>
      </c>
      <c r="F10138" s="294">
        <v>-8016</v>
      </c>
      <c r="G10138" s="294">
        <v>3253</v>
      </c>
    </row>
    <row r="10139" spans="1:7">
      <c r="A10139" s="34" t="s">
        <v>146</v>
      </c>
      <c r="B10139" s="293">
        <v>2018</v>
      </c>
      <c r="C10139" s="294">
        <v>5688</v>
      </c>
      <c r="D10139" s="294">
        <v>1542</v>
      </c>
      <c r="E10139" s="295">
        <v>4130</v>
      </c>
      <c r="F10139" s="294">
        <v>-7926</v>
      </c>
      <c r="G10139" s="294">
        <v>2146</v>
      </c>
    </row>
    <row r="10140" spans="1:7">
      <c r="A10140" s="34" t="s">
        <v>146</v>
      </c>
      <c r="B10140" s="293">
        <v>2017</v>
      </c>
      <c r="C10140" s="294">
        <v>5878</v>
      </c>
      <c r="D10140" s="294">
        <v>1340</v>
      </c>
      <c r="E10140" s="295">
        <v>5311</v>
      </c>
      <c r="F10140" s="294">
        <v>-6334</v>
      </c>
      <c r="G10140" s="294">
        <v>3470</v>
      </c>
    </row>
    <row r="10141" spans="1:7">
      <c r="A10141" s="34" t="s">
        <v>146</v>
      </c>
      <c r="B10141" s="293">
        <v>2016</v>
      </c>
      <c r="C10141" s="294">
        <v>6356</v>
      </c>
      <c r="D10141" s="294">
        <v>1643</v>
      </c>
      <c r="E10141" s="295">
        <v>5478</v>
      </c>
      <c r="F10141" s="294">
        <v>-5656</v>
      </c>
      <c r="G10141" s="294">
        <v>3471</v>
      </c>
    </row>
    <row r="10142" spans="1:7">
      <c r="A10142" s="34" t="s">
        <v>146</v>
      </c>
      <c r="B10142" s="293">
        <v>2015</v>
      </c>
      <c r="C10142" s="294">
        <v>6418</v>
      </c>
      <c r="D10142" s="294">
        <v>1283</v>
      </c>
      <c r="E10142" s="295">
        <v>8061</v>
      </c>
      <c r="F10142" s="294">
        <v>975</v>
      </c>
      <c r="G10142" s="294">
        <v>4903</v>
      </c>
    </row>
    <row r="10143" spans="1:7">
      <c r="A10143" s="34" t="s">
        <v>146</v>
      </c>
      <c r="B10143" s="293">
        <v>2014</v>
      </c>
      <c r="C10143" s="294">
        <v>6587</v>
      </c>
      <c r="D10143" s="294">
        <v>1051</v>
      </c>
      <c r="E10143" s="295">
        <v>8334</v>
      </c>
      <c r="F10143" s="294">
        <v>1613</v>
      </c>
      <c r="G10143" s="294">
        <v>4957</v>
      </c>
    </row>
    <row r="10144" spans="1:7">
      <c r="A10144" s="34" t="s">
        <v>146</v>
      </c>
      <c r="B10144" s="293">
        <v>2013</v>
      </c>
      <c r="C10144" s="294">
        <v>13084</v>
      </c>
      <c r="D10144" s="294">
        <v>1091</v>
      </c>
      <c r="E10144" s="295">
        <v>8695</v>
      </c>
      <c r="F10144" s="294">
        <v>2268</v>
      </c>
      <c r="G10144" s="294">
        <v>5257</v>
      </c>
    </row>
    <row r="10145" spans="1:7">
      <c r="A10145" s="34" t="s">
        <v>146</v>
      </c>
      <c r="B10145" s="293">
        <v>2012</v>
      </c>
      <c r="C10145" s="294">
        <v>13633</v>
      </c>
      <c r="D10145" s="294">
        <v>1597</v>
      </c>
      <c r="E10145" s="295">
        <v>9011</v>
      </c>
      <c r="F10145" s="294">
        <v>2312</v>
      </c>
      <c r="G10145" s="294">
        <v>5254</v>
      </c>
    </row>
    <row r="10146" spans="1:7">
      <c r="A10146" s="34" t="s">
        <v>146</v>
      </c>
      <c r="B10146" s="293">
        <v>2011</v>
      </c>
      <c r="C10146" s="294">
        <v>12626</v>
      </c>
      <c r="D10146" s="294">
        <v>1319</v>
      </c>
      <c r="E10146" s="295">
        <v>8834</v>
      </c>
      <c r="F10146" s="294">
        <v>1916</v>
      </c>
      <c r="G10146" s="294">
        <v>5233</v>
      </c>
    </row>
    <row r="10147" spans="1:7">
      <c r="A10147" s="34" t="s">
        <v>146</v>
      </c>
      <c r="B10147" s="293">
        <v>2010</v>
      </c>
      <c r="C10147" s="294">
        <v>11343</v>
      </c>
      <c r="D10147" s="294">
        <v>1158</v>
      </c>
      <c r="E10147" s="295">
        <v>8316</v>
      </c>
      <c r="F10147" s="294">
        <v>1669</v>
      </c>
      <c r="G10147" s="294">
        <v>5257</v>
      </c>
    </row>
    <row r="10148" spans="1:7">
      <c r="A10148" s="34" t="s">
        <v>146</v>
      </c>
      <c r="B10148" s="293">
        <v>2009</v>
      </c>
      <c r="C10148" s="294">
        <v>10836</v>
      </c>
      <c r="D10148" s="294">
        <v>1071</v>
      </c>
      <c r="E10148" s="295">
        <v>7148</v>
      </c>
      <c r="F10148" s="294">
        <v>1114</v>
      </c>
      <c r="G10148" s="294">
        <v>4380</v>
      </c>
    </row>
    <row r="10149" spans="1:7">
      <c r="A10149" s="34" t="s">
        <v>146</v>
      </c>
      <c r="B10149" s="293">
        <v>2008</v>
      </c>
      <c r="C10149" s="294">
        <v>11279</v>
      </c>
      <c r="D10149" s="294">
        <v>964</v>
      </c>
      <c r="E10149" s="295">
        <v>6527</v>
      </c>
      <c r="F10149" s="294">
        <v>-108</v>
      </c>
      <c r="G10149" s="294">
        <v>3481</v>
      </c>
    </row>
    <row r="10150" spans="1:7">
      <c r="A10150" s="34" t="s">
        <v>146</v>
      </c>
      <c r="B10150" s="293">
        <v>2007</v>
      </c>
      <c r="C10150" s="294">
        <v>10416</v>
      </c>
      <c r="D10150" s="294">
        <v>909</v>
      </c>
      <c r="E10150" s="295">
        <v>7188</v>
      </c>
      <c r="F10150" s="294">
        <v>1139</v>
      </c>
      <c r="G10150" s="294">
        <v>4351</v>
      </c>
    </row>
    <row r="10151" spans="1:7">
      <c r="A10151" s="34" t="s">
        <v>146</v>
      </c>
      <c r="B10151" s="293">
        <v>2006</v>
      </c>
      <c r="C10151" s="294">
        <v>9561</v>
      </c>
      <c r="D10151" s="294">
        <v>825</v>
      </c>
      <c r="E10151" s="295">
        <v>6353</v>
      </c>
      <c r="F10151" s="294">
        <v>1437</v>
      </c>
      <c r="G10151" s="294">
        <v>3709</v>
      </c>
    </row>
    <row r="10152" spans="1:7">
      <c r="A10152" s="34" t="s">
        <v>146</v>
      </c>
      <c r="B10152" s="293">
        <v>2005</v>
      </c>
      <c r="C10152" s="294">
        <v>9349</v>
      </c>
      <c r="D10152" s="294">
        <v>762</v>
      </c>
      <c r="E10152" s="295">
        <v>5797</v>
      </c>
      <c r="F10152" s="294">
        <v>1449</v>
      </c>
      <c r="G10152" s="294">
        <v>3309</v>
      </c>
    </row>
    <row r="10153" spans="1:7">
      <c r="A10153" s="34" t="s">
        <v>146</v>
      </c>
      <c r="B10153" s="293">
        <v>2004</v>
      </c>
      <c r="C10153" s="294">
        <v>9011</v>
      </c>
      <c r="D10153" s="294">
        <v>740</v>
      </c>
      <c r="E10153" s="295">
        <v>5696</v>
      </c>
      <c r="F10153" s="294">
        <v>1595</v>
      </c>
      <c r="G10153" s="294">
        <v>3337</v>
      </c>
    </row>
    <row r="10154" spans="1:7">
      <c r="A10154" s="34" t="s">
        <v>146</v>
      </c>
      <c r="B10154" s="293">
        <v>2003</v>
      </c>
      <c r="C10154" s="294">
        <v>8380</v>
      </c>
      <c r="D10154" s="294">
        <v>617</v>
      </c>
      <c r="E10154" s="295">
        <v>5620</v>
      </c>
      <c r="F10154" s="294">
        <v>1120</v>
      </c>
      <c r="G10154" s="294">
        <v>3186</v>
      </c>
    </row>
    <row r="10155" spans="1:7">
      <c r="A10155" s="34" t="s">
        <v>146</v>
      </c>
      <c r="B10155" s="293">
        <v>2002</v>
      </c>
      <c r="C10155" s="294">
        <v>7757</v>
      </c>
      <c r="D10155" s="294">
        <v>583</v>
      </c>
      <c r="E10155" s="295">
        <v>5400</v>
      </c>
      <c r="F10155" s="294">
        <v>594</v>
      </c>
      <c r="G10155" s="294">
        <v>3039</v>
      </c>
    </row>
    <row r="10156" spans="1:7">
      <c r="A10156" s="34" t="s">
        <v>146</v>
      </c>
      <c r="B10156" s="293">
        <v>2001</v>
      </c>
      <c r="C10156" s="294">
        <v>6953</v>
      </c>
      <c r="D10156" s="294">
        <v>492</v>
      </c>
      <c r="E10156" s="295">
        <v>4425</v>
      </c>
      <c r="F10156" s="294">
        <v>104</v>
      </c>
      <c r="G10156" s="294">
        <v>2352</v>
      </c>
    </row>
    <row r="10157" spans="1:7">
      <c r="A10157" s="34" t="s">
        <v>146</v>
      </c>
      <c r="B10157" s="293">
        <v>2000</v>
      </c>
      <c r="C10157" s="294">
        <v>7093</v>
      </c>
      <c r="D10157" s="294">
        <v>413</v>
      </c>
      <c r="E10157" s="295">
        <v>4149</v>
      </c>
      <c r="F10157" s="294">
        <v>-322</v>
      </c>
      <c r="G10157" s="294">
        <v>2165</v>
      </c>
    </row>
    <row r="10158" spans="1:7">
      <c r="A10158" s="34" t="s">
        <v>146</v>
      </c>
      <c r="B10158" s="293">
        <v>1999</v>
      </c>
      <c r="C10158" s="294">
        <v>7822</v>
      </c>
      <c r="D10158" s="294">
        <v>627</v>
      </c>
      <c r="E10158" s="295">
        <v>3961</v>
      </c>
      <c r="F10158" s="294">
        <v>-560</v>
      </c>
      <c r="G10158" s="294">
        <v>1948</v>
      </c>
    </row>
    <row r="10159" spans="1:7">
      <c r="A10159" s="34" t="s">
        <v>146</v>
      </c>
      <c r="B10159" s="293">
        <v>1998</v>
      </c>
      <c r="C10159" s="294">
        <v>8479</v>
      </c>
      <c r="D10159" s="294">
        <v>445</v>
      </c>
      <c r="E10159" s="295">
        <v>4531</v>
      </c>
      <c r="F10159" s="294">
        <v>-1163</v>
      </c>
      <c r="G10159" s="294">
        <v>2369</v>
      </c>
    </row>
    <row r="10160" spans="1:7">
      <c r="A10160" s="34" t="s">
        <v>146</v>
      </c>
      <c r="B10160" s="293">
        <v>1997</v>
      </c>
      <c r="C10160" s="294">
        <v>9681</v>
      </c>
      <c r="D10160" s="294">
        <v>-111</v>
      </c>
      <c r="E10160" s="295">
        <v>5114</v>
      </c>
      <c r="F10160" s="294">
        <v>-1620</v>
      </c>
      <c r="G10160" s="294">
        <v>3055</v>
      </c>
    </row>
    <row r="10161" spans="1:7">
      <c r="A10161" s="34" t="s">
        <v>146</v>
      </c>
      <c r="B10161" s="293">
        <v>1996</v>
      </c>
      <c r="C10161" s="294">
        <v>10232</v>
      </c>
      <c r="D10161" s="294">
        <v>-53</v>
      </c>
      <c r="E10161" s="295">
        <v>6520</v>
      </c>
      <c r="F10161" s="294">
        <v>4239</v>
      </c>
      <c r="G10161" s="294">
        <v>4529</v>
      </c>
    </row>
    <row r="10162" spans="1:7">
      <c r="A10162" s="34" t="s">
        <v>146</v>
      </c>
      <c r="B10162" s="293">
        <v>1995</v>
      </c>
      <c r="C10162" s="294">
        <v>10250</v>
      </c>
      <c r="D10162" s="294">
        <v>-132</v>
      </c>
      <c r="E10162" s="295">
        <v>6908</v>
      </c>
      <c r="F10162" s="294">
        <v>4575</v>
      </c>
      <c r="G10162" s="294">
        <v>4979</v>
      </c>
    </row>
    <row r="10163" spans="1:7">
      <c r="A10163" s="34" t="s">
        <v>1867</v>
      </c>
      <c r="B10163" s="293">
        <v>2019</v>
      </c>
      <c r="C10163" s="294">
        <v>7982.2</v>
      </c>
      <c r="D10163" s="294">
        <v>1131.5999999999999</v>
      </c>
      <c r="E10163" s="295">
        <v>24638.7</v>
      </c>
      <c r="F10163" s="294">
        <v>12392.8</v>
      </c>
      <c r="G10163" s="294">
        <v>20893.900000000001</v>
      </c>
    </row>
    <row r="10164" spans="1:7">
      <c r="A10164" s="34" t="s">
        <v>1867</v>
      </c>
      <c r="B10164" s="293">
        <v>2018</v>
      </c>
      <c r="C10164" s="294">
        <v>7932.9</v>
      </c>
      <c r="D10164" s="294">
        <v>-379.2</v>
      </c>
      <c r="E10164" s="295">
        <v>24126.799999999999</v>
      </c>
      <c r="F10164" s="294">
        <v>11276.1</v>
      </c>
      <c r="G10164" s="294">
        <v>20214.800000000003</v>
      </c>
    </row>
    <row r="10165" spans="1:7">
      <c r="A10165" s="34" t="s">
        <v>1867</v>
      </c>
      <c r="B10165" s="293">
        <v>2017</v>
      </c>
      <c r="C10165" s="294">
        <v>7803.3</v>
      </c>
      <c r="D10165" s="294">
        <v>1813.8</v>
      </c>
      <c r="E10165" s="295">
        <v>26014</v>
      </c>
      <c r="F10165" s="294">
        <v>11735.5</v>
      </c>
      <c r="G10165" s="294">
        <v>21878</v>
      </c>
    </row>
    <row r="10166" spans="1:7">
      <c r="A10166" s="34" t="s">
        <v>1867</v>
      </c>
      <c r="B10166" s="293">
        <v>2016</v>
      </c>
      <c r="C10166" s="294">
        <v>7668.4</v>
      </c>
      <c r="D10166" s="294">
        <v>305.89999999999998</v>
      </c>
      <c r="E10166" s="295">
        <v>26684.400000000001</v>
      </c>
      <c r="F10166" s="294">
        <v>9669.9</v>
      </c>
      <c r="G10166" s="294">
        <v>20911.3</v>
      </c>
    </row>
    <row r="10167" spans="1:7">
      <c r="A10167" s="34" t="s">
        <v>1867</v>
      </c>
      <c r="B10167" s="293">
        <v>2015</v>
      </c>
      <c r="C10167" s="294">
        <v>5997.8</v>
      </c>
      <c r="D10167" s="294">
        <v>147</v>
      </c>
      <c r="E10167" s="295">
        <v>27160.6</v>
      </c>
      <c r="F10167" s="294">
        <v>9889.4</v>
      </c>
      <c r="G10167" s="294">
        <v>21386.799999999999</v>
      </c>
    </row>
    <row r="10168" spans="1:7">
      <c r="A10168" s="34" t="s">
        <v>1867</v>
      </c>
      <c r="B10168" s="293">
        <v>2014</v>
      </c>
      <c r="C10168" s="294">
        <v>4673.3</v>
      </c>
      <c r="D10168" s="294">
        <v>720.3</v>
      </c>
      <c r="E10168" s="295">
        <v>9658</v>
      </c>
      <c r="F10168" s="294">
        <v>6551.7</v>
      </c>
      <c r="G10168" s="294">
        <v>7977.2</v>
      </c>
    </row>
    <row r="10169" spans="1:7">
      <c r="A10169" s="34" t="s">
        <v>1867</v>
      </c>
      <c r="B10169" s="293">
        <v>2013</v>
      </c>
      <c r="C10169" s="294">
        <v>4623.3999999999996</v>
      </c>
      <c r="D10169" s="294">
        <v>780.4</v>
      </c>
      <c r="E10169" s="295">
        <v>9580.6</v>
      </c>
      <c r="F10169" s="294">
        <v>6300.1</v>
      </c>
      <c r="G10169" s="294">
        <v>7972.9000000000005</v>
      </c>
    </row>
    <row r="10170" spans="1:7">
      <c r="A10170" s="34" t="s">
        <v>1867</v>
      </c>
      <c r="B10170" s="293">
        <v>2012</v>
      </c>
      <c r="C10170" s="294">
        <v>4471.7</v>
      </c>
      <c r="D10170" s="294">
        <v>755</v>
      </c>
      <c r="E10170" s="295">
        <v>9012.4</v>
      </c>
      <c r="F10170" s="294">
        <v>5866.3</v>
      </c>
      <c r="G10170" s="294">
        <v>7687.2</v>
      </c>
    </row>
    <row r="10171" spans="1:7">
      <c r="A10171" s="34" t="s">
        <v>1867</v>
      </c>
      <c r="B10171" s="293">
        <v>2011</v>
      </c>
      <c r="C10171" s="294">
        <v>4451.8</v>
      </c>
      <c r="D10171" s="294">
        <v>760.8</v>
      </c>
      <c r="E10171" s="295">
        <v>8515.2999999999993</v>
      </c>
      <c r="F10171" s="294">
        <v>5514.8</v>
      </c>
      <c r="G10171" s="294">
        <v>7234.1</v>
      </c>
    </row>
    <row r="10172" spans="1:7">
      <c r="A10172" s="34" t="s">
        <v>1867</v>
      </c>
      <c r="B10172" s="293">
        <v>2010</v>
      </c>
      <c r="C10172" s="294">
        <v>4220.2</v>
      </c>
      <c r="D10172" s="294">
        <v>596.9</v>
      </c>
      <c r="E10172" s="295">
        <v>7999.9</v>
      </c>
      <c r="F10172" s="294">
        <v>5771.3</v>
      </c>
      <c r="G10172" s="294">
        <v>6913.4</v>
      </c>
    </row>
    <row r="10173" spans="1:7">
      <c r="A10173" s="34" t="s">
        <v>1867</v>
      </c>
      <c r="B10173" s="293">
        <v>2009</v>
      </c>
      <c r="C10173" s="294">
        <v>4095.4</v>
      </c>
      <c r="D10173" s="294">
        <v>717.4</v>
      </c>
      <c r="E10173" s="295">
        <v>7785.5</v>
      </c>
      <c r="F10173" s="294">
        <v>5638.7</v>
      </c>
      <c r="G10173" s="294">
        <v>6766.2999999999993</v>
      </c>
    </row>
    <row r="10174" spans="1:7">
      <c r="A10174" s="34" t="s">
        <v>1867</v>
      </c>
      <c r="B10174" s="293">
        <v>2008</v>
      </c>
      <c r="C10174" s="294">
        <v>4121.1000000000004</v>
      </c>
      <c r="D10174" s="294">
        <v>848.6</v>
      </c>
      <c r="E10174" s="295">
        <v>7239</v>
      </c>
      <c r="F10174" s="294">
        <v>5653.9</v>
      </c>
      <c r="G10174" s="294">
        <v>6114</v>
      </c>
    </row>
    <row r="10175" spans="1:7">
      <c r="A10175" s="34" t="s">
        <v>1867</v>
      </c>
      <c r="B10175" s="293">
        <v>2007</v>
      </c>
      <c r="C10175" s="294">
        <v>3897.5</v>
      </c>
      <c r="D10175" s="294">
        <v>773.2</v>
      </c>
      <c r="E10175" s="295">
        <v>6633.7</v>
      </c>
      <c r="F10175" s="294">
        <v>5452.4</v>
      </c>
      <c r="G10175" s="294">
        <v>5556.7</v>
      </c>
    </row>
    <row r="10176" spans="1:7">
      <c r="A10176" s="34" t="s">
        <v>1867</v>
      </c>
      <c r="B10176" s="293">
        <v>2006</v>
      </c>
      <c r="C10176" s="294">
        <v>3495.4</v>
      </c>
      <c r="D10176" s="294">
        <v>834.5</v>
      </c>
      <c r="E10176" s="295">
        <v>5974.4</v>
      </c>
      <c r="F10176" s="294">
        <v>4923.2</v>
      </c>
      <c r="G10176" s="294">
        <v>5022.8</v>
      </c>
    </row>
    <row r="10177" spans="1:7">
      <c r="A10177" s="34" t="s">
        <v>1867</v>
      </c>
      <c r="B10177" s="293">
        <v>2005</v>
      </c>
      <c r="C10177" s="294">
        <v>3286.1</v>
      </c>
      <c r="D10177" s="294">
        <v>732.5</v>
      </c>
      <c r="E10177" s="295">
        <v>5721.9</v>
      </c>
      <c r="F10177" s="294">
        <v>4685.1000000000004</v>
      </c>
      <c r="G10177" s="294">
        <v>4766.7000000000007</v>
      </c>
    </row>
    <row r="10178" spans="1:7">
      <c r="A10178" s="34" t="s">
        <v>1867</v>
      </c>
      <c r="B10178" s="293">
        <v>2004</v>
      </c>
      <c r="C10178" s="294">
        <v>2980.9</v>
      </c>
      <c r="D10178" s="294">
        <v>541.79999999999995</v>
      </c>
      <c r="E10178" s="295">
        <v>5695.5</v>
      </c>
      <c r="F10178" s="294">
        <v>3949.6</v>
      </c>
      <c r="G10178" s="294">
        <v>4601.1000000000004</v>
      </c>
    </row>
    <row r="10179" spans="1:7">
      <c r="A10179" s="34" t="s">
        <v>1867</v>
      </c>
      <c r="B10179" s="293">
        <v>2003</v>
      </c>
      <c r="C10179" s="294">
        <v>1901</v>
      </c>
      <c r="D10179" s="294">
        <v>346.3</v>
      </c>
      <c r="E10179" s="295">
        <v>5156</v>
      </c>
      <c r="F10179" s="294">
        <v>3150.2999</v>
      </c>
      <c r="G10179" s="294">
        <v>4259.3999000000003</v>
      </c>
    </row>
    <row r="10180" spans="1:7">
      <c r="A10180" s="34" t="s">
        <v>1867</v>
      </c>
      <c r="B10180" s="293">
        <v>2002</v>
      </c>
      <c r="C10180" s="294">
        <v>1372.4</v>
      </c>
      <c r="D10180" s="294">
        <v>257.8</v>
      </c>
      <c r="E10180" s="295">
        <v>858.9</v>
      </c>
      <c r="F10180" s="294">
        <v>366.3</v>
      </c>
      <c r="G10180" s="294">
        <v>523</v>
      </c>
    </row>
    <row r="10181" spans="1:7">
      <c r="A10181" s="34" t="s">
        <v>1867</v>
      </c>
      <c r="B10181" s="293">
        <v>2001</v>
      </c>
      <c r="C10181" s="294">
        <v>1178.5999999999999</v>
      </c>
      <c r="D10181" s="294">
        <v>149.80000000000001</v>
      </c>
      <c r="E10181" s="295">
        <v>745</v>
      </c>
      <c r="F10181" s="294">
        <v>78.7</v>
      </c>
      <c r="G10181" s="294">
        <v>442.59999999999997</v>
      </c>
    </row>
    <row r="10182" spans="1:7">
      <c r="A10182" s="34" t="s">
        <v>1867</v>
      </c>
      <c r="B10182" s="293">
        <v>2000</v>
      </c>
      <c r="C10182" s="294">
        <v>1040.5999999999999</v>
      </c>
      <c r="D10182" s="294">
        <v>176</v>
      </c>
      <c r="E10182" s="295">
        <v>597</v>
      </c>
      <c r="F10182" s="294">
        <v>261</v>
      </c>
      <c r="G10182" s="294">
        <v>405</v>
      </c>
    </row>
    <row r="10183" spans="1:7">
      <c r="A10183" s="34" t="s">
        <v>1867</v>
      </c>
      <c r="B10183" s="293">
        <v>1999</v>
      </c>
      <c r="C10183" s="294">
        <v>938.9</v>
      </c>
      <c r="D10183" s="294">
        <v>149.9</v>
      </c>
      <c r="E10183" s="295">
        <v>606</v>
      </c>
      <c r="F10183" s="294">
        <v>391</v>
      </c>
      <c r="G10183" s="294">
        <v>432</v>
      </c>
    </row>
    <row r="10184" spans="1:7">
      <c r="A10184" s="34" t="s">
        <v>1868</v>
      </c>
      <c r="B10184" s="293">
        <v>2019</v>
      </c>
      <c r="C10184" s="294">
        <v>4485</v>
      </c>
      <c r="D10184" s="294">
        <v>544</v>
      </c>
      <c r="E10184" s="295">
        <v>4711</v>
      </c>
      <c r="F10184" s="294">
        <v>1839</v>
      </c>
      <c r="G10184" s="294">
        <v>3245</v>
      </c>
    </row>
    <row r="10185" spans="1:7">
      <c r="A10185" s="34" t="s">
        <v>1868</v>
      </c>
      <c r="B10185" s="293">
        <v>2018</v>
      </c>
      <c r="C10185" s="294">
        <v>4218</v>
      </c>
      <c r="D10185" s="294">
        <v>421</v>
      </c>
      <c r="E10185" s="295">
        <v>4339</v>
      </c>
      <c r="F10185" s="294">
        <v>1335</v>
      </c>
      <c r="G10185" s="294">
        <v>2926</v>
      </c>
    </row>
    <row r="10186" spans="1:7">
      <c r="A10186" s="34" t="s">
        <v>1868</v>
      </c>
      <c r="B10186" s="293">
        <v>2017</v>
      </c>
      <c r="C10186" s="294">
        <v>3722</v>
      </c>
      <c r="D10186" s="294">
        <v>17</v>
      </c>
      <c r="E10186" s="295">
        <v>4275</v>
      </c>
      <c r="F10186" s="294">
        <v>834</v>
      </c>
      <c r="G10186" s="294">
        <v>3061</v>
      </c>
    </row>
    <row r="10187" spans="1:7">
      <c r="A10187" s="34" t="s">
        <v>1868</v>
      </c>
      <c r="B10187" s="293">
        <v>2016</v>
      </c>
      <c r="C10187" s="294">
        <v>3574</v>
      </c>
      <c r="D10187" s="294">
        <v>-137</v>
      </c>
      <c r="E10187" s="295">
        <v>4632</v>
      </c>
      <c r="F10187" s="294">
        <v>792</v>
      </c>
      <c r="G10187" s="294">
        <v>3440</v>
      </c>
    </row>
    <row r="10188" spans="1:7">
      <c r="A10188" s="34" t="s">
        <v>1868</v>
      </c>
      <c r="B10188" s="293">
        <v>2015</v>
      </c>
      <c r="C10188" s="294">
        <v>3650</v>
      </c>
      <c r="D10188" s="294">
        <v>-158</v>
      </c>
      <c r="E10188" s="295">
        <v>5040</v>
      </c>
      <c r="F10188" s="294">
        <v>893</v>
      </c>
      <c r="G10188" s="294">
        <v>3905</v>
      </c>
    </row>
    <row r="10189" spans="1:7">
      <c r="A10189" s="34" t="s">
        <v>1868</v>
      </c>
      <c r="B10189" s="293">
        <v>2014</v>
      </c>
      <c r="C10189" s="294">
        <v>1671</v>
      </c>
      <c r="D10189" s="294">
        <v>32</v>
      </c>
      <c r="E10189" s="295">
        <v>5539</v>
      </c>
      <c r="F10189" s="294">
        <v>1040</v>
      </c>
      <c r="G10189" s="294">
        <v>4200</v>
      </c>
    </row>
    <row r="10190" spans="1:7">
      <c r="A10190" s="34" t="s">
        <v>1868</v>
      </c>
      <c r="B10190" s="293">
        <v>2013</v>
      </c>
      <c r="C10190" s="294">
        <v>1038.1590000000001</v>
      </c>
      <c r="D10190" s="294">
        <v>134.358</v>
      </c>
      <c r="E10190" s="295">
        <v>1119.8119999999999</v>
      </c>
      <c r="F10190" s="294">
        <v>958.65800000000002</v>
      </c>
      <c r="G10190" s="294">
        <v>958.65800000000002</v>
      </c>
    </row>
    <row r="10191" spans="1:7">
      <c r="A10191" s="34" t="s">
        <v>1868</v>
      </c>
      <c r="B10191" s="293">
        <v>2012</v>
      </c>
      <c r="C10191" s="294">
        <v>996.16800000000001</v>
      </c>
      <c r="D10191" s="294">
        <v>122.904</v>
      </c>
      <c r="E10191" s="295">
        <v>967.74800000000005</v>
      </c>
      <c r="F10191" s="294">
        <v>857.00199999999995</v>
      </c>
      <c r="G10191" s="294">
        <v>857.00199999999995</v>
      </c>
    </row>
    <row r="10192" spans="1:7">
      <c r="A10192" s="34" t="s">
        <v>1868</v>
      </c>
      <c r="B10192" s="293">
        <v>2011</v>
      </c>
      <c r="C10192" s="294">
        <v>983.48800000000006</v>
      </c>
      <c r="D10192" s="294">
        <v>174.643</v>
      </c>
      <c r="E10192" s="295">
        <v>899.00599999999997</v>
      </c>
      <c r="F10192" s="294">
        <v>776.92499999999995</v>
      </c>
      <c r="G10192" s="294">
        <v>776.92499999999995</v>
      </c>
    </row>
    <row r="10193" spans="1:7">
      <c r="A10193" s="34" t="s">
        <v>1868</v>
      </c>
      <c r="B10193" s="293">
        <v>2010</v>
      </c>
      <c r="C10193" s="294">
        <v>894.35900000000004</v>
      </c>
      <c r="D10193" s="294">
        <v>101.77800000000001</v>
      </c>
      <c r="E10193" s="295">
        <v>878.86400000000003</v>
      </c>
      <c r="F10193" s="294">
        <v>730.03200000000004</v>
      </c>
      <c r="G10193" s="294">
        <v>730.03200000000004</v>
      </c>
    </row>
    <row r="10194" spans="1:7">
      <c r="A10194" s="34" t="s">
        <v>1868</v>
      </c>
      <c r="B10194" s="293">
        <v>2009</v>
      </c>
      <c r="C10194" s="294">
        <v>803.58500000000004</v>
      </c>
      <c r="D10194" s="294">
        <v>47.103999999999999</v>
      </c>
      <c r="E10194" s="295">
        <v>830.47900000000004</v>
      </c>
      <c r="F10194" s="294">
        <v>712.12900000000002</v>
      </c>
      <c r="G10194" s="294">
        <v>712.12900000000002</v>
      </c>
    </row>
    <row r="10195" spans="1:7">
      <c r="A10195" s="34" t="s">
        <v>1868</v>
      </c>
      <c r="B10195" s="293">
        <v>2008</v>
      </c>
      <c r="C10195" s="294">
        <v>976.7</v>
      </c>
      <c r="D10195" s="294">
        <v>-38.420999999999999</v>
      </c>
      <c r="E10195" s="295">
        <v>850.87800000000004</v>
      </c>
      <c r="F10195" s="294">
        <v>710.73800000000006</v>
      </c>
      <c r="G10195" s="294">
        <v>710.73800000000006</v>
      </c>
    </row>
    <row r="10196" spans="1:7">
      <c r="A10196" s="34" t="s">
        <v>1868</v>
      </c>
      <c r="B10196" s="293">
        <v>2007</v>
      </c>
      <c r="C10196" s="294">
        <v>868.279</v>
      </c>
      <c r="D10196" s="294">
        <v>110.113</v>
      </c>
      <c r="E10196" s="295">
        <v>1034.278</v>
      </c>
      <c r="F10196" s="294">
        <v>902.69299999999998</v>
      </c>
      <c r="G10196" s="294">
        <v>902.69299999999998</v>
      </c>
    </row>
    <row r="10197" spans="1:7">
      <c r="A10197" s="34" t="s">
        <v>1868</v>
      </c>
      <c r="B10197" s="293">
        <v>2006</v>
      </c>
      <c r="C10197" s="294">
        <v>759.524</v>
      </c>
      <c r="D10197" s="294">
        <v>70.945999999999998</v>
      </c>
      <c r="E10197" s="295">
        <v>963.14200000000005</v>
      </c>
      <c r="F10197" s="294">
        <v>877.68100000000004</v>
      </c>
      <c r="G10197" s="294">
        <v>877.68100000000004</v>
      </c>
    </row>
    <row r="10198" spans="1:7">
      <c r="A10198" s="34" t="s">
        <v>1868</v>
      </c>
      <c r="B10198" s="293">
        <v>2005</v>
      </c>
      <c r="C10198" s="294">
        <v>702.27099999999996</v>
      </c>
      <c r="D10198" s="294">
        <v>106.184</v>
      </c>
      <c r="E10198" s="295">
        <v>918.41499999999996</v>
      </c>
      <c r="F10198" s="294">
        <v>857.97199999999998</v>
      </c>
      <c r="G10198" s="294">
        <v>857.97199999999998</v>
      </c>
    </row>
    <row r="10199" spans="1:7">
      <c r="A10199" s="34" t="s">
        <v>1868</v>
      </c>
      <c r="B10199" s="293">
        <v>2004</v>
      </c>
      <c r="C10199" s="294">
        <v>663.05399999999997</v>
      </c>
      <c r="D10199" s="294">
        <v>120.643</v>
      </c>
      <c r="E10199" s="295">
        <v>862.22199999999998</v>
      </c>
      <c r="F10199" s="294">
        <v>797.654</v>
      </c>
      <c r="G10199" s="294">
        <v>797.82500000000005</v>
      </c>
    </row>
    <row r="10200" spans="1:7">
      <c r="A10200" s="34" t="s">
        <v>1868</v>
      </c>
      <c r="B10200" s="293">
        <v>2003</v>
      </c>
      <c r="C10200" s="294">
        <v>536.39700000000005</v>
      </c>
      <c r="D10200" s="294">
        <v>91.695999999999998</v>
      </c>
      <c r="E10200" s="295">
        <v>701.61099999999999</v>
      </c>
      <c r="F10200" s="294">
        <v>651.91499999999996</v>
      </c>
      <c r="G10200" s="294">
        <v>652.52</v>
      </c>
    </row>
    <row r="10201" spans="1:7">
      <c r="A10201" s="34" t="s">
        <v>1868</v>
      </c>
      <c r="B10201" s="293">
        <v>2002</v>
      </c>
      <c r="C10201" s="294">
        <v>475.61099999999999</v>
      </c>
      <c r="D10201" s="294">
        <v>71.594999999999999</v>
      </c>
      <c r="E10201" s="295">
        <v>573.08799999999997</v>
      </c>
      <c r="F10201" s="294">
        <v>534.15499999999997</v>
      </c>
      <c r="G10201" s="294">
        <v>535.17999999999995</v>
      </c>
    </row>
    <row r="10202" spans="1:7">
      <c r="A10202" s="34" t="s">
        <v>1868</v>
      </c>
      <c r="B10202" s="293">
        <v>2001</v>
      </c>
      <c r="C10202" s="294">
        <v>450.00799999999998</v>
      </c>
      <c r="D10202" s="294">
        <v>61.529000000000003</v>
      </c>
      <c r="E10202" s="295">
        <v>479.55599999999998</v>
      </c>
      <c r="F10202" s="294">
        <v>445.00700000000001</v>
      </c>
      <c r="G10202" s="294">
        <v>445.71500000000003</v>
      </c>
    </row>
    <row r="10203" spans="1:7">
      <c r="A10203" s="34" t="s">
        <v>1868</v>
      </c>
      <c r="B10203" s="293">
        <v>2000</v>
      </c>
      <c r="C10203" s="294">
        <v>481.56900000000002</v>
      </c>
      <c r="D10203" s="294">
        <v>71.622</v>
      </c>
      <c r="E10203" s="295">
        <v>418.89600000000002</v>
      </c>
      <c r="F10203" s="294">
        <v>371.28800000000001</v>
      </c>
      <c r="G10203" s="294">
        <v>372.02699999999999</v>
      </c>
    </row>
    <row r="10204" spans="1:7">
      <c r="A10204" s="34" t="s">
        <v>1868</v>
      </c>
      <c r="B10204" s="293">
        <v>1999</v>
      </c>
      <c r="C10204" s="294">
        <v>402.21300000000002</v>
      </c>
      <c r="D10204" s="294">
        <v>69.632000000000005</v>
      </c>
      <c r="E10204" s="295">
        <v>394.64299999999997</v>
      </c>
      <c r="F10204" s="294">
        <v>349.30700000000002</v>
      </c>
      <c r="G10204" s="294">
        <v>350.43100000000004</v>
      </c>
    </row>
    <row r="10205" spans="1:7">
      <c r="A10205" s="34" t="s">
        <v>1868</v>
      </c>
      <c r="B10205" s="293">
        <v>1998</v>
      </c>
      <c r="C10205" s="294">
        <v>335.983</v>
      </c>
      <c r="D10205" s="294">
        <v>40.069000000000003</v>
      </c>
      <c r="E10205" s="295">
        <v>310.00200000000001</v>
      </c>
      <c r="F10205" s="294">
        <v>270.88170000000002</v>
      </c>
      <c r="G10205" s="294">
        <v>271.15170000000001</v>
      </c>
    </row>
    <row r="10206" spans="1:7">
      <c r="A10206" s="34" t="s">
        <v>1868</v>
      </c>
      <c r="B10206" s="293">
        <v>1997</v>
      </c>
      <c r="C10206" s="294">
        <v>297.10000000000002</v>
      </c>
      <c r="D10206" s="294">
        <v>51.792000000000002</v>
      </c>
      <c r="E10206" s="295">
        <v>270.447</v>
      </c>
      <c r="F10206" s="294">
        <v>236.22</v>
      </c>
      <c r="G10206" s="294">
        <v>236.73499999999999</v>
      </c>
    </row>
    <row r="10207" spans="1:7">
      <c r="A10207" s="34" t="s">
        <v>1868</v>
      </c>
      <c r="B10207" s="293">
        <v>1996</v>
      </c>
      <c r="C10207" s="294">
        <v>163.98</v>
      </c>
      <c r="D10207" s="294">
        <v>28.914999999999999</v>
      </c>
      <c r="E10207" s="295">
        <v>164.386</v>
      </c>
      <c r="F10207" s="294">
        <v>140.45599999999999</v>
      </c>
      <c r="G10207" s="294">
        <v>142.845</v>
      </c>
    </row>
    <row r="10208" spans="1:7">
      <c r="A10208" s="34" t="s">
        <v>1868</v>
      </c>
      <c r="B10208" s="293">
        <v>1995</v>
      </c>
      <c r="C10208" s="294">
        <v>148.59299999999999</v>
      </c>
      <c r="D10208" s="294">
        <v>22.564</v>
      </c>
      <c r="E10208" s="295">
        <v>131.071</v>
      </c>
      <c r="F10208" s="294">
        <v>108.206</v>
      </c>
      <c r="G10208" s="294">
        <v>110.479</v>
      </c>
    </row>
    <row r="10209" spans="1:7">
      <c r="A10209" s="34" t="s">
        <v>1868</v>
      </c>
      <c r="B10209" s="293">
        <v>1994</v>
      </c>
      <c r="C10209" s="294">
        <v>107.10299999999999</v>
      </c>
      <c r="D10209" s="294">
        <v>21.073</v>
      </c>
      <c r="E10209" s="295">
        <v>95.043000000000006</v>
      </c>
      <c r="F10209" s="294">
        <v>82.031999999999996</v>
      </c>
      <c r="G10209" s="294">
        <v>82.325000000000003</v>
      </c>
    </row>
    <row r="10210" spans="1:7">
      <c r="A10210" s="34" t="s">
        <v>1868</v>
      </c>
      <c r="B10210" s="293">
        <v>1993</v>
      </c>
      <c r="C10210" s="294">
        <v>87.456000000000003</v>
      </c>
      <c r="D10210" s="294">
        <v>18.254999999999999</v>
      </c>
      <c r="E10210" s="295">
        <v>76.697000000000003</v>
      </c>
      <c r="F10210" s="294">
        <v>60.634999999999998</v>
      </c>
      <c r="G10210" s="294">
        <v>64.981999999999999</v>
      </c>
    </row>
    <row r="10211" spans="1:7">
      <c r="A10211" s="34" t="s">
        <v>1868</v>
      </c>
      <c r="B10211" s="293">
        <v>1992</v>
      </c>
      <c r="C10211" s="294">
        <v>58.710999999999999</v>
      </c>
      <c r="D10211" s="294">
        <v>11.843</v>
      </c>
      <c r="E10211" s="295">
        <v>54.844999999999999</v>
      </c>
      <c r="F10211" s="294">
        <v>42.177</v>
      </c>
      <c r="G10211" s="294">
        <v>46.576000000000001</v>
      </c>
    </row>
    <row r="10212" spans="1:7">
      <c r="A10212" s="34" t="s">
        <v>1868</v>
      </c>
      <c r="B10212" s="293">
        <v>1991</v>
      </c>
      <c r="C10212" s="294">
        <v>45.622999999999998</v>
      </c>
      <c r="D10212" s="294">
        <v>10.839</v>
      </c>
      <c r="E10212" s="295">
        <v>48.901000000000003</v>
      </c>
      <c r="F10212" s="294">
        <v>30.71</v>
      </c>
      <c r="G10212" s="294">
        <v>31.158000000000001</v>
      </c>
    </row>
    <row r="10213" spans="1:7">
      <c r="A10213" s="34" t="s">
        <v>1869</v>
      </c>
      <c r="B10213" s="293">
        <v>2019</v>
      </c>
      <c r="C10213" s="294">
        <v>6260</v>
      </c>
      <c r="D10213" s="294">
        <v>1500</v>
      </c>
      <c r="E10213" s="295">
        <v>11545</v>
      </c>
      <c r="F10213" s="294">
        <v>2708</v>
      </c>
      <c r="G10213" s="294">
        <v>9354</v>
      </c>
    </row>
    <row r="10214" spans="1:7">
      <c r="A10214" s="34" t="s">
        <v>1869</v>
      </c>
      <c r="B10214" s="293">
        <v>2018</v>
      </c>
      <c r="C10214" s="294">
        <v>5825</v>
      </c>
      <c r="D10214" s="294">
        <v>1428</v>
      </c>
      <c r="E10214" s="295">
        <v>10777</v>
      </c>
      <c r="F10214" s="294">
        <v>2185</v>
      </c>
      <c r="G10214" s="294">
        <v>8637</v>
      </c>
    </row>
    <row r="10215" spans="1:7">
      <c r="A10215" s="34" t="s">
        <v>1869</v>
      </c>
      <c r="B10215" s="293">
        <v>2017</v>
      </c>
      <c r="C10215" s="294">
        <v>5307</v>
      </c>
      <c r="D10215" s="294">
        <v>864</v>
      </c>
      <c r="E10215" s="295">
        <v>8586</v>
      </c>
      <c r="F10215" s="294">
        <v>1786</v>
      </c>
      <c r="G10215" s="294">
        <v>6739</v>
      </c>
    </row>
    <row r="10216" spans="1:7">
      <c r="A10216" s="34" t="s">
        <v>1869</v>
      </c>
      <c r="B10216" s="293">
        <v>2016</v>
      </c>
      <c r="C10216" s="294">
        <v>4888</v>
      </c>
      <c r="D10216" s="294">
        <v>821</v>
      </c>
      <c r="E10216" s="295">
        <v>7649</v>
      </c>
      <c r="F10216" s="294">
        <v>1499</v>
      </c>
      <c r="G10216" s="294">
        <v>5967</v>
      </c>
    </row>
    <row r="10217" spans="1:7">
      <c r="A10217" s="34" t="s">
        <v>1869</v>
      </c>
      <c r="B10217" s="293">
        <v>2015</v>
      </c>
      <c r="C10217" s="294">
        <v>4765</v>
      </c>
      <c r="D10217" s="294">
        <v>339</v>
      </c>
      <c r="E10217" s="295">
        <v>7913</v>
      </c>
      <c r="F10217" s="294">
        <v>1091</v>
      </c>
      <c r="G10217" s="294">
        <v>5959</v>
      </c>
    </row>
    <row r="10218" spans="1:7">
      <c r="A10218" s="34" t="s">
        <v>1869</v>
      </c>
      <c r="B10218" s="293">
        <v>2014</v>
      </c>
      <c r="C10218" s="294">
        <v>4785</v>
      </c>
      <c r="D10218" s="294">
        <v>583</v>
      </c>
      <c r="E10218" s="295">
        <v>6588</v>
      </c>
      <c r="F10218" s="294">
        <v>1337</v>
      </c>
      <c r="G10218" s="294">
        <v>4968</v>
      </c>
    </row>
    <row r="10219" spans="1:7">
      <c r="A10219" s="34" t="s">
        <v>1869</v>
      </c>
      <c r="B10219" s="293">
        <v>2013</v>
      </c>
      <c r="C10219" s="294">
        <v>4561</v>
      </c>
      <c r="D10219" s="294">
        <v>504</v>
      </c>
      <c r="E10219" s="295">
        <v>6558</v>
      </c>
      <c r="F10219" s="294">
        <v>962</v>
      </c>
      <c r="G10219" s="294">
        <v>4619</v>
      </c>
    </row>
    <row r="10220" spans="1:7">
      <c r="A10220" s="34" t="s">
        <v>1869</v>
      </c>
      <c r="B10220" s="293">
        <v>2012</v>
      </c>
      <c r="C10220" s="294">
        <v>4336</v>
      </c>
      <c r="D10220" s="294">
        <v>436</v>
      </c>
      <c r="E10220" s="295">
        <v>6262</v>
      </c>
      <c r="F10220" s="294">
        <v>4041</v>
      </c>
      <c r="G10220" s="294">
        <v>4623</v>
      </c>
    </row>
    <row r="10221" spans="1:7">
      <c r="A10221" s="34" t="s">
        <v>1869</v>
      </c>
      <c r="B10221" s="293">
        <v>2011</v>
      </c>
      <c r="C10221" s="294">
        <v>4233</v>
      </c>
      <c r="D10221" s="294">
        <v>245</v>
      </c>
      <c r="E10221" s="295">
        <v>5711</v>
      </c>
      <c r="F10221" s="294">
        <v>3736</v>
      </c>
      <c r="G10221" s="294">
        <v>4311</v>
      </c>
    </row>
    <row r="10222" spans="1:7">
      <c r="A10222" s="34" t="s">
        <v>1869</v>
      </c>
      <c r="B10222" s="293">
        <v>2010</v>
      </c>
      <c r="C10222" s="294">
        <v>3582</v>
      </c>
      <c r="D10222" s="294">
        <v>110</v>
      </c>
      <c r="E10222" s="295">
        <v>5284</v>
      </c>
      <c r="F10222" s="294">
        <v>3344</v>
      </c>
      <c r="G10222" s="294">
        <v>4055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23"/>
  <sheetViews>
    <sheetView zoomScaleNormal="100" workbookViewId="0">
      <selection activeCell="N24" sqref="N24"/>
    </sheetView>
  </sheetViews>
  <sheetFormatPr defaultColWidth="11" defaultRowHeight="15.75"/>
  <sheetData>
    <row r="1" spans="1:11" s="230" customFormat="1" ht="18.75">
      <c r="A1" s="30" t="s">
        <v>1913</v>
      </c>
      <c r="H1" s="243" t="s">
        <v>0</v>
      </c>
    </row>
    <row r="2" spans="1:11" s="230" customFormat="1" ht="12.75">
      <c r="A2" s="33" t="s">
        <v>1360</v>
      </c>
      <c r="H2" s="243"/>
    </row>
    <row r="3" spans="1:11" s="230" customFormat="1" ht="12.75">
      <c r="A3" s="33" t="s">
        <v>1359</v>
      </c>
    </row>
    <row r="4" spans="1:11" s="230" customFormat="1" ht="12.75">
      <c r="A4" s="16" t="str">
        <f ca="1">"Sheet: "&amp;MID(CELL("filename",A1),FIND("]",CELL("filename",A1))+1,255)</f>
        <v>Sheet: SUMMARY</v>
      </c>
    </row>
    <row r="5" spans="1:11" s="230" customFormat="1" ht="12.75"/>
    <row r="6" spans="1:11">
      <c r="A6" s="297" t="s">
        <v>1407</v>
      </c>
      <c r="B6" s="230"/>
      <c r="C6" s="230"/>
      <c r="D6" s="230"/>
      <c r="E6" s="230"/>
      <c r="F6" s="230"/>
      <c r="G6" s="230"/>
      <c r="H6" s="230"/>
      <c r="I6" s="230"/>
      <c r="J6" s="230"/>
      <c r="K6" s="230"/>
    </row>
    <row r="7" spans="1:11">
      <c r="A7" s="230"/>
      <c r="B7" s="230"/>
      <c r="C7" s="230"/>
      <c r="D7" s="230"/>
      <c r="E7" s="230"/>
      <c r="F7" s="230"/>
      <c r="G7" s="230"/>
      <c r="H7" s="230"/>
      <c r="I7" s="230"/>
      <c r="J7" s="230"/>
      <c r="K7" s="230"/>
    </row>
    <row r="8" spans="1:11" s="299" customFormat="1" ht="12.75">
      <c r="A8" s="298" t="s">
        <v>1361</v>
      </c>
      <c r="I8" s="300"/>
      <c r="K8" s="301"/>
    </row>
    <row r="9" spans="1:11" s="299" customFormat="1" ht="12.75">
      <c r="A9" s="302" t="s">
        <v>1362</v>
      </c>
      <c r="I9" s="300"/>
      <c r="K9" s="301"/>
    </row>
    <row r="10" spans="1:11" s="299" customFormat="1" ht="12.75">
      <c r="I10" s="303"/>
    </row>
    <row r="11" spans="1:11" s="299" customFormat="1" ht="12.75">
      <c r="A11" s="332" t="s">
        <v>1363</v>
      </c>
    </row>
    <row r="12" spans="1:11" s="299" customFormat="1" ht="12.75"/>
    <row r="13" spans="1:11" s="299" customFormat="1" ht="12.75">
      <c r="A13" s="53" t="s">
        <v>1364</v>
      </c>
      <c r="K13" s="59"/>
    </row>
    <row r="14" spans="1:11">
      <c r="A14" s="230"/>
      <c r="B14" s="230"/>
      <c r="C14" s="230"/>
      <c r="D14" s="230"/>
      <c r="E14" s="230"/>
      <c r="F14" s="230"/>
      <c r="G14" s="230"/>
      <c r="H14" s="230"/>
      <c r="I14" s="230"/>
      <c r="J14" s="230"/>
      <c r="K14" s="230"/>
    </row>
    <row r="15" spans="1:11">
      <c r="A15" s="230"/>
      <c r="B15" s="230"/>
      <c r="C15" s="230"/>
      <c r="D15" s="230"/>
      <c r="E15" s="230"/>
      <c r="F15" s="230"/>
      <c r="G15" s="230"/>
      <c r="H15" s="230"/>
      <c r="I15" s="230"/>
      <c r="J15" s="230"/>
      <c r="K15" s="230"/>
    </row>
    <row r="16" spans="1:11">
      <c r="A16" s="230"/>
      <c r="B16" s="230"/>
      <c r="C16" s="230"/>
      <c r="D16" s="230"/>
      <c r="E16" s="230"/>
      <c r="F16" s="230"/>
      <c r="G16" s="230"/>
      <c r="H16" s="230"/>
      <c r="I16" s="230"/>
      <c r="J16" s="230"/>
      <c r="K16" s="230"/>
    </row>
    <row r="17" spans="1:11">
      <c r="A17" s="230"/>
      <c r="B17" s="230"/>
      <c r="C17" s="230"/>
      <c r="D17" s="230"/>
      <c r="E17" s="230"/>
      <c r="F17" s="230"/>
      <c r="G17" s="230"/>
      <c r="H17" s="230"/>
      <c r="I17" s="230"/>
      <c r="J17" s="230"/>
      <c r="K17" s="230"/>
    </row>
    <row r="18" spans="1:11">
      <c r="A18" s="257"/>
      <c r="B18" s="230"/>
      <c r="C18" s="230"/>
      <c r="D18" s="230"/>
      <c r="E18" s="230"/>
      <c r="F18" s="230"/>
      <c r="G18" s="230"/>
      <c r="H18" s="230"/>
      <c r="I18" s="230"/>
      <c r="J18" s="230"/>
      <c r="K18" s="230"/>
    </row>
    <row r="20" spans="1:11">
      <c r="A20" s="230"/>
    </row>
    <row r="22" spans="1:11">
      <c r="A22" s="230"/>
    </row>
    <row r="23" spans="1:11">
      <c r="A23" s="230"/>
    </row>
  </sheetData>
  <sheetProtection algorithmName="SHA-512" hashValue="0A/3QUnqlMlHItNsl5EYSDtqXMr7C0iFF4my7dDqOtz8qmXRiHpGnkhteKMpkWUsDn0fzcJCBAeVhT0sDNmvDQ==" saltValue="ck5cLQ6j7MvfYFr2TFxOgw==" spinCount="100000" sheet="1" objects="1" scenarios="1"/>
  <pageMargins left="0.7" right="0.7" top="0.75" bottom="0.75" header="0.3" footer="0.3"/>
  <pageSetup scale="95" fitToHeight="10" orientation="landscape" r:id="rId1"/>
  <headerFooter>
    <oddFooter>&amp;L&amp;"Helvetica,Regular"&amp;K000000© All rights reserved, 2019, Marianne Wolk &amp; Richard Horwitz</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D736-E42B-FF43-B2F4-46957683A2AA}">
  <dimension ref="A1:EC76"/>
  <sheetViews>
    <sheetView topLeftCell="BS1" zoomScale="120" zoomScaleNormal="120" workbookViewId="0">
      <selection activeCell="CC2" sqref="CC2"/>
    </sheetView>
  </sheetViews>
  <sheetFormatPr defaultColWidth="10.875" defaultRowHeight="12.75"/>
  <cols>
    <col min="1" max="1" width="11.125" style="10" customWidth="1"/>
    <col min="2" max="3" width="9.5" style="10"/>
    <col min="4" max="4" width="10" style="10" customWidth="1"/>
    <col min="5" max="6" width="9.5" style="10"/>
    <col min="7" max="7" width="10.625" style="10" customWidth="1"/>
    <col min="8" max="78" width="10.875" style="10"/>
    <col min="79" max="16384" width="10.875" style="6"/>
  </cols>
  <sheetData>
    <row r="1" spans="1:133" s="395" customFormat="1">
      <c r="I1" s="11"/>
      <c r="J1" s="11"/>
      <c r="K1" s="9"/>
      <c r="L1" s="9"/>
      <c r="M1" s="9"/>
      <c r="N1" s="9"/>
      <c r="O1" s="9"/>
      <c r="P1" s="9"/>
      <c r="Q1" s="9"/>
      <c r="R1" s="9"/>
      <c r="S1" s="9"/>
      <c r="T1" s="9"/>
      <c r="U1" s="9"/>
      <c r="V1" s="9"/>
      <c r="W1" s="9"/>
      <c r="X1" s="9"/>
      <c r="Y1" s="9"/>
      <c r="Z1" s="9"/>
      <c r="AA1" s="9"/>
      <c r="AB1" s="9"/>
      <c r="AC1" s="9"/>
      <c r="AD1" s="9"/>
      <c r="AE1" s="9"/>
      <c r="AF1" s="9"/>
      <c r="AG1" s="9"/>
      <c r="AH1" s="9"/>
      <c r="AI1" s="9"/>
      <c r="AJ1" s="9"/>
      <c r="AK1" s="9"/>
      <c r="AL1" s="9"/>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395">
        <v>3</v>
      </c>
      <c r="CB1" s="395">
        <f>VALUE('ENTER SFAM ID'!C8)</f>
        <v>23472093</v>
      </c>
      <c r="CC1" s="569" t="b">
        <f ca="1">TODAY()&gt;45078+180</f>
        <v>0</v>
      </c>
      <c r="CD1" s="395">
        <v>2</v>
      </c>
      <c r="CE1" s="395">
        <v>3</v>
      </c>
      <c r="CF1" s="395">
        <v>4</v>
      </c>
      <c r="CG1" s="395">
        <v>5</v>
      </c>
      <c r="CH1" s="395">
        <v>6</v>
      </c>
      <c r="CI1" s="395">
        <v>7</v>
      </c>
      <c r="CJ1" s="395">
        <v>8</v>
      </c>
      <c r="CK1" s="395">
        <v>9</v>
      </c>
      <c r="CL1" s="395">
        <v>10</v>
      </c>
      <c r="CM1" s="395">
        <v>11</v>
      </c>
      <c r="CN1" s="395">
        <v>12</v>
      </c>
      <c r="CO1" s="395">
        <v>13</v>
      </c>
      <c r="CY1" s="451">
        <v>1</v>
      </c>
      <c r="CZ1" s="451" t="s">
        <v>2098</v>
      </c>
      <c r="DD1" s="400">
        <v>1</v>
      </c>
      <c r="DE1" s="400">
        <v>2</v>
      </c>
      <c r="DF1" s="400">
        <v>3</v>
      </c>
      <c r="DG1" s="400">
        <v>4</v>
      </c>
      <c r="DH1" s="400">
        <v>5</v>
      </c>
      <c r="DI1" s="400">
        <v>6</v>
      </c>
      <c r="DJ1" s="400">
        <v>7</v>
      </c>
      <c r="DK1" s="400">
        <v>8</v>
      </c>
      <c r="DL1" s="400">
        <v>9</v>
      </c>
      <c r="DM1" s="400">
        <v>10</v>
      </c>
      <c r="DN1" s="400">
        <v>11</v>
      </c>
      <c r="DO1" s="400">
        <v>12</v>
      </c>
      <c r="DP1" s="400">
        <v>13</v>
      </c>
      <c r="DQ1" s="400">
        <v>14</v>
      </c>
      <c r="DR1" s="400">
        <v>15</v>
      </c>
      <c r="DS1" s="400">
        <v>16</v>
      </c>
      <c r="DT1" s="400">
        <v>17</v>
      </c>
      <c r="DU1" s="400">
        <v>18</v>
      </c>
      <c r="DV1" s="400">
        <v>19</v>
      </c>
      <c r="DW1" s="400">
        <v>20</v>
      </c>
      <c r="DX1" s="400">
        <v>21</v>
      </c>
      <c r="DY1" s="400">
        <v>22</v>
      </c>
      <c r="DZ1" s="400">
        <v>23</v>
      </c>
      <c r="EA1" s="400">
        <v>24</v>
      </c>
      <c r="EB1" s="400">
        <v>25</v>
      </c>
      <c r="EC1" s="400">
        <v>26</v>
      </c>
    </row>
    <row r="2" spans="1:133" customFormat="1" ht="15.75">
      <c r="A2" s="10"/>
      <c r="B2" s="10"/>
      <c r="C2" s="10"/>
      <c r="D2" s="10"/>
      <c r="E2" s="10"/>
      <c r="F2" s="10"/>
      <c r="G2" s="10"/>
      <c r="H2" s="10"/>
      <c r="I2" s="10"/>
      <c r="J2" s="10"/>
      <c r="K2" s="10"/>
      <c r="L2" s="10"/>
      <c r="M2" s="10"/>
      <c r="N2" s="10"/>
      <c r="O2" s="10"/>
      <c r="P2" s="10"/>
      <c r="Q2" s="10"/>
      <c r="R2" s="10"/>
      <c r="S2" s="10"/>
      <c r="T2" s="10"/>
      <c r="U2" s="10"/>
      <c r="V2" s="10"/>
      <c r="W2" s="10"/>
      <c r="X2" s="10"/>
      <c r="Y2" s="10"/>
      <c r="Z2" s="10"/>
      <c r="AA2" s="11"/>
      <c r="AB2" s="9"/>
      <c r="AC2" s="9"/>
      <c r="AD2" s="9"/>
      <c r="AE2" s="9"/>
      <c r="AF2" s="9"/>
      <c r="AG2" s="9"/>
      <c r="AH2" s="9"/>
      <c r="AI2" s="9"/>
      <c r="AJ2" s="11"/>
      <c r="AK2" s="11"/>
      <c r="AL2" s="11"/>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384">
        <v>16</v>
      </c>
      <c r="CB2" s="385">
        <f t="shared" ref="CB2:CB14" si="0">MOD($CB$1,CA2)+1</f>
        <v>14</v>
      </c>
      <c r="CC2" s="386">
        <f>CB2</f>
        <v>14</v>
      </c>
      <c r="CD2">
        <f>RANK($CC2,$CC$2:$CC$3)</f>
        <v>1</v>
      </c>
      <c r="CE2">
        <f>RANK($CC2,$CC$2:$CC$4)</f>
        <v>1</v>
      </c>
      <c r="CF2">
        <f>RANK($CC2,$CC$2:$CC$5)</f>
        <v>2</v>
      </c>
      <c r="CG2">
        <f>RANK($CC2,$CC$2:$CC$6)</f>
        <v>3</v>
      </c>
      <c r="CH2">
        <f t="shared" ref="CH2:CH7" si="1">RANK($CC2,$CC$2:$CC$7)</f>
        <v>4</v>
      </c>
      <c r="CI2">
        <f t="shared" ref="CI2:CI8" si="2">RANK($CC2,$CC$2:$CC$8)</f>
        <v>4</v>
      </c>
      <c r="CJ2">
        <f t="shared" ref="CJ2:CJ9" si="3">RANK($CC2,$CC$2:$CC$9)</f>
        <v>5</v>
      </c>
      <c r="CK2">
        <f t="shared" ref="CK2:CK10" si="4">RANK($CC2,$CC$2:$CC$10)</f>
        <v>6</v>
      </c>
      <c r="CL2">
        <f t="shared" ref="CL2:CL11" si="5">RANK($CC2,$CC$2:$CC$11)</f>
        <v>7</v>
      </c>
      <c r="CM2">
        <f t="shared" ref="CM2:CM12" si="6">RANK($CC2,$CC$2:$CC$12)</f>
        <v>8</v>
      </c>
      <c r="CN2">
        <f t="shared" ref="CN2:CN13" si="7">RANK($CC2,$CC$2:$CC$13)</f>
        <v>9</v>
      </c>
      <c r="CO2">
        <f t="shared" ref="CO2:CO14" si="8">RANK($CC2,$CC$2:$CC$14)</f>
        <v>9</v>
      </c>
      <c r="CT2" s="22"/>
      <c r="CY2" s="451">
        <v>2</v>
      </c>
      <c r="CZ2" s="451" t="s">
        <v>1417</v>
      </c>
      <c r="DD2" s="401" t="s">
        <v>1506</v>
      </c>
      <c r="DE2" s="402" t="s">
        <v>2076</v>
      </c>
      <c r="DF2" s="401" t="s">
        <v>2077</v>
      </c>
      <c r="DG2" s="402" t="s">
        <v>1591</v>
      </c>
      <c r="DH2" s="450" t="s">
        <v>2097</v>
      </c>
      <c r="DI2" s="402" t="s">
        <v>139</v>
      </c>
      <c r="DJ2" s="401" t="s">
        <v>2078</v>
      </c>
      <c r="DK2" s="402" t="s">
        <v>2079</v>
      </c>
      <c r="DL2" s="402" t="s">
        <v>1262</v>
      </c>
      <c r="DM2" s="402" t="s">
        <v>2080</v>
      </c>
      <c r="DN2" s="402" t="s">
        <v>1694</v>
      </c>
      <c r="DO2" s="402" t="s">
        <v>2081</v>
      </c>
      <c r="DP2" s="402" t="s">
        <v>2082</v>
      </c>
      <c r="DQ2" s="402" t="s">
        <v>2083</v>
      </c>
      <c r="DR2" s="402" t="s">
        <v>2084</v>
      </c>
      <c r="DS2" s="402" t="s">
        <v>2085</v>
      </c>
      <c r="DT2" s="402" t="s">
        <v>2086</v>
      </c>
      <c r="DU2" s="402" t="s">
        <v>2087</v>
      </c>
      <c r="DV2" s="402" t="s">
        <v>2088</v>
      </c>
      <c r="DW2" s="402" t="s">
        <v>1817</v>
      </c>
      <c r="DX2" s="402" t="s">
        <v>2089</v>
      </c>
      <c r="DY2" s="402" t="s">
        <v>1843</v>
      </c>
      <c r="DZ2" s="402" t="s">
        <v>2090</v>
      </c>
      <c r="EA2" s="402" t="s">
        <v>2091</v>
      </c>
      <c r="EB2" s="402" t="s">
        <v>2092</v>
      </c>
      <c r="EC2" s="402" t="s">
        <v>2093</v>
      </c>
    </row>
    <row r="3" spans="1:133" ht="15.75">
      <c r="AA3" s="11"/>
      <c r="AB3" s="11"/>
      <c r="AC3" s="11"/>
      <c r="AD3" s="11"/>
      <c r="AE3" s="11"/>
      <c r="AF3" s="11"/>
      <c r="AG3" s="11"/>
      <c r="AH3" s="11"/>
      <c r="AI3" s="11"/>
      <c r="AJ3" s="11"/>
      <c r="AK3" s="11"/>
      <c r="AL3" s="11"/>
      <c r="BZ3" s="568"/>
      <c r="CA3" s="384">
        <v>17</v>
      </c>
      <c r="CB3" s="385">
        <f t="shared" si="0"/>
        <v>7</v>
      </c>
      <c r="CC3" s="386">
        <f>IF(COUNTIF(CC$2:CC2,CB3)&gt;0,CB3+0.1*COUNTIF(CB$2:CB2,CB3),CB3)</f>
        <v>7</v>
      </c>
      <c r="CD3" s="6">
        <f>RANK(CC3,CC$2:CC$3)</f>
        <v>2</v>
      </c>
      <c r="CE3" s="6">
        <f>RANK($CC3,$CC$2:$CC$4)</f>
        <v>3</v>
      </c>
      <c r="CF3" s="6">
        <f>RANK($CC3,$CC$2:$CC$5)</f>
        <v>4</v>
      </c>
      <c r="CG3" s="6">
        <f>RANK($CC3,$CC$2:$CC$6)</f>
        <v>5</v>
      </c>
      <c r="CH3" s="6">
        <f t="shared" si="1"/>
        <v>6</v>
      </c>
      <c r="CI3" s="6">
        <f t="shared" si="2"/>
        <v>7</v>
      </c>
      <c r="CJ3" s="6">
        <f t="shared" si="3"/>
        <v>8</v>
      </c>
      <c r="CK3" s="6">
        <f t="shared" si="4"/>
        <v>9</v>
      </c>
      <c r="CL3" s="6">
        <f t="shared" si="5"/>
        <v>10</v>
      </c>
      <c r="CM3">
        <f t="shared" si="6"/>
        <v>11</v>
      </c>
      <c r="CN3">
        <f t="shared" si="7"/>
        <v>12</v>
      </c>
      <c r="CO3">
        <f t="shared" si="8"/>
        <v>12</v>
      </c>
      <c r="CT3" s="22"/>
      <c r="CY3" s="451">
        <v>3</v>
      </c>
      <c r="CZ3" s="451" t="s">
        <v>1418</v>
      </c>
    </row>
    <row r="4" spans="1:133" ht="15.75">
      <c r="D4" s="9"/>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CA4" s="384">
        <v>19</v>
      </c>
      <c r="CB4" s="385">
        <f t="shared" si="0"/>
        <v>7</v>
      </c>
      <c r="CC4" s="386">
        <f>IF(COUNTIF(CC$2:CC3,CB4)&gt;0,CB4+0.1*COUNTIF(CB$2:CB3,CB4),CB4)</f>
        <v>7.1</v>
      </c>
      <c r="CE4" s="6">
        <f>RANK($CC4,$CC$2:$CC$4)</f>
        <v>2</v>
      </c>
      <c r="CF4" s="6">
        <f>RANK($CC4,$CC$2:$CC$5)</f>
        <v>3</v>
      </c>
      <c r="CG4" s="6">
        <f>RANK($CC4,$CC$2:$CC$6)</f>
        <v>4</v>
      </c>
      <c r="CH4" s="6">
        <f t="shared" si="1"/>
        <v>5</v>
      </c>
      <c r="CI4" s="6">
        <f t="shared" si="2"/>
        <v>6</v>
      </c>
      <c r="CJ4" s="6">
        <f t="shared" si="3"/>
        <v>7</v>
      </c>
      <c r="CK4" s="6">
        <f t="shared" si="4"/>
        <v>8</v>
      </c>
      <c r="CL4" s="6">
        <f t="shared" si="5"/>
        <v>9</v>
      </c>
      <c r="CM4">
        <f t="shared" si="6"/>
        <v>10</v>
      </c>
      <c r="CN4">
        <f t="shared" si="7"/>
        <v>11</v>
      </c>
      <c r="CO4">
        <f t="shared" si="8"/>
        <v>11</v>
      </c>
      <c r="CT4" s="22"/>
      <c r="CY4" s="451">
        <v>4</v>
      </c>
      <c r="CZ4" s="451" t="s">
        <v>1419</v>
      </c>
    </row>
    <row r="5" spans="1:133" ht="15.75">
      <c r="O5" s="14"/>
      <c r="CA5" s="384">
        <v>23</v>
      </c>
      <c r="CB5" s="385">
        <f t="shared" si="0"/>
        <v>19</v>
      </c>
      <c r="CC5" s="386">
        <f>IF(COUNTIF(CC$2:CC4,CB5)&gt;0,CB5+0.1*COUNTIF(CB$2:CB4,CB5),CB5)</f>
        <v>19</v>
      </c>
      <c r="CF5" s="6">
        <f>RANK($CC5,$CC$2:$CC$5)</f>
        <v>1</v>
      </c>
      <c r="CG5" s="6">
        <f>RANK($CC5,$CC$2:$CC$6)</f>
        <v>1</v>
      </c>
      <c r="CH5" s="6">
        <f t="shared" si="1"/>
        <v>1</v>
      </c>
      <c r="CI5" s="6">
        <f t="shared" si="2"/>
        <v>1</v>
      </c>
      <c r="CJ5" s="6">
        <f t="shared" si="3"/>
        <v>2</v>
      </c>
      <c r="CK5" s="6">
        <f t="shared" si="4"/>
        <v>3</v>
      </c>
      <c r="CL5" s="6">
        <f t="shared" si="5"/>
        <v>4</v>
      </c>
      <c r="CM5">
        <f t="shared" si="6"/>
        <v>5</v>
      </c>
      <c r="CN5">
        <f t="shared" si="7"/>
        <v>6</v>
      </c>
      <c r="CO5">
        <f t="shared" si="8"/>
        <v>6</v>
      </c>
      <c r="CT5" s="22"/>
      <c r="CY5" s="451">
        <v>5</v>
      </c>
      <c r="CZ5" s="451" t="s">
        <v>1420</v>
      </c>
    </row>
    <row r="6" spans="1:133" ht="15.75">
      <c r="B6" s="12"/>
      <c r="O6" s="14"/>
      <c r="CA6" s="384">
        <v>20</v>
      </c>
      <c r="CB6" s="385">
        <f t="shared" si="0"/>
        <v>14</v>
      </c>
      <c r="CC6" s="386">
        <f>IF(COUNTIF(CC$2:CC5,CB6)&gt;0,CB6+0.1*COUNTIF(CB$2:CB5,CB6),CB6)</f>
        <v>14.1</v>
      </c>
      <c r="CG6" s="6">
        <f>RANK($CC6,$CC$2:$CC$6)</f>
        <v>2</v>
      </c>
      <c r="CH6" s="6">
        <f t="shared" si="1"/>
        <v>3</v>
      </c>
      <c r="CI6" s="6">
        <f t="shared" si="2"/>
        <v>3</v>
      </c>
      <c r="CJ6" s="6">
        <f t="shared" si="3"/>
        <v>4</v>
      </c>
      <c r="CK6" s="6">
        <f t="shared" si="4"/>
        <v>5</v>
      </c>
      <c r="CL6" s="6">
        <f t="shared" si="5"/>
        <v>6</v>
      </c>
      <c r="CM6">
        <f t="shared" si="6"/>
        <v>7</v>
      </c>
      <c r="CN6">
        <f t="shared" si="7"/>
        <v>8</v>
      </c>
      <c r="CO6">
        <f t="shared" si="8"/>
        <v>8</v>
      </c>
      <c r="CT6" s="22"/>
      <c r="CY6" s="451">
        <v>6</v>
      </c>
      <c r="CZ6" s="515" t="s">
        <v>1421</v>
      </c>
    </row>
    <row r="7" spans="1:133" ht="15.75">
      <c r="B7" s="364"/>
      <c r="C7" s="365"/>
      <c r="D7" s="366"/>
      <c r="E7" s="365"/>
      <c r="F7" s="367"/>
      <c r="O7" s="14"/>
      <c r="CA7" s="384">
        <v>21</v>
      </c>
      <c r="CB7" s="385">
        <f t="shared" si="0"/>
        <v>16</v>
      </c>
      <c r="CC7" s="386">
        <f>IF(COUNTIF(CC$2:CC6,CB7)&gt;0,CB7+0.1*COUNTIF(CB$2:CB6,CB7),CB7)</f>
        <v>16</v>
      </c>
      <c r="CH7" s="6">
        <f t="shared" si="1"/>
        <v>2</v>
      </c>
      <c r="CI7" s="6">
        <f t="shared" si="2"/>
        <v>2</v>
      </c>
      <c r="CJ7" s="6">
        <f t="shared" si="3"/>
        <v>3</v>
      </c>
      <c r="CK7" s="6">
        <f t="shared" si="4"/>
        <v>4</v>
      </c>
      <c r="CL7" s="6">
        <f t="shared" si="5"/>
        <v>5</v>
      </c>
      <c r="CM7">
        <f t="shared" si="6"/>
        <v>6</v>
      </c>
      <c r="CN7">
        <f t="shared" si="7"/>
        <v>7</v>
      </c>
      <c r="CO7">
        <f t="shared" si="8"/>
        <v>7</v>
      </c>
      <c r="CT7" s="22"/>
      <c r="CY7" s="451">
        <v>7</v>
      </c>
      <c r="CZ7" s="515" t="s">
        <v>1422</v>
      </c>
    </row>
    <row r="8" spans="1:133" ht="15.75">
      <c r="O8" s="14"/>
      <c r="CA8" s="384">
        <v>22</v>
      </c>
      <c r="CB8" s="385">
        <f t="shared" si="0"/>
        <v>8</v>
      </c>
      <c r="CC8" s="386">
        <f>IF(COUNTIF(CC$2:CC7,CB8)&gt;0,CB8+0.1*COUNTIF(CB$2:CB7,CB8),CB8)</f>
        <v>8</v>
      </c>
      <c r="CI8" s="6">
        <f t="shared" si="2"/>
        <v>5</v>
      </c>
      <c r="CJ8" s="6">
        <f t="shared" si="3"/>
        <v>6</v>
      </c>
      <c r="CK8" s="6">
        <f t="shared" si="4"/>
        <v>7</v>
      </c>
      <c r="CL8" s="6">
        <f t="shared" si="5"/>
        <v>8</v>
      </c>
      <c r="CM8">
        <f t="shared" si="6"/>
        <v>9</v>
      </c>
      <c r="CN8">
        <f t="shared" si="7"/>
        <v>10</v>
      </c>
      <c r="CO8">
        <f t="shared" si="8"/>
        <v>10</v>
      </c>
      <c r="CT8" s="22"/>
      <c r="CY8" s="451">
        <v>8</v>
      </c>
      <c r="CZ8" s="515" t="s">
        <v>2099</v>
      </c>
    </row>
    <row r="9" spans="1:133" ht="15.75">
      <c r="L9" s="13"/>
      <c r="O9" s="14"/>
      <c r="CA9" s="384">
        <v>23</v>
      </c>
      <c r="CB9" s="385">
        <f t="shared" si="0"/>
        <v>19</v>
      </c>
      <c r="CC9" s="386">
        <f>IF(COUNTIF(CC$2:CC8,CB9)&gt;0,CB9+0.1*COUNTIF(CB$2:CB8,CB9),CB9)</f>
        <v>19.100000000000001</v>
      </c>
      <c r="CJ9" s="6">
        <f t="shared" si="3"/>
        <v>1</v>
      </c>
      <c r="CK9" s="6">
        <f t="shared" si="4"/>
        <v>2</v>
      </c>
      <c r="CL9" s="6">
        <f t="shared" si="5"/>
        <v>3</v>
      </c>
      <c r="CM9">
        <f t="shared" si="6"/>
        <v>4</v>
      </c>
      <c r="CN9">
        <f t="shared" si="7"/>
        <v>5</v>
      </c>
      <c r="CO9">
        <f t="shared" si="8"/>
        <v>5</v>
      </c>
      <c r="CT9" s="22"/>
      <c r="CY9" s="451">
        <v>9</v>
      </c>
      <c r="CZ9" s="515" t="s">
        <v>1423</v>
      </c>
    </row>
    <row r="10" spans="1:133" ht="15.7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384">
        <v>24</v>
      </c>
      <c r="CB10" s="385">
        <f t="shared" si="0"/>
        <v>22</v>
      </c>
      <c r="CC10" s="386">
        <f>IF(COUNTIF(CC$2:CC9,CB10)&gt;0,CB10+0.1*COUNTIF(CB$2:CB9,CB10),CB10)</f>
        <v>22</v>
      </c>
      <c r="CK10" s="6">
        <f t="shared" si="4"/>
        <v>1</v>
      </c>
      <c r="CL10" s="6">
        <f t="shared" si="5"/>
        <v>1</v>
      </c>
      <c r="CM10">
        <f t="shared" si="6"/>
        <v>2</v>
      </c>
      <c r="CN10">
        <f t="shared" si="7"/>
        <v>3</v>
      </c>
      <c r="CO10">
        <f t="shared" si="8"/>
        <v>3</v>
      </c>
      <c r="CT10" s="22"/>
      <c r="CY10" s="451">
        <v>10</v>
      </c>
      <c r="CZ10" s="515" t="s">
        <v>1424</v>
      </c>
    </row>
    <row r="11" spans="1:133" ht="15.7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384">
        <v>25</v>
      </c>
      <c r="CB11" s="385">
        <f t="shared" si="0"/>
        <v>19</v>
      </c>
      <c r="CC11" s="386">
        <f>IF(COUNTIF(CC$2:CC10,CB11)&gt;0,CB11+0.1*COUNTIF(CB$2:CB10,CB11),CB11)</f>
        <v>19.2</v>
      </c>
      <c r="CL11" s="6">
        <f t="shared" si="5"/>
        <v>2</v>
      </c>
      <c r="CM11">
        <f t="shared" si="6"/>
        <v>3</v>
      </c>
      <c r="CN11">
        <f t="shared" si="7"/>
        <v>4</v>
      </c>
      <c r="CO11">
        <f t="shared" si="8"/>
        <v>4</v>
      </c>
      <c r="CT11" s="22"/>
      <c r="CY11" s="451">
        <v>11</v>
      </c>
      <c r="CZ11" s="515" t="s">
        <v>2100</v>
      </c>
    </row>
    <row r="12" spans="1:133" ht="15.7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1"/>
      <c r="AD12" s="21"/>
      <c r="AE12" s="21"/>
      <c r="AF12" s="21"/>
      <c r="AG12" s="21"/>
      <c r="AH12" s="21"/>
      <c r="AI12" s="21"/>
      <c r="AJ12" s="21"/>
      <c r="AK12" s="21"/>
      <c r="AL12" s="21"/>
      <c r="AM12" s="21"/>
      <c r="AN12" s="21"/>
      <c r="AO12" s="21"/>
      <c r="AP12" s="21"/>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1"/>
      <c r="BP12" s="21"/>
      <c r="BQ12" s="21"/>
      <c r="BR12" s="21"/>
      <c r="BS12" s="21"/>
      <c r="BT12" s="21"/>
      <c r="BU12" s="21"/>
      <c r="BV12" s="21"/>
      <c r="BW12" s="21"/>
      <c r="BX12" s="21"/>
      <c r="BY12" s="21"/>
      <c r="BZ12" s="21"/>
      <c r="CA12" s="384">
        <v>26</v>
      </c>
      <c r="CB12" s="385">
        <f t="shared" si="0"/>
        <v>22</v>
      </c>
      <c r="CC12" s="386">
        <f>IF(COUNTIF(CC$2:CC11,CB12)&gt;0,CB12+0.1*COUNTIF(CB$2:CB11,CB12),CB12)</f>
        <v>22.1</v>
      </c>
      <c r="CM12">
        <f t="shared" si="6"/>
        <v>1</v>
      </c>
      <c r="CN12">
        <f t="shared" si="7"/>
        <v>2</v>
      </c>
      <c r="CO12">
        <f t="shared" si="8"/>
        <v>2</v>
      </c>
      <c r="CT12" s="22"/>
      <c r="CY12" s="451">
        <v>12</v>
      </c>
      <c r="CZ12" s="515" t="s">
        <v>2101</v>
      </c>
    </row>
    <row r="13" spans="1:133" ht="15.75">
      <c r="A13" s="397"/>
      <c r="B13" s="396"/>
      <c r="C13" s="17"/>
      <c r="D13" s="17"/>
      <c r="E13" s="17"/>
      <c r="F13" s="17"/>
      <c r="G13" s="17"/>
      <c r="H13" s="443"/>
      <c r="I13" s="17"/>
      <c r="J13" s="17"/>
      <c r="K13" s="17"/>
      <c r="L13" s="17"/>
      <c r="M13" s="17"/>
      <c r="N13" s="17"/>
      <c r="O13" s="17"/>
      <c r="P13" s="17"/>
      <c r="Q13" s="17"/>
      <c r="R13" s="17"/>
      <c r="S13" s="17"/>
      <c r="T13" s="17"/>
      <c r="U13" s="17"/>
      <c r="V13" s="17"/>
      <c r="W13" s="17"/>
      <c r="X13" s="17"/>
      <c r="Y13" s="17"/>
      <c r="Z13" s="17"/>
      <c r="AA13" s="17"/>
      <c r="AB13" s="17"/>
      <c r="AC13" s="18"/>
      <c r="AD13" s="18"/>
      <c r="AE13" s="18"/>
      <c r="AF13" s="18"/>
      <c r="AG13" s="18"/>
      <c r="AH13" s="18"/>
      <c r="AI13" s="18"/>
      <c r="AJ13" s="18"/>
      <c r="AK13" s="18"/>
      <c r="AL13" s="18"/>
      <c r="AM13" s="18"/>
      <c r="AN13" s="18"/>
      <c r="AO13" s="18"/>
      <c r="AP13" s="18"/>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8"/>
      <c r="BP13" s="18"/>
      <c r="BQ13" s="18"/>
      <c r="BR13" s="18"/>
      <c r="BS13" s="18"/>
      <c r="BT13" s="18"/>
      <c r="BU13" s="18"/>
      <c r="BV13" s="18"/>
      <c r="BW13" s="18"/>
      <c r="BX13" s="18"/>
      <c r="BY13" s="18"/>
      <c r="BZ13" s="18"/>
      <c r="CA13" s="384">
        <v>27</v>
      </c>
      <c r="CB13" s="385">
        <f t="shared" si="0"/>
        <v>22</v>
      </c>
      <c r="CC13" s="386">
        <f>IF(COUNTIF(CC$2:CC12,CB13)&gt;0,CB13+0.1*COUNTIF(CB$2:CB12,CB13),CB13)</f>
        <v>22.2</v>
      </c>
      <c r="CN13">
        <f t="shared" si="7"/>
        <v>1</v>
      </c>
      <c r="CO13">
        <f t="shared" si="8"/>
        <v>1</v>
      </c>
      <c r="CT13" s="22"/>
      <c r="CY13" s="451">
        <v>13</v>
      </c>
      <c r="CZ13" s="515" t="s">
        <v>2102</v>
      </c>
    </row>
    <row r="14" spans="1:133" ht="15.75">
      <c r="A14" s="398"/>
      <c r="C14" s="17"/>
      <c r="D14" s="17"/>
      <c r="E14" s="17"/>
      <c r="F14" s="17"/>
      <c r="G14" s="17"/>
      <c r="H14" s="443"/>
      <c r="I14" s="17"/>
      <c r="J14" s="17"/>
      <c r="K14" s="17"/>
      <c r="L14" s="17"/>
      <c r="M14" s="17"/>
      <c r="N14" s="17"/>
      <c r="O14" s="17"/>
      <c r="P14" s="17"/>
      <c r="Q14" s="17"/>
      <c r="R14" s="17"/>
      <c r="S14" s="17"/>
      <c r="T14" s="17"/>
      <c r="U14" s="17"/>
      <c r="V14" s="17"/>
      <c r="W14" s="17"/>
      <c r="X14" s="17"/>
      <c r="Y14" s="17"/>
      <c r="Z14" s="17"/>
      <c r="AA14" s="17"/>
      <c r="AB14" s="17"/>
      <c r="AC14" s="18"/>
      <c r="AD14" s="18"/>
      <c r="AE14" s="18"/>
      <c r="AF14" s="18"/>
      <c r="AG14" s="18"/>
      <c r="AH14" s="18"/>
      <c r="AI14" s="18"/>
      <c r="AJ14" s="18"/>
      <c r="AK14" s="18"/>
      <c r="AL14" s="18"/>
      <c r="AM14" s="18"/>
      <c r="AN14" s="18"/>
      <c r="AO14" s="18"/>
      <c r="AP14" s="18"/>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9"/>
      <c r="BP14" s="19"/>
      <c r="BQ14" s="19"/>
      <c r="BR14" s="19"/>
      <c r="BS14" s="19"/>
      <c r="BT14" s="19"/>
      <c r="BU14" s="19"/>
      <c r="BV14" s="19"/>
      <c r="BW14" s="19"/>
      <c r="BX14" s="19"/>
      <c r="BY14" s="19"/>
      <c r="BZ14" s="19"/>
      <c r="CA14" s="384">
        <v>28</v>
      </c>
      <c r="CB14" s="385">
        <f t="shared" si="0"/>
        <v>2</v>
      </c>
      <c r="CC14" s="386">
        <f>IF(COUNTIF(CC$2:CC13,CB14)&gt;0,CB14+0.1*COUNTIF(CB$2:CB13,CB14),CB14)</f>
        <v>2</v>
      </c>
      <c r="CO14">
        <f t="shared" si="8"/>
        <v>13</v>
      </c>
      <c r="CT14" s="22"/>
      <c r="CY14" s="451">
        <v>14</v>
      </c>
      <c r="CZ14" s="515" t="s">
        <v>2103</v>
      </c>
    </row>
    <row r="15" spans="1:133">
      <c r="A15" s="398"/>
      <c r="B15" s="394"/>
      <c r="C15" s="11"/>
      <c r="D15" s="11"/>
      <c r="E15" s="11"/>
      <c r="F15" s="11"/>
      <c r="G15" s="11"/>
      <c r="H15" s="443"/>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Y15" s="451">
        <v>15</v>
      </c>
      <c r="CZ15" s="451" t="s">
        <v>2104</v>
      </c>
    </row>
    <row r="16" spans="1:133">
      <c r="A16" s="399"/>
      <c r="B16" s="9"/>
      <c r="E16" s="11"/>
      <c r="F16" s="11"/>
      <c r="G16" s="11"/>
      <c r="H16" s="443"/>
      <c r="I16" s="11"/>
      <c r="J16" s="11"/>
      <c r="CY16" s="451">
        <v>16</v>
      </c>
      <c r="CZ16" s="451"/>
    </row>
    <row r="17" spans="1:104">
      <c r="A17" s="397"/>
      <c r="B17" s="11"/>
      <c r="C17" s="566"/>
      <c r="CY17" s="451">
        <v>17</v>
      </c>
      <c r="CZ17" s="451"/>
    </row>
    <row r="18" spans="1:104">
      <c r="A18" s="397"/>
      <c r="B18" s="11"/>
      <c r="CY18" s="451">
        <v>18</v>
      </c>
      <c r="CZ18" s="515" t="s">
        <v>2094</v>
      </c>
    </row>
    <row r="19" spans="1:104">
      <c r="A19" s="398"/>
      <c r="B19" s="11"/>
      <c r="C19" s="566"/>
      <c r="CY19" s="451">
        <v>19</v>
      </c>
      <c r="CZ19" s="451" t="s">
        <v>2095</v>
      </c>
    </row>
    <row r="20" spans="1:104">
      <c r="A20" s="398"/>
      <c r="B20" s="11"/>
      <c r="CY20" s="451">
        <v>20</v>
      </c>
      <c r="CZ20" s="451" t="s">
        <v>2105</v>
      </c>
    </row>
    <row r="21" spans="1:104">
      <c r="A21" s="442"/>
      <c r="B21" s="11"/>
      <c r="CY21" s="403"/>
      <c r="CZ21" s="403"/>
    </row>
    <row r="22" spans="1:104">
      <c r="A22" s="442"/>
      <c r="B22" s="11"/>
      <c r="CY22" s="403"/>
      <c r="CZ22" s="403"/>
    </row>
    <row r="23" spans="1:104">
      <c r="B23" s="230"/>
      <c r="C23" s="451"/>
      <c r="E23" s="16"/>
      <c r="F23" s="16"/>
      <c r="CA23" s="6">
        <v>1</v>
      </c>
      <c r="CD23" s="6" t="b">
        <f>'INTRO Financial Data'!A174</f>
        <v>0</v>
      </c>
      <c r="CH23" s="16">
        <f t="shared" ref="CH23:CH28" si="9">CK2</f>
        <v>6</v>
      </c>
      <c r="CI23" s="16">
        <f t="shared" ref="CI23:CI35" si="10">IF(MOD(CH23,2)=1,0,1)</f>
        <v>1</v>
      </c>
    </row>
    <row r="24" spans="1:104">
      <c r="B24" s="230"/>
      <c r="E24" s="16"/>
      <c r="F24" s="16"/>
      <c r="CA24" s="6">
        <v>2</v>
      </c>
      <c r="CD24" s="6" t="b">
        <f>'INTRO Financial Data'!A175</f>
        <v>1</v>
      </c>
      <c r="CH24" s="16">
        <f t="shared" si="9"/>
        <v>9</v>
      </c>
      <c r="CI24" s="16">
        <f t="shared" si="10"/>
        <v>0</v>
      </c>
    </row>
    <row r="25" spans="1:104">
      <c r="B25" s="230"/>
      <c r="E25" s="16"/>
      <c r="F25" s="16"/>
      <c r="CA25" s="6">
        <v>3</v>
      </c>
      <c r="CD25" s="6" t="b">
        <f>'INTRO Financial Data'!A176</f>
        <v>0</v>
      </c>
      <c r="CH25" s="16">
        <f t="shared" si="9"/>
        <v>8</v>
      </c>
      <c r="CI25" s="16">
        <f t="shared" si="10"/>
        <v>1</v>
      </c>
    </row>
    <row r="26" spans="1:104">
      <c r="B26" s="230"/>
      <c r="E26" s="16"/>
      <c r="F26" s="16"/>
      <c r="CA26" s="6">
        <v>4</v>
      </c>
      <c r="CD26" s="6" t="b">
        <f>'INTRO Financial Data'!A177</f>
        <v>1</v>
      </c>
      <c r="CH26" s="16">
        <f t="shared" si="9"/>
        <v>3</v>
      </c>
      <c r="CI26" s="16">
        <f t="shared" si="10"/>
        <v>0</v>
      </c>
    </row>
    <row r="27" spans="1:104">
      <c r="B27" s="230"/>
      <c r="E27" s="16"/>
      <c r="F27" s="16"/>
      <c r="CA27" s="6">
        <v>5</v>
      </c>
      <c r="CD27" s="6" t="b">
        <f>'INTRO Financial Data'!A178</f>
        <v>1</v>
      </c>
      <c r="CH27" s="16">
        <f t="shared" si="9"/>
        <v>5</v>
      </c>
      <c r="CI27" s="16">
        <f t="shared" si="10"/>
        <v>0</v>
      </c>
    </row>
    <row r="28" spans="1:104">
      <c r="B28" s="230"/>
      <c r="E28" s="16"/>
      <c r="F28" s="16"/>
      <c r="CA28" s="6">
        <v>6</v>
      </c>
      <c r="CD28" s="6" t="b">
        <f>'INTRO Financial Data'!A179</f>
        <v>0</v>
      </c>
      <c r="CH28" s="16">
        <f t="shared" si="9"/>
        <v>4</v>
      </c>
      <c r="CI28" s="16">
        <f t="shared" si="10"/>
        <v>1</v>
      </c>
    </row>
    <row r="29" spans="1:104">
      <c r="B29" s="230"/>
      <c r="E29" s="16"/>
      <c r="F29" s="16"/>
      <c r="CA29" s="6">
        <v>7</v>
      </c>
      <c r="CD29" s="6" t="b">
        <f>GAAP!A225</f>
        <v>0</v>
      </c>
      <c r="CH29" s="16">
        <f t="shared" ref="CH29:CH35" si="11">CI2</f>
        <v>4</v>
      </c>
      <c r="CI29" s="16">
        <f t="shared" si="10"/>
        <v>1</v>
      </c>
    </row>
    <row r="30" spans="1:104">
      <c r="B30" s="230"/>
      <c r="E30" s="16"/>
      <c r="F30" s="16"/>
      <c r="CA30" s="6">
        <v>8</v>
      </c>
      <c r="CD30" s="6" t="b">
        <f>GAAP!A226</f>
        <v>1</v>
      </c>
      <c r="CH30" s="16">
        <f t="shared" si="11"/>
        <v>7</v>
      </c>
      <c r="CI30" s="16">
        <f t="shared" si="10"/>
        <v>0</v>
      </c>
    </row>
    <row r="31" spans="1:104">
      <c r="B31" s="230"/>
      <c r="E31" s="16"/>
      <c r="F31" s="16"/>
      <c r="CA31" s="6">
        <v>9</v>
      </c>
      <c r="CD31" s="6" t="b">
        <f>GAAP!A227</f>
        <v>0</v>
      </c>
      <c r="CH31" s="16">
        <f t="shared" si="11"/>
        <v>6</v>
      </c>
      <c r="CI31" s="16">
        <f t="shared" si="10"/>
        <v>1</v>
      </c>
    </row>
    <row r="32" spans="1:104">
      <c r="B32" s="230"/>
      <c r="E32" s="16"/>
      <c r="F32" s="16"/>
      <c r="CA32" s="6">
        <v>10</v>
      </c>
      <c r="CD32" s="6" t="b">
        <f>GAAP!A228</f>
        <v>1</v>
      </c>
      <c r="CH32" s="16">
        <f t="shared" si="11"/>
        <v>1</v>
      </c>
      <c r="CI32" s="16">
        <f t="shared" si="10"/>
        <v>0</v>
      </c>
    </row>
    <row r="33" spans="2:87">
      <c r="B33" s="230"/>
      <c r="E33" s="16"/>
      <c r="F33" s="16"/>
      <c r="CA33" s="6">
        <v>11</v>
      </c>
      <c r="CD33" s="6" t="b">
        <f>GAAP!A229</f>
        <v>1</v>
      </c>
      <c r="CH33" s="16">
        <f t="shared" si="11"/>
        <v>3</v>
      </c>
      <c r="CI33" s="16">
        <f t="shared" si="10"/>
        <v>0</v>
      </c>
    </row>
    <row r="34" spans="2:87">
      <c r="B34" s="230"/>
      <c r="E34" s="16"/>
      <c r="F34" s="16"/>
      <c r="CA34" s="6">
        <v>12</v>
      </c>
      <c r="CD34" s="6" t="b">
        <f>GAAP!A230</f>
        <v>0</v>
      </c>
      <c r="CH34" s="16">
        <f t="shared" si="11"/>
        <v>2</v>
      </c>
      <c r="CI34" s="16">
        <f t="shared" si="10"/>
        <v>1</v>
      </c>
    </row>
    <row r="35" spans="2:87">
      <c r="B35" s="230"/>
      <c r="E35" s="16"/>
      <c r="F35" s="16"/>
      <c r="CA35" s="6">
        <v>13</v>
      </c>
      <c r="CD35" s="6" t="b">
        <f>GAAP!A231</f>
        <v>1</v>
      </c>
      <c r="CH35" s="16">
        <f t="shared" si="11"/>
        <v>5</v>
      </c>
      <c r="CI35" s="16">
        <f t="shared" si="10"/>
        <v>0</v>
      </c>
    </row>
    <row r="36" spans="2:87">
      <c r="B36" s="230"/>
      <c r="E36" s="162"/>
      <c r="F36" s="162"/>
      <c r="L36" s="162"/>
      <c r="CA36" s="6">
        <v>14</v>
      </c>
      <c r="CD36" s="6" t="str">
        <f>GAAP!B235</f>
        <v>Amazon</v>
      </c>
    </row>
    <row r="37" spans="2:87">
      <c r="B37" s="230"/>
      <c r="E37" s="162"/>
      <c r="F37" s="162"/>
      <c r="L37" s="162"/>
      <c r="CA37" s="6">
        <v>15</v>
      </c>
      <c r="CD37" s="6" t="str">
        <f>GAAP!B237</f>
        <v>Fulfillment</v>
      </c>
    </row>
    <row r="38" spans="2:87">
      <c r="B38" s="230"/>
      <c r="E38" s="162"/>
      <c r="F38" s="162"/>
      <c r="L38" s="162"/>
      <c r="CA38" s="6">
        <v>16</v>
      </c>
      <c r="CD38" s="6" t="str">
        <f>GAAP!B243</f>
        <v>Boeing</v>
      </c>
    </row>
    <row r="39" spans="2:87">
      <c r="B39" s="230"/>
      <c r="E39" s="162"/>
      <c r="F39" s="162"/>
      <c r="L39" s="162"/>
      <c r="CA39" s="6">
        <v>17</v>
      </c>
      <c r="CD39" s="6" t="str">
        <f>GAAP!B245</f>
        <v>Unbilled Receivables</v>
      </c>
    </row>
    <row r="40" spans="2:87">
      <c r="B40" s="230"/>
      <c r="E40" s="162"/>
      <c r="F40" s="162"/>
      <c r="L40" s="162"/>
      <c r="CA40" s="6">
        <v>18</v>
      </c>
      <c r="CD40" s="6" t="str">
        <f>GAAP!B251</f>
        <v>McDonald</v>
      </c>
    </row>
    <row r="41" spans="2:87">
      <c r="B41" s="230"/>
      <c r="E41" s="162"/>
      <c r="F41" s="162"/>
      <c r="L41" s="162"/>
      <c r="CA41" s="6">
        <v>19</v>
      </c>
      <c r="CD41" s="6" t="str">
        <f>GAAP!B253</f>
        <v>All of the above</v>
      </c>
    </row>
    <row r="42" spans="2:87">
      <c r="B42" s="230"/>
      <c r="E42" s="162"/>
      <c r="F42" s="162"/>
      <c r="L42" s="162"/>
      <c r="CA42" s="6">
        <v>20</v>
      </c>
      <c r="CD42" s="6" t="str">
        <f>GAAP!B259</f>
        <v>Disney</v>
      </c>
    </row>
    <row r="43" spans="2:87">
      <c r="B43" s="230"/>
      <c r="E43" s="162"/>
      <c r="F43" s="162"/>
      <c r="L43" s="162"/>
      <c r="CA43" s="6">
        <v>21</v>
      </c>
      <c r="CD43" s="6" t="str">
        <f>GAAP!B261</f>
        <v>All of the above</v>
      </c>
    </row>
    <row r="44" spans="2:87">
      <c r="B44" s="230"/>
      <c r="E44" s="162"/>
      <c r="F44" s="162"/>
      <c r="L44" s="162"/>
      <c r="CA44" s="6">
        <v>22</v>
      </c>
      <c r="CD44" s="6" t="str">
        <f>GAAP!B267</f>
        <v>Exxon Mobile</v>
      </c>
    </row>
    <row r="45" spans="2:87">
      <c r="B45" s="230"/>
      <c r="E45" s="162"/>
      <c r="F45" s="162"/>
      <c r="L45" s="162"/>
      <c r="CA45" s="6">
        <v>23</v>
      </c>
      <c r="CD45" s="6" t="str">
        <f>GAAP!B269</f>
        <v>All of the above</v>
      </c>
    </row>
    <row r="46" spans="2:87">
      <c r="B46" s="230"/>
      <c r="E46" s="16"/>
      <c r="F46" s="16"/>
      <c r="CA46" s="6">
        <v>24</v>
      </c>
      <c r="CD46" s="6" t="b">
        <f>'SEC Filings'!A228</f>
        <v>1</v>
      </c>
      <c r="CH46" s="16">
        <f t="shared" ref="CH46:CH51" si="12">CJ2</f>
        <v>5</v>
      </c>
      <c r="CI46" s="16">
        <f t="shared" ref="CI46:CI56" si="13">IF(MOD(CH46,2)=1,0,1)</f>
        <v>0</v>
      </c>
    </row>
    <row r="47" spans="2:87">
      <c r="B47" s="230"/>
      <c r="E47" s="16"/>
      <c r="F47" s="16"/>
      <c r="CA47" s="6">
        <v>25</v>
      </c>
      <c r="CD47" s="6" t="b">
        <f>'SEC Filings'!A229</f>
        <v>0</v>
      </c>
      <c r="CH47" s="16">
        <f t="shared" si="12"/>
        <v>8</v>
      </c>
      <c r="CI47" s="16">
        <f t="shared" si="13"/>
        <v>1</v>
      </c>
    </row>
    <row r="48" spans="2:87">
      <c r="B48" s="230"/>
      <c r="E48" s="16"/>
      <c r="F48" s="16"/>
      <c r="CA48" s="6">
        <v>26</v>
      </c>
      <c r="CD48" s="6" t="b">
        <f>'SEC Filings'!A230</f>
        <v>1</v>
      </c>
      <c r="CH48" s="16">
        <f t="shared" si="12"/>
        <v>7</v>
      </c>
      <c r="CI48" s="16">
        <f t="shared" si="13"/>
        <v>0</v>
      </c>
    </row>
    <row r="49" spans="2:92">
      <c r="B49" s="230"/>
      <c r="E49" s="16"/>
      <c r="F49" s="16"/>
      <c r="CA49" s="6">
        <v>27</v>
      </c>
      <c r="CD49" s="6" t="b">
        <f>'SEC Filings'!A231</f>
        <v>0</v>
      </c>
      <c r="CH49" s="16">
        <f t="shared" si="12"/>
        <v>2</v>
      </c>
      <c r="CI49" s="16">
        <f t="shared" si="13"/>
        <v>1</v>
      </c>
    </row>
    <row r="50" spans="2:92">
      <c r="B50" s="230"/>
      <c r="E50" s="16"/>
      <c r="F50" s="16"/>
      <c r="CA50" s="6">
        <v>28</v>
      </c>
      <c r="CD50" s="6" t="b">
        <f>'SEC Filings'!A232</f>
        <v>0</v>
      </c>
      <c r="CH50" s="16">
        <f t="shared" si="12"/>
        <v>4</v>
      </c>
      <c r="CI50" s="16">
        <f t="shared" si="13"/>
        <v>1</v>
      </c>
    </row>
    <row r="51" spans="2:92">
      <c r="B51" s="230"/>
      <c r="E51" s="16"/>
      <c r="F51" s="16"/>
      <c r="CA51" s="6">
        <v>29</v>
      </c>
      <c r="CD51" s="6" t="b">
        <f>'SEC Filings'!A233</f>
        <v>1</v>
      </c>
      <c r="CH51" s="16">
        <f t="shared" si="12"/>
        <v>3</v>
      </c>
      <c r="CI51" s="16">
        <f t="shared" si="13"/>
        <v>0</v>
      </c>
    </row>
    <row r="52" spans="2:92">
      <c r="B52" s="230"/>
      <c r="C52" s="565"/>
      <c r="E52" s="16"/>
      <c r="F52" s="16"/>
      <c r="CA52" s="6">
        <v>30</v>
      </c>
      <c r="CD52" s="6" t="b">
        <f>'INTRO FSA'!A251</f>
        <v>1</v>
      </c>
      <c r="CH52" s="16">
        <f>CG2</f>
        <v>3</v>
      </c>
      <c r="CI52" s="16">
        <f t="shared" si="13"/>
        <v>0</v>
      </c>
    </row>
    <row r="53" spans="2:92">
      <c r="B53" s="230"/>
      <c r="C53" s="565"/>
      <c r="E53" s="16"/>
      <c r="F53" s="16"/>
      <c r="CA53" s="6">
        <v>31</v>
      </c>
      <c r="CD53" s="6" t="b">
        <f>'INTRO FSA'!A252</f>
        <v>1</v>
      </c>
      <c r="CH53" s="16">
        <f t="shared" ref="CH53:CH56" si="14">CG3</f>
        <v>5</v>
      </c>
      <c r="CI53" s="16">
        <f t="shared" si="13"/>
        <v>0</v>
      </c>
    </row>
    <row r="54" spans="2:92">
      <c r="B54" s="230"/>
      <c r="C54" s="565"/>
      <c r="E54" s="16"/>
      <c r="F54" s="16"/>
      <c r="CA54" s="6">
        <v>32</v>
      </c>
      <c r="CD54" s="6" t="b">
        <f>'INTRO FSA'!A253</f>
        <v>0</v>
      </c>
      <c r="CH54" s="16">
        <f t="shared" si="14"/>
        <v>4</v>
      </c>
      <c r="CI54" s="16">
        <f t="shared" si="13"/>
        <v>1</v>
      </c>
    </row>
    <row r="55" spans="2:92">
      <c r="B55" s="230"/>
      <c r="C55" s="565"/>
      <c r="E55" s="16"/>
      <c r="F55" s="16"/>
      <c r="CA55" s="6">
        <v>33</v>
      </c>
      <c r="CD55" s="6" t="b">
        <f>'INTRO FSA'!A254</f>
        <v>1</v>
      </c>
      <c r="CH55" s="16">
        <f t="shared" si="14"/>
        <v>1</v>
      </c>
      <c r="CI55" s="16">
        <f t="shared" si="13"/>
        <v>0</v>
      </c>
    </row>
    <row r="56" spans="2:92">
      <c r="B56" s="230"/>
      <c r="C56" s="565"/>
      <c r="E56" s="16"/>
      <c r="F56" s="16"/>
      <c r="CA56" s="6">
        <v>34</v>
      </c>
      <c r="CD56" s="6" t="b">
        <f>'INTRO FSA'!A255</f>
        <v>0</v>
      </c>
      <c r="CH56" s="16">
        <f t="shared" si="14"/>
        <v>2</v>
      </c>
      <c r="CI56" s="16">
        <f t="shared" si="13"/>
        <v>1</v>
      </c>
    </row>
    <row r="57" spans="2:92">
      <c r="B57" s="230"/>
      <c r="E57" s="230"/>
      <c r="F57" s="230"/>
      <c r="G57" s="230"/>
      <c r="H57" s="230"/>
      <c r="L57" s="230"/>
      <c r="CA57" s="6">
        <v>35</v>
      </c>
      <c r="CC57" s="230"/>
      <c r="CD57" s="6">
        <f>'EXCEL Formulas'!B190</f>
        <v>28</v>
      </c>
      <c r="CK57" s="230"/>
      <c r="CL57" s="230"/>
      <c r="CM57" s="230"/>
      <c r="CN57" s="230"/>
    </row>
    <row r="58" spans="2:92">
      <c r="B58" s="230"/>
      <c r="E58" s="230"/>
      <c r="F58" s="230"/>
      <c r="G58" s="230"/>
      <c r="H58" s="230"/>
      <c r="I58" s="514"/>
      <c r="L58" s="230"/>
      <c r="CA58" s="6">
        <v>36</v>
      </c>
      <c r="CC58" s="230"/>
      <c r="CD58" s="6">
        <f>'EXCEL Formulas'!B194</f>
        <v>0.2</v>
      </c>
      <c r="CJ58" s="230">
        <f>'EXCEL Formulas'!F194/'EXCEL Formulas'!G194</f>
        <v>0.2</v>
      </c>
      <c r="CK58" s="230" t="str">
        <f ca="1">CELL("format",'EXCEL Formulas'!B194)</f>
        <v>G</v>
      </c>
      <c r="CM58" s="230"/>
      <c r="CN58" s="230"/>
    </row>
    <row r="59" spans="2:92">
      <c r="B59" s="230"/>
      <c r="E59" s="230"/>
      <c r="F59" s="230"/>
      <c r="G59" s="230"/>
      <c r="H59" s="230"/>
      <c r="CA59" s="6">
        <v>37</v>
      </c>
      <c r="CC59" s="230"/>
      <c r="CD59" s="6">
        <f>'EXCEL Formulas'!B198</f>
        <v>1.25</v>
      </c>
      <c r="CJ59" s="230">
        <f>'EXCEL Formulas'!F198*'EXCEL Formulas'!G198/('EXCEL Formulas'!F199+'EXCEL Formulas'!G199)</f>
        <v>1.25</v>
      </c>
      <c r="CK59" s="230"/>
      <c r="CL59" s="230"/>
      <c r="CM59" s="230"/>
      <c r="CN59" s="230"/>
    </row>
    <row r="60" spans="2:92">
      <c r="B60" s="230"/>
      <c r="E60" s="230"/>
      <c r="F60" s="230"/>
      <c r="G60" s="230"/>
      <c r="H60" s="230"/>
      <c r="M60" s="230"/>
      <c r="N60" s="230"/>
      <c r="O60" s="230"/>
      <c r="CA60" s="6">
        <v>38</v>
      </c>
      <c r="CC60" s="230"/>
      <c r="CD60" s="6">
        <f>'EXCEL Formulas'!B203</f>
        <v>5</v>
      </c>
      <c r="CE60" s="6">
        <f>'EXCEL Formulas'!C203</f>
        <v>5</v>
      </c>
      <c r="CF60" s="6">
        <f>'EXCEL Formulas'!B204</f>
        <v>9</v>
      </c>
      <c r="CH60" s="230">
        <f ca="1">IFERROR(FIND("$",_xlfn.FORMULATEXT('EXCEL Formulas'!B203)),0)</f>
        <v>2</v>
      </c>
    </row>
    <row r="61" spans="2:92">
      <c r="B61" s="230"/>
      <c r="G61" s="230"/>
      <c r="H61" s="230"/>
      <c r="L61" s="230"/>
      <c r="M61" s="230"/>
      <c r="N61" s="230"/>
      <c r="O61" s="230"/>
      <c r="P61" s="230"/>
      <c r="S61" s="230"/>
      <c r="T61" s="230"/>
      <c r="U61" s="230"/>
      <c r="V61" s="230"/>
      <c r="W61" s="230"/>
      <c r="CA61" s="6">
        <v>39</v>
      </c>
      <c r="CC61" s="230"/>
      <c r="CD61" s="389">
        <f>'EXCEL Formulas'!C226</f>
        <v>1</v>
      </c>
      <c r="CE61" s="389">
        <f>'EXCEL Formulas'!D226</f>
        <v>1</v>
      </c>
      <c r="CF61" s="389">
        <f>'EXCEL Formulas'!E226</f>
        <v>4</v>
      </c>
      <c r="CG61" s="389">
        <f>'EXCEL Formulas'!F226</f>
        <v>2</v>
      </c>
      <c r="CH61" s="389">
        <f>'EXCEL Formulas'!G226</f>
        <v>5</v>
      </c>
    </row>
    <row r="62" spans="2:92">
      <c r="B62" s="230"/>
      <c r="E62" s="230"/>
      <c r="F62" s="230"/>
      <c r="G62" s="230"/>
      <c r="H62" s="230"/>
      <c r="L62" s="230"/>
      <c r="M62" s="230"/>
      <c r="N62" s="230"/>
      <c r="O62" s="230"/>
      <c r="P62" s="230"/>
      <c r="S62" s="230"/>
      <c r="T62" s="230"/>
      <c r="U62" s="230"/>
      <c r="V62" s="230"/>
      <c r="W62" s="230"/>
      <c r="CA62" s="6">
        <v>40</v>
      </c>
      <c r="CC62" s="230"/>
      <c r="CD62" s="389">
        <f>'EXCEL Formulas'!C231</f>
        <v>1</v>
      </c>
      <c r="CE62" s="389">
        <f>'EXCEL Formulas'!D231</f>
        <v>1</v>
      </c>
      <c r="CF62" s="389">
        <f>'EXCEL Formulas'!E231</f>
        <v>4</v>
      </c>
      <c r="CG62" s="389">
        <f>'EXCEL Formulas'!F231</f>
        <v>1</v>
      </c>
      <c r="CH62" s="389">
        <f>'EXCEL Formulas'!G231</f>
        <v>4</v>
      </c>
    </row>
    <row r="63" spans="2:92">
      <c r="B63" s="230"/>
      <c r="E63" s="230"/>
      <c r="F63" s="230"/>
      <c r="G63" s="230"/>
      <c r="H63" s="230"/>
      <c r="L63" s="230"/>
      <c r="M63" s="230"/>
      <c r="N63" s="230"/>
      <c r="O63" s="230"/>
      <c r="P63" s="230"/>
      <c r="S63" s="230"/>
      <c r="T63" s="230"/>
      <c r="U63" s="230"/>
      <c r="V63" s="230"/>
      <c r="W63" s="230"/>
      <c r="CA63" s="6">
        <v>41</v>
      </c>
      <c r="CC63" s="230"/>
      <c r="CD63" s="389">
        <f>'EXCEL Formulas'!C236</f>
        <v>1</v>
      </c>
      <c r="CE63" s="389">
        <f>'EXCEL Formulas'!D236</f>
        <v>1</v>
      </c>
      <c r="CF63" s="389">
        <f>'EXCEL Formulas'!E236</f>
        <v>1</v>
      </c>
      <c r="CG63" s="389">
        <f>'EXCEL Formulas'!F236</f>
        <v>2</v>
      </c>
      <c r="CH63" s="389">
        <f>'EXCEL Formulas'!G236</f>
        <v>2</v>
      </c>
    </row>
    <row r="64" spans="2:92">
      <c r="B64" s="230"/>
      <c r="E64" s="230"/>
      <c r="F64" s="230"/>
      <c r="G64" s="230"/>
      <c r="H64" s="230"/>
      <c r="L64" s="230"/>
      <c r="M64" s="230"/>
      <c r="N64" s="230"/>
      <c r="O64" s="230"/>
      <c r="P64" s="230"/>
      <c r="S64" s="230"/>
      <c r="T64" s="230"/>
      <c r="U64" s="230"/>
      <c r="V64" s="230"/>
      <c r="W64" s="230"/>
      <c r="CA64" s="6">
        <v>42</v>
      </c>
      <c r="CC64" s="230"/>
      <c r="CD64" s="389">
        <f>'EXCEL Formulas'!C241</f>
        <v>1</v>
      </c>
      <c r="CE64" s="389">
        <f>'EXCEL Formulas'!D241</f>
        <v>1</v>
      </c>
      <c r="CF64" s="389">
        <f>'EXCEL Formulas'!E241</f>
        <v>1</v>
      </c>
      <c r="CG64" s="389">
        <f>'EXCEL Formulas'!F241</f>
        <v>1</v>
      </c>
      <c r="CH64" s="389">
        <f>'EXCEL Formulas'!G241</f>
        <v>1</v>
      </c>
    </row>
    <row r="65" spans="2:87">
      <c r="B65" s="230"/>
      <c r="E65" s="230"/>
      <c r="F65" s="230"/>
      <c r="G65" s="230"/>
      <c r="H65" s="230"/>
      <c r="I65" s="514"/>
      <c r="L65" s="230"/>
      <c r="M65" s="387"/>
      <c r="N65" s="230"/>
      <c r="CA65" s="6">
        <v>43</v>
      </c>
      <c r="CC65" s="230"/>
      <c r="CE65" s="6">
        <f>'EXCEL Formulas'!F250</f>
        <v>2.7140157815208621E-2</v>
      </c>
      <c r="CH65" s="230"/>
      <c r="CI65" s="230" t="str">
        <f ca="1">CELL("format",'EXCEL Formulas'!F250)</f>
        <v>P1</v>
      </c>
    </row>
    <row r="66" spans="2:87">
      <c r="B66" s="230"/>
      <c r="E66" s="230"/>
      <c r="F66" s="230"/>
      <c r="G66" s="571"/>
      <c r="H66" s="230"/>
      <c r="I66" s="514"/>
      <c r="L66" s="230"/>
      <c r="M66" s="286"/>
      <c r="N66" s="230"/>
      <c r="P66" s="565"/>
      <c r="Q66" s="565"/>
      <c r="CA66" s="6">
        <v>44</v>
      </c>
      <c r="CC66" s="230"/>
      <c r="CD66" s="6">
        <f>'EXCEL Formulas'!E252</f>
        <v>2925.7999999999993</v>
      </c>
      <c r="CE66" s="6">
        <f>'EXCEL Formulas'!F252</f>
        <v>2966.5400000000009</v>
      </c>
      <c r="CH66" s="230" t="str">
        <f ca="1">CELL("format",'EXCEL Formulas'!E252)</f>
        <v>,0</v>
      </c>
      <c r="CI66" s="230" t="str">
        <f ca="1">CELL("format",'EXCEL Formulas'!F252)</f>
        <v>,0</v>
      </c>
    </row>
    <row r="67" spans="2:87">
      <c r="B67" s="230"/>
      <c r="E67" s="230"/>
      <c r="F67" s="230"/>
      <c r="G67" s="571"/>
      <c r="H67" s="230"/>
      <c r="I67" s="514"/>
      <c r="L67" s="230"/>
      <c r="M67" s="388"/>
      <c r="N67" s="230"/>
      <c r="P67" s="565"/>
      <c r="Q67" s="565"/>
      <c r="CA67" s="6">
        <v>45</v>
      </c>
      <c r="CC67" s="230"/>
      <c r="CD67" s="6">
        <f>'EXCEL Formulas'!E253</f>
        <v>0.28540965328063067</v>
      </c>
      <c r="CE67" s="6">
        <f>'EXCEL Formulas'!F253</f>
        <v>0.281737412685373</v>
      </c>
      <c r="CH67" s="230" t="str">
        <f ca="1">CELL("format",'EXCEL Formulas'!E253)</f>
        <v>P0</v>
      </c>
      <c r="CI67" s="230" t="str">
        <f ca="1">CELL("format",'EXCEL Formulas'!F253)</f>
        <v>P0</v>
      </c>
    </row>
    <row r="68" spans="2:87">
      <c r="B68" s="230"/>
      <c r="E68" s="230"/>
      <c r="F68" s="230"/>
      <c r="G68" s="230"/>
      <c r="H68" s="230"/>
      <c r="L68" s="230"/>
      <c r="M68" s="230"/>
      <c r="N68" s="230"/>
      <c r="O68" s="230"/>
      <c r="P68" s="230"/>
      <c r="CA68" s="6">
        <v>46</v>
      </c>
      <c r="CC68" s="230"/>
      <c r="CD68" s="6" t="str">
        <f ca="1">'EXCEL Formulas'!B269</f>
        <v>Sheet: ENTER SFAM ID</v>
      </c>
    </row>
    <row r="69" spans="2:87">
      <c r="B69" s="230"/>
      <c r="E69" s="327"/>
      <c r="F69" s="327"/>
      <c r="G69" s="327"/>
      <c r="H69" s="327"/>
      <c r="L69" s="327"/>
      <c r="M69" s="6"/>
      <c r="N69" s="6"/>
      <c r="O69" s="6"/>
      <c r="P69" s="6"/>
      <c r="CA69" s="6">
        <v>47</v>
      </c>
      <c r="CD69" s="6">
        <f>'DATA ANALYSIS Common Sizing'!B58</f>
        <v>0.73</v>
      </c>
    </row>
    <row r="70" spans="2:87">
      <c r="B70" s="230"/>
      <c r="E70" s="327"/>
      <c r="F70" s="327"/>
      <c r="G70" s="327"/>
      <c r="H70" s="327"/>
      <c r="L70" s="327"/>
      <c r="M70" s="6"/>
      <c r="N70" s="6"/>
      <c r="O70" s="6"/>
      <c r="P70" s="6"/>
      <c r="CA70" s="6">
        <v>48</v>
      </c>
      <c r="CD70" s="393">
        <f>'DATA ANALYSIS Common Sizing'!B66</f>
        <v>0.9</v>
      </c>
    </row>
    <row r="71" spans="2:87">
      <c r="B71" s="230"/>
      <c r="E71" s="327"/>
      <c r="F71" s="327"/>
      <c r="G71" s="327"/>
      <c r="H71" s="327"/>
      <c r="L71" s="327"/>
      <c r="M71" s="6"/>
      <c r="N71" s="6"/>
      <c r="O71" s="6"/>
      <c r="P71" s="6"/>
      <c r="CA71" s="6">
        <v>49</v>
      </c>
      <c r="CD71" s="6">
        <f>'DATA ANALYSIS Common Sizing'!B79</f>
        <v>0.71</v>
      </c>
    </row>
    <row r="72" spans="2:87">
      <c r="B72" s="230"/>
    </row>
    <row r="73" spans="2:87">
      <c r="B73" s="230"/>
    </row>
    <row r="74" spans="2:87">
      <c r="B74" s="230"/>
    </row>
    <row r="75" spans="2:87">
      <c r="B75" s="230"/>
    </row>
    <row r="76" spans="2:87">
      <c r="B76" s="2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8</vt:i4>
      </vt:variant>
    </vt:vector>
  </HeadingPairs>
  <TitlesOfParts>
    <vt:vector size="19" baseType="lpstr">
      <vt:lpstr>ENTER SFAM ID</vt:lpstr>
      <vt:lpstr>INTRO Financial Data</vt:lpstr>
      <vt:lpstr>EXHIBIT Chart of Accounts</vt:lpstr>
      <vt:lpstr>GAAP</vt:lpstr>
      <vt:lpstr>SEC Filings</vt:lpstr>
      <vt:lpstr>INTRO FSA</vt:lpstr>
      <vt:lpstr>EXCEL Formulas</vt:lpstr>
      <vt:lpstr>DATA ANALYSIS Common Sizing</vt:lpstr>
      <vt:lpstr>DATA Common Sizing</vt:lpstr>
      <vt:lpstr>SUMMARY</vt:lpstr>
      <vt:lpstr>X</vt:lpstr>
      <vt:lpstr>Column</vt:lpstr>
      <vt:lpstr>'EXCEL Formulas'!Print_Area</vt:lpstr>
      <vt:lpstr>'EXHIBIT Chart of Accounts'!Print_Area</vt:lpstr>
      <vt:lpstr>GAAP!Print_Area</vt:lpstr>
      <vt:lpstr>'INTRO Financial Data'!Print_Area</vt:lpstr>
      <vt:lpstr>'SEC Filings'!Print_Area</vt:lpstr>
      <vt:lpstr>SUMMARY!Print_Area</vt:lpstr>
      <vt:lpstr>Workbook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Horwitz</dc:creator>
  <cp:lastModifiedBy>CHRISTOPHER GUZMAN SILVA</cp:lastModifiedBy>
  <cp:lastPrinted>2020-02-03T18:27:08Z</cp:lastPrinted>
  <dcterms:created xsi:type="dcterms:W3CDTF">2019-04-12T12:27:47Z</dcterms:created>
  <dcterms:modified xsi:type="dcterms:W3CDTF">2023-09-29T02:29:54Z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1855b2-0a05-4494-a903-f3f23f3f98e0_Enabled">
    <vt:lpwstr>true</vt:lpwstr>
  </property>
  <property fmtid="{D5CDD505-2E9C-101B-9397-08002B2CF9AE}" pid="3" name="MSIP_Label_fa1855b2-0a05-4494-a903-f3f23f3f98e0_SetDate">
    <vt:lpwstr>2023-02-03T12:44:32Z</vt:lpwstr>
  </property>
  <property fmtid="{D5CDD505-2E9C-101B-9397-08002B2CF9AE}" pid="4" name="MSIP_Label_fa1855b2-0a05-4494-a903-f3f23f3f98e0_Method">
    <vt:lpwstr>Standard</vt:lpwstr>
  </property>
  <property fmtid="{D5CDD505-2E9C-101B-9397-08002B2CF9AE}" pid="5" name="MSIP_Label_fa1855b2-0a05-4494-a903-f3f23f3f98e0_Name">
    <vt:lpwstr>defa4170-0d19-0005-0004-bc88714345d2</vt:lpwstr>
  </property>
  <property fmtid="{D5CDD505-2E9C-101B-9397-08002B2CF9AE}" pid="6" name="MSIP_Label_fa1855b2-0a05-4494-a903-f3f23f3f98e0_SiteId">
    <vt:lpwstr>6f60f0b3-5f06-4e09-9715-989dba8cc7d8</vt:lpwstr>
  </property>
  <property fmtid="{D5CDD505-2E9C-101B-9397-08002B2CF9AE}" pid="7" name="MSIP_Label_fa1855b2-0a05-4494-a903-f3f23f3f98e0_ActionId">
    <vt:lpwstr>7a11188b-b62e-4e06-a3e3-f0064dd5b216</vt:lpwstr>
  </property>
  <property fmtid="{D5CDD505-2E9C-101B-9397-08002B2CF9AE}" pid="8" name="MSIP_Label_fa1855b2-0a05-4494-a903-f3f23f3f98e0_ContentBits">
    <vt:lpwstr>0</vt:lpwstr>
  </property>
</Properties>
</file>