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6D655D51-2346-4074-ABF9-A298DC188632}" xr6:coauthVersionLast="47" xr6:coauthVersionMax="47" xr10:uidLastSave="{00000000-0000-0000-0000-000000000000}"/>
  <bookViews>
    <workbookView xWindow="1950" yWindow="1950" windowWidth="21600" windowHeight="11385"/>
  </bookViews>
  <sheets>
    <sheet name="Intro" sheetId="1" r:id="rId1"/>
    <sheet name="Cronbach Alpha" sheetId="2" r:id="rId2"/>
    <sheet name="Pearson r Based" sheetId="3" r:id="rId3"/>
    <sheet name="Split - Half" sheetId="4" r:id="rId4"/>
    <sheet name="Cohen Kappa" sheetId="5" r:id="rId5"/>
    <sheet name="Limits" sheetId="6" r:id="rId6"/>
    <sheet name="Refs" sheetId="7" r:id="rId7"/>
  </sheet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5" l="1"/>
  <c r="E14" i="5"/>
  <c r="C15" i="5"/>
  <c r="D15" i="5"/>
  <c r="F23" i="5"/>
  <c r="G23" i="5"/>
  <c r="F14" i="2"/>
  <c r="H14" i="2"/>
  <c r="G17" i="2" s="1"/>
  <c r="F17" i="2" s="1"/>
  <c r="F18" i="2" s="1"/>
  <c r="C17" i="2"/>
  <c r="D17" i="2" s="1"/>
  <c r="D18" i="2" s="1"/>
  <c r="C15" i="3"/>
  <c r="D15" i="3"/>
  <c r="B17" i="3" s="1"/>
  <c r="C18" i="3" s="1"/>
  <c r="C19" i="3" s="1"/>
  <c r="E15" i="3"/>
  <c r="F17" i="3" s="1"/>
  <c r="E18" i="3" s="1"/>
  <c r="E19" i="3" s="1"/>
  <c r="D17" i="4"/>
  <c r="F17" i="4"/>
  <c r="C20" i="4" s="1"/>
  <c r="C21" i="4" s="1"/>
  <c r="G20" i="4"/>
  <c r="D21" i="4"/>
  <c r="E21" i="4"/>
  <c r="G23" i="4" l="1"/>
  <c r="G24" i="4" s="1"/>
  <c r="F24" i="4" s="1"/>
  <c r="F25" i="4" s="1"/>
  <c r="C23" i="4"/>
  <c r="C24" i="4" s="1"/>
  <c r="D24" i="4" s="1"/>
  <c r="D25" i="4" s="1"/>
  <c r="I25" i="5"/>
  <c r="E15" i="5"/>
  <c r="K24" i="5" l="1"/>
  <c r="K23" i="5"/>
  <c r="H13" i="5"/>
  <c r="H14" i="5"/>
  <c r="I28" i="5" s="1"/>
  <c r="J25" i="5"/>
  <c r="H17" i="5" l="1"/>
  <c r="I29" i="5"/>
  <c r="I30" i="5" s="1"/>
  <c r="H29" i="5"/>
  <c r="K30" i="5" l="1"/>
  <c r="H18" i="5" s="1"/>
  <c r="J29" i="5"/>
  <c r="J30" i="5" s="1"/>
  <c r="K29" i="5"/>
  <c r="C23" i="5"/>
  <c r="C24" i="5" s="1"/>
  <c r="E23" i="5"/>
  <c r="E24" i="5" s="1"/>
</calcChain>
</file>

<file path=xl/sharedStrings.xml><?xml version="1.0" encoding="utf-8"?>
<sst xmlns="http://schemas.openxmlformats.org/spreadsheetml/2006/main" count="125" uniqueCount="81">
  <si>
    <t xml:space="preserve">          ScoreRel CI</t>
  </si>
  <si>
    <t>Computation of Reliability Coefficient Two-Tailed Confidence Intervals</t>
  </si>
  <si>
    <t xml:space="preserve">     Programmed by Jack Barnette, PhD, Department of Biostatistics</t>
  </si>
  <si>
    <t xml:space="preserve">                  School of Public Health, University of Alabama at Birmingham</t>
  </si>
  <si>
    <t xml:space="preserve">                     1530 3rd Ave S., 140J RPHB, Birmingham, AL 35294-0022</t>
  </si>
  <si>
    <t xml:space="preserve">                                                       barnette @ uab.edu</t>
  </si>
  <si>
    <t>Reliability Score Confidence Interval Estimates for: Cronbach's Alpha, Pearson r</t>
  </si>
  <si>
    <t>type coefficients (test-retest, alternate forms, etc.), Split-half coefficients,</t>
  </si>
  <si>
    <t>and unweighted Cohen's Kappa for the 2 by 2 model.</t>
  </si>
  <si>
    <t xml:space="preserve">This software is available at no charge to the user.  Sharing with others is encouraged. </t>
  </si>
  <si>
    <t xml:space="preserve">All that is requested is that if this software is used to determine confidence intervals </t>
  </si>
  <si>
    <t xml:space="preserve">for reports or publications, the following reference be included in the References: </t>
  </si>
  <si>
    <t xml:space="preserve">Barnette, J.J. (2005).  ScoreRel CI: Software for computation of commonly used score </t>
  </si>
  <si>
    <t xml:space="preserve">     reliability coefficients.  Educational and Psychological Measurement, 65, 980-983.</t>
  </si>
  <si>
    <t xml:space="preserve">In the following programs, enter data into the yellow cells </t>
  </si>
  <si>
    <t xml:space="preserve">                          Results will be seen in the light blue cells</t>
  </si>
  <si>
    <t xml:space="preserve">    Click on one of the Tabs BELOW to go to the desired page.</t>
  </si>
  <si>
    <t xml:space="preserve">            ScoreRel CI</t>
  </si>
  <si>
    <t xml:space="preserve">     Confidence Interval for Cronbach's Alpha</t>
  </si>
  <si>
    <t>Input number of subjects (n), number of items (i), observed Alpha, and</t>
  </si>
  <si>
    <t>desired CI Probability</t>
  </si>
  <si>
    <t xml:space="preserve"> CI Prob. (.500-.999)</t>
  </si>
  <si>
    <t>n ( ≥ 5)</t>
  </si>
  <si>
    <t>i ( ≥ 3)</t>
  </si>
  <si>
    <t>Obs. Alpha</t>
  </si>
  <si>
    <t xml:space="preserve">  (.95, .99, etc.)</t>
  </si>
  <si>
    <t xml:space="preserve"> Upper and Lower Confidence Interval Limits</t>
  </si>
  <si>
    <t>CI lower</t>
  </si>
  <si>
    <t>CI upper</t>
  </si>
  <si>
    <t>≤  α  ≤</t>
  </si>
  <si>
    <t>Confidence Interval for Pearson-Based Coefficient (test-retest, alt. forms)</t>
  </si>
  <si>
    <t xml:space="preserve">Input number of subjects (n, number the r value based on), the reliability </t>
  </si>
  <si>
    <t>coefficient, and desired CI probability.</t>
  </si>
  <si>
    <t>Obs. Pearson r</t>
  </si>
  <si>
    <t xml:space="preserve">                                               </t>
  </si>
  <si>
    <t xml:space="preserve">                                                                                                                                                    </t>
  </si>
  <si>
    <t>≤  ρ  ≤</t>
  </si>
  <si>
    <t xml:space="preserve">                          Confidence Interval for Split-Half Coefficients</t>
  </si>
  <si>
    <t>Input number of subjects (n) and the desired CI probability.</t>
  </si>
  <si>
    <t>You may enter the uncorrected Pearson r or the Spearman-Brown adjusted</t>
  </si>
  <si>
    <t>coefficient.  Enter which of these you wish to enter, and enter 0 for the other</t>
  </si>
  <si>
    <t xml:space="preserve">value.  If non-zero entries are made for both coefficients, Spearman-Brown </t>
  </si>
  <si>
    <t>entry takes precedence and all output will relate to that entry.</t>
  </si>
  <si>
    <t>Uncorrected</t>
  </si>
  <si>
    <t>Spearman-Brown</t>
  </si>
  <si>
    <t xml:space="preserve">   CI Prob. (.500-.999)</t>
  </si>
  <si>
    <t>Pearson r</t>
  </si>
  <si>
    <t>Coefficient</t>
  </si>
  <si>
    <t>SB r</t>
  </si>
  <si>
    <t xml:space="preserve">           r</t>
  </si>
  <si>
    <t xml:space="preserve">            Uncorrected</t>
  </si>
  <si>
    <t>Estimated Reliability Coefficient</t>
  </si>
  <si>
    <t xml:space="preserve">               Pearson r</t>
  </si>
  <si>
    <t xml:space="preserve">Spearman-Brown Prophecy </t>
  </si>
  <si>
    <t xml:space="preserve">                Upper and Lower Confidence Interval Limits</t>
  </si>
  <si>
    <t>≤ ρs-h ≤</t>
  </si>
  <si>
    <t xml:space="preserve">        Confidence Interval for Unweighted Cohen's Kappa in 2 by 2 </t>
  </si>
  <si>
    <t xml:space="preserve">             Input frequencies in each of four cells and desired CI probability</t>
  </si>
  <si>
    <t xml:space="preserve">                        Reviewer 2</t>
  </si>
  <si>
    <t xml:space="preserve">                        Rating</t>
  </si>
  <si>
    <t>1</t>
  </si>
  <si>
    <t>0</t>
  </si>
  <si>
    <t>Total</t>
  </si>
  <si>
    <t>Reviewer 1      1</t>
  </si>
  <si>
    <t>p(Agree)=</t>
  </si>
  <si>
    <t xml:space="preserve">  Rating             0</t>
  </si>
  <si>
    <t xml:space="preserve">             p(Chance)=</t>
  </si>
  <si>
    <t>k=</t>
  </si>
  <si>
    <t xml:space="preserve">       Est.</t>
  </si>
  <si>
    <t xml:space="preserve">Kappa= </t>
  </si>
  <si>
    <t>se=</t>
  </si>
  <si>
    <t xml:space="preserve">  Standard Error=</t>
  </si>
  <si>
    <t>≤  Κ  ≤</t>
  </si>
  <si>
    <t>References:</t>
  </si>
  <si>
    <t xml:space="preserve">These programs are based on distribution theory and equations referenced in: </t>
  </si>
  <si>
    <t>Fan, X. &amp; Thompson, B. (2001). Confidence intervals around score reliability coefficients, please:</t>
  </si>
  <si>
    <t xml:space="preserve">      An EPM Guidelines Editorial, Educational and Psychological Measurement, 61, 517-532.</t>
  </si>
  <si>
    <t xml:space="preserve">Feldt, L.S., Woodruff, D.J., &amp; Salih, F.A. (1987).  Statistical inference for coefficient alpha.  </t>
  </si>
  <si>
    <t xml:space="preserve">     Applied Psychological Measurement, 11, 93-103.</t>
  </si>
  <si>
    <t xml:space="preserve">Fleiss, J.L. (1981).  Statistical methods for rates and proportions (2nd ed.).  New York: </t>
  </si>
  <si>
    <t xml:space="preserve">     John Wiley, 38-46.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</si>
</sst>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" x14ac:dyDescent="0.25"/>
  <sheetData>
    <row r="1" spans="1:3" x14ac:dyDescent="0.25">
      <c r="C1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C7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7" spans="1:1" x14ac:dyDescent="0.25">
      <c r="A27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C1" t="s">
        <v>17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7" spans="1:8" x14ac:dyDescent="0.25">
      <c r="B7" t="s">
        <v>18</v>
      </c>
    </row>
    <row r="9" spans="1:8" x14ac:dyDescent="0.25">
      <c r="A9" t="s">
        <v>19</v>
      </c>
    </row>
    <row r="10" spans="1:8" x14ac:dyDescent="0.25">
      <c r="A10" t="s">
        <v>20</v>
      </c>
    </row>
    <row r="11" spans="1:8" x14ac:dyDescent="0.25">
      <c r="H11" t="s">
        <v>21</v>
      </c>
    </row>
    <row r="12" spans="1:8" x14ac:dyDescent="0.25">
      <c r="B12" t="s">
        <v>22</v>
      </c>
      <c r="D12" t="s">
        <v>23</v>
      </c>
      <c r="F12" t="s">
        <v>24</v>
      </c>
      <c r="H12" t="s">
        <v>25</v>
      </c>
    </row>
    <row r="13" spans="1:8" x14ac:dyDescent="0.25">
      <c r="B13">
        <v>10</v>
      </c>
      <c r="D13">
        <v>3</v>
      </c>
      <c r="F13">
        <v>0.8</v>
      </c>
      <c r="H13">
        <v>0.95</v>
      </c>
    </row>
    <row r="14" spans="1:8" x14ac:dyDescent="0.25">
      <c r="F14">
        <f>(1-H13)/2</f>
        <v>2.5000000000000022E-2</v>
      </c>
      <c r="H14">
        <f>H13+(1-H13)/2</f>
        <v>0.97499999999999998</v>
      </c>
    </row>
    <row r="15" spans="1:8" x14ac:dyDescent="0.25">
      <c r="C15" t="s">
        <v>26</v>
      </c>
    </row>
    <row r="16" spans="1:8" x14ac:dyDescent="0.25">
      <c r="D16" t="s">
        <v>27</v>
      </c>
      <c r="F16" t="s">
        <v>28</v>
      </c>
    </row>
    <row r="17" spans="1:7" x14ac:dyDescent="0.25">
      <c r="C17">
        <f>FINV(F14,B13-1,(B13-1)*(D13-1))</f>
        <v>2.9291124931232631</v>
      </c>
      <c r="D17">
        <f>1-((1-F13)*C17)</f>
        <v>0.41417750137534748</v>
      </c>
      <c r="E17" t="s">
        <v>29</v>
      </c>
      <c r="F17">
        <f>1-((1-F13)*G17)</f>
        <v>0.94596757212753579</v>
      </c>
      <c r="G17">
        <f>FINV(H14,B13-1,(B13-1)*(D13-1))</f>
        <v>0.27016213936232097</v>
      </c>
    </row>
    <row r="18" spans="1:7" x14ac:dyDescent="0.25">
      <c r="D18" t="str">
        <f>IF(D17&lt; 0,"suggest 0","                 ")</f>
        <v xml:space="preserve">                 </v>
      </c>
      <c r="F18" t="str">
        <f>IF(F17 &gt; 1,"suggest +1","                  ")</f>
        <v xml:space="preserve">                  </v>
      </c>
    </row>
    <row r="24" spans="1:7" x14ac:dyDescent="0.25">
      <c r="A2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C1" t="s">
        <v>17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30</v>
      </c>
    </row>
    <row r="9" spans="1:7" x14ac:dyDescent="0.25">
      <c r="A9" t="s">
        <v>31</v>
      </c>
    </row>
    <row r="10" spans="1:7" x14ac:dyDescent="0.25">
      <c r="A10" t="s">
        <v>32</v>
      </c>
    </row>
    <row r="12" spans="1:7" x14ac:dyDescent="0.25">
      <c r="F12" t="s">
        <v>21</v>
      </c>
    </row>
    <row r="13" spans="1:7" x14ac:dyDescent="0.25">
      <c r="B13" t="s">
        <v>22</v>
      </c>
      <c r="D13" t="s">
        <v>33</v>
      </c>
      <c r="F13" t="s">
        <v>25</v>
      </c>
    </row>
    <row r="14" spans="1:7" x14ac:dyDescent="0.25">
      <c r="B14">
        <v>20</v>
      </c>
      <c r="D14">
        <v>0.8</v>
      </c>
      <c r="F14">
        <v>0.95</v>
      </c>
      <c r="G14" t="s">
        <v>34</v>
      </c>
    </row>
    <row r="15" spans="1:7" x14ac:dyDescent="0.25">
      <c r="A15" t="s">
        <v>35</v>
      </c>
      <c r="C15">
        <f xml:space="preserve"> 0.5*LN((1+ABS(D14))/(1-ABS(D14)))</f>
        <v>1.0986122886681098</v>
      </c>
      <c r="D15">
        <f>SQRT(1/(B14-3))</f>
        <v>0.24253562503633297</v>
      </c>
      <c r="E15">
        <f>NORMSINV(F14+0.5*(1-F14))</f>
        <v>1.9599639845400536</v>
      </c>
    </row>
    <row r="16" spans="1:7" x14ac:dyDescent="0.25">
      <c r="B16" t="s">
        <v>26</v>
      </c>
    </row>
    <row r="17" spans="1:6" x14ac:dyDescent="0.25">
      <c r="B17">
        <f>C15-(D15*E15)</f>
        <v>0.62325119862898626</v>
      </c>
      <c r="C17" t="s">
        <v>27</v>
      </c>
      <c r="E17" t="s">
        <v>28</v>
      </c>
      <c r="F17">
        <f>C15+(D15*E15)</f>
        <v>1.5739733787072332</v>
      </c>
    </row>
    <row r="18" spans="1:6" x14ac:dyDescent="0.25">
      <c r="C18">
        <f>FISHERINV(B17)</f>
        <v>0.55338764445385857</v>
      </c>
      <c r="D18" t="s">
        <v>36</v>
      </c>
      <c r="E18">
        <f>FISHERINV(F17)</f>
        <v>0.91765548409694497</v>
      </c>
    </row>
    <row r="19" spans="1:6" x14ac:dyDescent="0.25">
      <c r="C19" t="str">
        <f>IF(C18&lt;0,"suggest 0","                  ")</f>
        <v xml:space="preserve">                  </v>
      </c>
      <c r="E19" t="str">
        <f>IF(E18 &gt;1,"suggest +1","                  ")</f>
        <v xml:space="preserve">                  </v>
      </c>
    </row>
    <row r="26" spans="1:6" x14ac:dyDescent="0.25">
      <c r="A26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sheetData>
    <row r="1" spans="1:9" x14ac:dyDescent="0.25">
      <c r="C1" t="s">
        <v>17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37</v>
      </c>
    </row>
    <row r="8" spans="1:9" x14ac:dyDescent="0.25">
      <c r="A8" t="s">
        <v>38</v>
      </c>
    </row>
    <row r="9" spans="1:9" x14ac:dyDescent="0.25">
      <c r="A9" t="s">
        <v>39</v>
      </c>
    </row>
    <row r="10" spans="1:9" x14ac:dyDescent="0.25">
      <c r="A10" t="s">
        <v>40</v>
      </c>
    </row>
    <row r="11" spans="1:9" x14ac:dyDescent="0.25">
      <c r="A11" t="s">
        <v>41</v>
      </c>
    </row>
    <row r="12" spans="1:9" x14ac:dyDescent="0.25">
      <c r="A12" t="s">
        <v>42</v>
      </c>
    </row>
    <row r="14" spans="1:9" x14ac:dyDescent="0.25">
      <c r="D14" t="s">
        <v>43</v>
      </c>
      <c r="F14" t="s">
        <v>44</v>
      </c>
      <c r="H14" t="s">
        <v>45</v>
      </c>
    </row>
    <row r="15" spans="1:9" x14ac:dyDescent="0.25">
      <c r="B15" t="s">
        <v>22</v>
      </c>
      <c r="D15" t="s">
        <v>46</v>
      </c>
      <c r="F15" t="s">
        <v>47</v>
      </c>
      <c r="H15" t="s">
        <v>25</v>
      </c>
    </row>
    <row r="16" spans="1:9" x14ac:dyDescent="0.25">
      <c r="B16">
        <v>20</v>
      </c>
      <c r="D16">
        <v>0.8</v>
      </c>
      <c r="F16">
        <v>0</v>
      </c>
      <c r="H16">
        <v>0.9</v>
      </c>
      <c r="I16" t="s">
        <v>34</v>
      </c>
    </row>
    <row r="17" spans="1:7" x14ac:dyDescent="0.25">
      <c r="C17" t="s">
        <v>48</v>
      </c>
      <c r="D17">
        <f>IF(D16=0,F16,(2*D16)/(1+D16))</f>
        <v>0.88888888888888895</v>
      </c>
      <c r="E17" t="s">
        <v>49</v>
      </c>
      <c r="F17">
        <f>IF(F16=0,D16,F16/(2-F16))</f>
        <v>0.8</v>
      </c>
    </row>
    <row r="18" spans="1:7" x14ac:dyDescent="0.25">
      <c r="B18" t="s">
        <v>50</v>
      </c>
      <c r="G18" t="s">
        <v>51</v>
      </c>
    </row>
    <row r="19" spans="1:7" x14ac:dyDescent="0.25">
      <c r="B19" t="s">
        <v>52</v>
      </c>
      <c r="G19" t="s">
        <v>53</v>
      </c>
    </row>
    <row r="20" spans="1:7" x14ac:dyDescent="0.25">
      <c r="C20">
        <f>F17</f>
        <v>0.8</v>
      </c>
      <c r="G20">
        <f>IF(F16&gt;0,F16,D17)</f>
        <v>0.88888888888888895</v>
      </c>
    </row>
    <row r="21" spans="1:7" x14ac:dyDescent="0.25">
      <c r="A21" t="s">
        <v>35</v>
      </c>
      <c r="C21">
        <f xml:space="preserve"> 0.5*LN((1+C20)/(1-C20))</f>
        <v>1.0986122886681098</v>
      </c>
      <c r="D21">
        <f>SQRT(1/(B16-3))</f>
        <v>0.24253562503633297</v>
      </c>
      <c r="E21">
        <f>NORMSINV(H16+0.5*(1-H16))</f>
        <v>1.6448536269514715</v>
      </c>
    </row>
    <row r="22" spans="1:7" x14ac:dyDescent="0.25">
      <c r="B22" t="s">
        <v>54</v>
      </c>
    </row>
    <row r="23" spans="1:7" x14ac:dyDescent="0.25">
      <c r="C23">
        <f>C21-(D21*E21)</f>
        <v>0.69967668616215539</v>
      </c>
      <c r="D23" t="s">
        <v>27</v>
      </c>
      <c r="F23" t="s">
        <v>28</v>
      </c>
      <c r="G23">
        <f>C21+(D21*E21)</f>
        <v>1.4975478911740643</v>
      </c>
    </row>
    <row r="24" spans="1:7" x14ac:dyDescent="0.25">
      <c r="C24">
        <f>FISHERINV(C23)</f>
        <v>0.60416251692350897</v>
      </c>
      <c r="D24">
        <f>(2*C24)/(1+C24)</f>
        <v>0.75324352807118622</v>
      </c>
      <c r="E24" t="s">
        <v>55</v>
      </c>
      <c r="F24">
        <f>(2*G24)/(1+G24)</f>
        <v>0.94996816530953143</v>
      </c>
      <c r="G24">
        <f>FISHERINV(G23)</f>
        <v>0.90470415650737457</v>
      </c>
    </row>
    <row r="25" spans="1:7" x14ac:dyDescent="0.25">
      <c r="D25" t="str">
        <f>IF(D24&lt;0,"suggest 0","           ")</f>
        <v xml:space="preserve">           </v>
      </c>
      <c r="F25" t="str">
        <f>IF(F24&gt;1,"suggest +1","                  ")</f>
        <v xml:space="preserve">                  </v>
      </c>
    </row>
    <row r="27" spans="1:7" x14ac:dyDescent="0.25">
      <c r="A27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sheetData>
    <row r="1" spans="1:8" x14ac:dyDescent="0.25">
      <c r="C1" t="s">
        <v>17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7" spans="1:8" x14ac:dyDescent="0.25">
      <c r="A7" t="s">
        <v>56</v>
      </c>
    </row>
    <row r="8" spans="1:8" x14ac:dyDescent="0.25">
      <c r="A8" t="s">
        <v>57</v>
      </c>
    </row>
    <row r="10" spans="1:8" x14ac:dyDescent="0.25">
      <c r="C10" t="s">
        <v>58</v>
      </c>
    </row>
    <row r="11" spans="1:8" x14ac:dyDescent="0.25">
      <c r="C11" t="s">
        <v>59</v>
      </c>
    </row>
    <row r="12" spans="1:8" x14ac:dyDescent="0.25">
      <c r="C12" t="s">
        <v>60</v>
      </c>
      <c r="D12" t="s">
        <v>61</v>
      </c>
      <c r="E12" t="s">
        <v>62</v>
      </c>
    </row>
    <row r="13" spans="1:8" x14ac:dyDescent="0.25">
      <c r="A13" t="s">
        <v>63</v>
      </c>
      <c r="C13">
        <v>20</v>
      </c>
      <c r="D13">
        <v>5</v>
      </c>
      <c r="E13">
        <f>C13+D13</f>
        <v>25</v>
      </c>
      <c r="G13" t="s">
        <v>64</v>
      </c>
      <c r="H13">
        <f>(C13+D14)/E15</f>
        <v>0.82499999999999996</v>
      </c>
    </row>
    <row r="14" spans="1:8" x14ac:dyDescent="0.25">
      <c r="A14" t="s">
        <v>65</v>
      </c>
      <c r="C14">
        <v>2</v>
      </c>
      <c r="D14">
        <v>13</v>
      </c>
      <c r="E14">
        <f>C14+D14</f>
        <v>15</v>
      </c>
      <c r="F14" t="s">
        <v>66</v>
      </c>
      <c r="H14">
        <f>(E13*C15+E14*D15)/E15^2</f>
        <v>0.51249999999999996</v>
      </c>
    </row>
    <row r="15" spans="1:8" x14ac:dyDescent="0.25">
      <c r="B15" t="s">
        <v>62</v>
      </c>
      <c r="C15">
        <f>C13+C14</f>
        <v>22</v>
      </c>
      <c r="D15">
        <f>D13+D14</f>
        <v>18</v>
      </c>
      <c r="E15">
        <f>C15+D15</f>
        <v>40</v>
      </c>
    </row>
    <row r="16" spans="1:8" x14ac:dyDescent="0.25">
      <c r="F16" t="s">
        <v>67</v>
      </c>
    </row>
    <row r="17" spans="1:11" x14ac:dyDescent="0.25">
      <c r="D17" t="s">
        <v>21</v>
      </c>
      <c r="F17" t="s">
        <v>68</v>
      </c>
      <c r="G17" t="s">
        <v>69</v>
      </c>
      <c r="H17">
        <f>(H13-H14)/(1-H14)</f>
        <v>0.64102564102564097</v>
      </c>
      <c r="J17" t="s">
        <v>70</v>
      </c>
    </row>
    <row r="18" spans="1:11" x14ac:dyDescent="0.25">
      <c r="D18" t="s">
        <v>25</v>
      </c>
      <c r="F18" t="s">
        <v>71</v>
      </c>
      <c r="H18">
        <f>K30</f>
        <v>0.15623150778146072</v>
      </c>
    </row>
    <row r="19" spans="1:11" x14ac:dyDescent="0.25">
      <c r="D19">
        <v>0.95</v>
      </c>
    </row>
    <row r="21" spans="1:11" x14ac:dyDescent="0.25">
      <c r="B21" t="s">
        <v>26</v>
      </c>
    </row>
    <row r="22" spans="1:11" x14ac:dyDescent="0.25">
      <c r="C22" t="s">
        <v>27</v>
      </c>
      <c r="E22" t="s">
        <v>28</v>
      </c>
    </row>
    <row r="23" spans="1:11" x14ac:dyDescent="0.25">
      <c r="C23">
        <f>H17-G23*H18</f>
        <v>0.33481751252358882</v>
      </c>
      <c r="D23" t="s">
        <v>72</v>
      </c>
      <c r="E23">
        <f>H17+G23*H18</f>
        <v>0.94723376952769311</v>
      </c>
      <c r="F23">
        <f>D19+(1-D19)/2</f>
        <v>0.97499999999999998</v>
      </c>
      <c r="G23">
        <f>NORMSINV(F23)</f>
        <v>1.9599639845400536</v>
      </c>
      <c r="K23">
        <f>E13/E15</f>
        <v>0.625</v>
      </c>
    </row>
    <row r="24" spans="1:11" x14ac:dyDescent="0.25">
      <c r="C24" t="str">
        <f>IF(C23&lt;0,"suggest 0","               ")</f>
        <v xml:space="preserve">               </v>
      </c>
      <c r="E24" t="str">
        <f>IF(E23&gt;1,"suggest 1","                 ")</f>
        <v xml:space="preserve">                 </v>
      </c>
      <c r="K24">
        <f>E14/E15</f>
        <v>0.375</v>
      </c>
    </row>
    <row r="25" spans="1:11" x14ac:dyDescent="0.25">
      <c r="I25">
        <f>C15/E15</f>
        <v>0.55000000000000004</v>
      </c>
      <c r="J25">
        <f>D15/E15</f>
        <v>0.45</v>
      </c>
    </row>
    <row r="26" spans="1:11" x14ac:dyDescent="0.25">
      <c r="A26" t="s">
        <v>16</v>
      </c>
    </row>
    <row r="28" spans="1:11" x14ac:dyDescent="0.25">
      <c r="I28">
        <f>H14 + H14^2</f>
        <v>0.77515624999999999</v>
      </c>
    </row>
    <row r="29" spans="1:11" x14ac:dyDescent="0.25">
      <c r="H29">
        <f>SQRT(1/(E15*(1-H14)^2))</f>
        <v>0.32433617027367989</v>
      </c>
      <c r="I29">
        <f>(K23*I25)*((K23+I25))+((K24*J25)*(K24+J25))</f>
        <v>0.54312500000000008</v>
      </c>
      <c r="J29">
        <f>H29*I29</f>
        <v>0.17615508247989242</v>
      </c>
      <c r="K29">
        <f>H29*I30</f>
        <v>0.15623150778146072</v>
      </c>
    </row>
    <row r="30" spans="1:11" x14ac:dyDescent="0.25">
      <c r="I30">
        <f>SQRT(I28-I29)</f>
        <v>0.48169622169994225</v>
      </c>
      <c r="J30">
        <f>SQRT(J29)</f>
        <v>0.41970833024839099</v>
      </c>
      <c r="K30">
        <f>H29*I30</f>
        <v>0.15623150778146072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sheetData>
    <row r="1" spans="1:3" x14ac:dyDescent="0.25">
      <c r="C1" t="s">
        <v>17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C7" t="s">
        <v>5</v>
      </c>
    </row>
    <row r="10" spans="1:3" x14ac:dyDescent="0.25">
      <c r="A10" t="s">
        <v>73</v>
      </c>
    </row>
    <row r="12" spans="1:3" x14ac:dyDescent="0.25">
      <c r="A12" t="s">
        <v>74</v>
      </c>
    </row>
    <row r="14" spans="1:3" x14ac:dyDescent="0.25">
      <c r="A14" t="s">
        <v>75</v>
      </c>
    </row>
    <row r="15" spans="1:3" x14ac:dyDescent="0.25">
      <c r="A15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9" spans="1:1" x14ac:dyDescent="0.25">
      <c r="A2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Cronbach Alpha</vt:lpstr>
      <vt:lpstr>Pearson r Based</vt:lpstr>
      <vt:lpstr>Split - Half</vt:lpstr>
      <vt:lpstr>Cohen Kappa</vt:lpstr>
      <vt:lpstr>Limits</vt:lpstr>
      <vt:lpstr>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</dc:creator>
  <cp:lastModifiedBy>Augustine</cp:lastModifiedBy>
  <dcterms:created xsi:type="dcterms:W3CDTF">2022-10-16T19:39:28Z</dcterms:created>
  <dcterms:modified xsi:type="dcterms:W3CDTF">2022-10-16T19:39:28Z</dcterms:modified>
</cp:coreProperties>
</file>