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OneDrive - Kissell Research\Rob Documents\CUNY Baruch\2017_Fall\"/>
    </mc:Choice>
  </mc:AlternateContent>
  <xr:revisionPtr revIDLastSave="51" documentId="56A8244E222538B74B0E5C70E67FDA1D821C49E1" xr6:coauthVersionLast="23" xr6:coauthVersionMax="23" xr10:uidLastSave="{6C0437E0-C614-4D4C-B78D-9C42FE645DC2}"/>
  <bookViews>
    <workbookView xWindow="0" yWindow="0" windowWidth="25600" windowHeight="10540" activeTab="1" xr2:uid="{C2A13A3F-B040-4F65-B2DF-A7C8BD961DC3}"/>
  </bookViews>
  <sheets>
    <sheet name="HW3 Assignment" sheetId="3" r:id="rId1"/>
    <sheet name="Power Function" sheetId="4" r:id="rId2"/>
    <sheet name="Logistic Function" sheetId="5" r:id="rId3"/>
  </sheets>
  <definedNames>
    <definedName name="solver_adj" localSheetId="2" hidden="1">'Logistic Function'!$AP$6:$AP$38</definedName>
    <definedName name="solver_adj" localSheetId="1" hidden="1">'Power Function'!$AP$6:$AP$38</definedName>
    <definedName name="solver_cvg" localSheetId="2" hidden="1">0.0001</definedName>
    <definedName name="solver_cvg" localSheetId="1" hidden="1">0.0001</definedName>
    <definedName name="solver_drv" localSheetId="2" hidden="1">1</definedName>
    <definedName name="solver_drv" localSheetId="1" hidden="1">1</definedName>
    <definedName name="solver_eng" localSheetId="2" hidden="1">1</definedName>
    <definedName name="solver_eng" localSheetId="1" hidden="1">1</definedName>
    <definedName name="solver_est" localSheetId="2" hidden="1">1</definedName>
    <definedName name="solver_est" localSheetId="1" hidden="1">1</definedName>
    <definedName name="solver_itr" localSheetId="2" hidden="1">2147483647</definedName>
    <definedName name="solver_itr" localSheetId="1" hidden="1">2147483647</definedName>
    <definedName name="solver_lhs1" localSheetId="2" hidden="1">'Logistic Function'!$AP$6:$AP$38</definedName>
    <definedName name="solver_lhs1" localSheetId="1" hidden="1">'Power Function'!$AP$6:$AP$38</definedName>
    <definedName name="solver_lhs2" localSheetId="2" hidden="1">'Logistic Function'!$AP$6:$AP$38</definedName>
    <definedName name="solver_lhs2" localSheetId="1" hidden="1">'Power Function'!$AP$6:$AP$38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1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2</definedName>
    <definedName name="solver_num" localSheetId="1" hidden="1">2</definedName>
    <definedName name="solver_nwt" localSheetId="2" hidden="1">1</definedName>
    <definedName name="solver_nwt" localSheetId="1" hidden="1">1</definedName>
    <definedName name="solver_opt" localSheetId="2" hidden="1">'Logistic Function'!$AA$2</definedName>
    <definedName name="solver_opt" localSheetId="1" hidden="1">'Power Function'!$AA$2</definedName>
    <definedName name="solver_pre" localSheetId="2" hidden="1">0.000001</definedName>
    <definedName name="solver_pre" localSheetId="1" hidden="1">0.000001</definedName>
    <definedName name="solver_rbv" localSheetId="2" hidden="1">1</definedName>
    <definedName name="solver_rbv" localSheetId="1" hidden="1">1</definedName>
    <definedName name="solver_rel1" localSheetId="2" hidden="1">1</definedName>
    <definedName name="solver_rel1" localSheetId="1" hidden="1">1</definedName>
    <definedName name="solver_rel2" localSheetId="2" hidden="1">3</definedName>
    <definedName name="solver_rel2" localSheetId="1" hidden="1">3</definedName>
    <definedName name="solver_rhs1" localSheetId="2" hidden="1">'Logistic Function'!$AR$6:$AR$38</definedName>
    <definedName name="solver_rhs1" localSheetId="1" hidden="1">'Power Function'!$AR$6:$AR$38</definedName>
    <definedName name="solver_rhs2" localSheetId="2" hidden="1">'Logistic Function'!$AQ$6:$AQ$38</definedName>
    <definedName name="solver_rhs2" localSheetId="1" hidden="1">'Power Function'!$AQ$6:$AQ$38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1</definedName>
    <definedName name="solver_scl" localSheetId="1" hidden="1">1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1</definedName>
    <definedName name="solver_typ" localSheetId="1" hidden="1">1</definedName>
    <definedName name="solver_val" localSheetId="2" hidden="1">0</definedName>
    <definedName name="solver_val" localSheetId="1" hidden="1">0</definedName>
    <definedName name="solver_ver" localSheetId="2" hidden="1">3</definedName>
    <definedName name="solver_ver" localSheetId="1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18" i="5" l="1" a="1"/>
  <c r="AJ18" i="5" s="1"/>
  <c r="AE137" i="5"/>
  <c r="W137" i="5"/>
  <c r="T137" i="5"/>
  <c r="S137" i="5"/>
  <c r="R137" i="5"/>
  <c r="Q137" i="5"/>
  <c r="P137" i="5"/>
  <c r="O137" i="5"/>
  <c r="N137" i="5"/>
  <c r="AE136" i="5"/>
  <c r="W136" i="5"/>
  <c r="T136" i="5"/>
  <c r="S136" i="5"/>
  <c r="R136" i="5"/>
  <c r="Q136" i="5"/>
  <c r="P136" i="5"/>
  <c r="O136" i="5"/>
  <c r="N136" i="5"/>
  <c r="AE135" i="5"/>
  <c r="W135" i="5"/>
  <c r="T135" i="5"/>
  <c r="S135" i="5"/>
  <c r="R135" i="5"/>
  <c r="Q135" i="5"/>
  <c r="P135" i="5"/>
  <c r="O135" i="5"/>
  <c r="N135" i="5"/>
  <c r="AE134" i="5"/>
  <c r="W134" i="5"/>
  <c r="T134" i="5"/>
  <c r="S134" i="5"/>
  <c r="R134" i="5"/>
  <c r="Q134" i="5"/>
  <c r="P134" i="5"/>
  <c r="O134" i="5"/>
  <c r="N134" i="5"/>
  <c r="AE133" i="5"/>
  <c r="W133" i="5"/>
  <c r="T133" i="5"/>
  <c r="S133" i="5"/>
  <c r="R133" i="5"/>
  <c r="Q133" i="5"/>
  <c r="P133" i="5"/>
  <c r="O133" i="5"/>
  <c r="N133" i="5"/>
  <c r="AE132" i="5"/>
  <c r="W132" i="5"/>
  <c r="T132" i="5"/>
  <c r="S132" i="5"/>
  <c r="R132" i="5"/>
  <c r="Q132" i="5"/>
  <c r="P132" i="5"/>
  <c r="O132" i="5"/>
  <c r="N132" i="5"/>
  <c r="AE131" i="5"/>
  <c r="W131" i="5"/>
  <c r="T131" i="5"/>
  <c r="S131" i="5"/>
  <c r="R131" i="5"/>
  <c r="Q131" i="5"/>
  <c r="P131" i="5"/>
  <c r="O131" i="5"/>
  <c r="N131" i="5"/>
  <c r="AE130" i="5"/>
  <c r="W130" i="5"/>
  <c r="T130" i="5"/>
  <c r="S130" i="5"/>
  <c r="R130" i="5"/>
  <c r="Q130" i="5"/>
  <c r="P130" i="5"/>
  <c r="O130" i="5"/>
  <c r="N130" i="5"/>
  <c r="AE129" i="5"/>
  <c r="W129" i="5"/>
  <c r="T129" i="5"/>
  <c r="S129" i="5"/>
  <c r="R129" i="5"/>
  <c r="Q129" i="5"/>
  <c r="P129" i="5"/>
  <c r="O129" i="5"/>
  <c r="N129" i="5"/>
  <c r="AE128" i="5"/>
  <c r="W128" i="5"/>
  <c r="T128" i="5"/>
  <c r="S128" i="5"/>
  <c r="R128" i="5"/>
  <c r="Q128" i="5"/>
  <c r="P128" i="5"/>
  <c r="O128" i="5"/>
  <c r="N128" i="5"/>
  <c r="AE127" i="5"/>
  <c r="W127" i="5"/>
  <c r="T127" i="5"/>
  <c r="S127" i="5"/>
  <c r="R127" i="5"/>
  <c r="Q127" i="5"/>
  <c r="P127" i="5"/>
  <c r="O127" i="5"/>
  <c r="N127" i="5"/>
  <c r="AE126" i="5"/>
  <c r="W126" i="5"/>
  <c r="T126" i="5"/>
  <c r="S126" i="5"/>
  <c r="R126" i="5"/>
  <c r="Q126" i="5"/>
  <c r="P126" i="5"/>
  <c r="O126" i="5"/>
  <c r="N126" i="5"/>
  <c r="AE125" i="5"/>
  <c r="W125" i="5"/>
  <c r="T125" i="5"/>
  <c r="S125" i="5"/>
  <c r="R125" i="5"/>
  <c r="Q125" i="5"/>
  <c r="P125" i="5"/>
  <c r="O125" i="5"/>
  <c r="N125" i="5"/>
  <c r="AE124" i="5"/>
  <c r="W124" i="5"/>
  <c r="T124" i="5"/>
  <c r="S124" i="5"/>
  <c r="R124" i="5"/>
  <c r="Q124" i="5"/>
  <c r="P124" i="5"/>
  <c r="O124" i="5"/>
  <c r="N124" i="5"/>
  <c r="AE123" i="5"/>
  <c r="W123" i="5"/>
  <c r="T123" i="5"/>
  <c r="S123" i="5"/>
  <c r="R123" i="5"/>
  <c r="Q123" i="5"/>
  <c r="P123" i="5"/>
  <c r="O123" i="5"/>
  <c r="N123" i="5"/>
  <c r="AE122" i="5"/>
  <c r="W122" i="5"/>
  <c r="T122" i="5"/>
  <c r="S122" i="5"/>
  <c r="R122" i="5"/>
  <c r="Q122" i="5"/>
  <c r="P122" i="5"/>
  <c r="O122" i="5"/>
  <c r="N122" i="5"/>
  <c r="AE121" i="5"/>
  <c r="W121" i="5"/>
  <c r="T121" i="5"/>
  <c r="S121" i="5"/>
  <c r="R121" i="5"/>
  <c r="Q121" i="5"/>
  <c r="P121" i="5"/>
  <c r="O121" i="5"/>
  <c r="N121" i="5"/>
  <c r="AE120" i="5"/>
  <c r="W120" i="5"/>
  <c r="T120" i="5"/>
  <c r="S120" i="5"/>
  <c r="R120" i="5"/>
  <c r="Q120" i="5"/>
  <c r="P120" i="5"/>
  <c r="O120" i="5"/>
  <c r="N120" i="5"/>
  <c r="AE119" i="5"/>
  <c r="W119" i="5"/>
  <c r="T119" i="5"/>
  <c r="S119" i="5"/>
  <c r="R119" i="5"/>
  <c r="Q119" i="5"/>
  <c r="P119" i="5"/>
  <c r="O119" i="5"/>
  <c r="N119" i="5"/>
  <c r="AE118" i="5"/>
  <c r="W118" i="5"/>
  <c r="T118" i="5"/>
  <c r="S118" i="5"/>
  <c r="R118" i="5"/>
  <c r="Q118" i="5"/>
  <c r="P118" i="5"/>
  <c r="O118" i="5"/>
  <c r="N118" i="5"/>
  <c r="AE117" i="5"/>
  <c r="W117" i="5"/>
  <c r="T117" i="5"/>
  <c r="S117" i="5"/>
  <c r="R117" i="5"/>
  <c r="Q117" i="5"/>
  <c r="P117" i="5"/>
  <c r="O117" i="5"/>
  <c r="N117" i="5"/>
  <c r="AE116" i="5"/>
  <c r="W116" i="5"/>
  <c r="T116" i="5"/>
  <c r="S116" i="5"/>
  <c r="R116" i="5"/>
  <c r="Q116" i="5"/>
  <c r="P116" i="5"/>
  <c r="O116" i="5"/>
  <c r="N116" i="5"/>
  <c r="AE115" i="5"/>
  <c r="W115" i="5"/>
  <c r="T115" i="5"/>
  <c r="S115" i="5"/>
  <c r="R115" i="5"/>
  <c r="Q115" i="5"/>
  <c r="P115" i="5"/>
  <c r="O115" i="5"/>
  <c r="N115" i="5"/>
  <c r="AE114" i="5"/>
  <c r="W114" i="5"/>
  <c r="T114" i="5"/>
  <c r="S114" i="5"/>
  <c r="R114" i="5"/>
  <c r="Q114" i="5"/>
  <c r="P114" i="5"/>
  <c r="O114" i="5"/>
  <c r="N114" i="5"/>
  <c r="AE113" i="5"/>
  <c r="W113" i="5"/>
  <c r="T113" i="5"/>
  <c r="S113" i="5"/>
  <c r="R113" i="5"/>
  <c r="Q113" i="5"/>
  <c r="P113" i="5"/>
  <c r="O113" i="5"/>
  <c r="N113" i="5"/>
  <c r="AE112" i="5"/>
  <c r="W112" i="5"/>
  <c r="T112" i="5"/>
  <c r="S112" i="5"/>
  <c r="R112" i="5"/>
  <c r="Q112" i="5"/>
  <c r="P112" i="5"/>
  <c r="O112" i="5"/>
  <c r="N112" i="5"/>
  <c r="AE111" i="5"/>
  <c r="W111" i="5"/>
  <c r="T111" i="5"/>
  <c r="S111" i="5"/>
  <c r="R111" i="5"/>
  <c r="Q111" i="5"/>
  <c r="P111" i="5"/>
  <c r="O111" i="5"/>
  <c r="N111" i="5"/>
  <c r="AE110" i="5"/>
  <c r="W110" i="5"/>
  <c r="T110" i="5"/>
  <c r="S110" i="5"/>
  <c r="R110" i="5"/>
  <c r="Q110" i="5"/>
  <c r="P110" i="5"/>
  <c r="O110" i="5"/>
  <c r="N110" i="5"/>
  <c r="AE109" i="5"/>
  <c r="W109" i="5"/>
  <c r="T109" i="5"/>
  <c r="S109" i="5"/>
  <c r="R109" i="5"/>
  <c r="Q109" i="5"/>
  <c r="P109" i="5"/>
  <c r="O109" i="5"/>
  <c r="N109" i="5"/>
  <c r="AE108" i="5"/>
  <c r="W108" i="5"/>
  <c r="T108" i="5"/>
  <c r="S108" i="5"/>
  <c r="R108" i="5"/>
  <c r="Q108" i="5"/>
  <c r="P108" i="5"/>
  <c r="O108" i="5"/>
  <c r="N108" i="5"/>
  <c r="AE107" i="5"/>
  <c r="W107" i="5"/>
  <c r="T107" i="5"/>
  <c r="S107" i="5"/>
  <c r="R107" i="5"/>
  <c r="Q107" i="5"/>
  <c r="P107" i="5"/>
  <c r="O107" i="5"/>
  <c r="N107" i="5"/>
  <c r="AE106" i="5"/>
  <c r="W106" i="5"/>
  <c r="T106" i="5"/>
  <c r="S106" i="5"/>
  <c r="R106" i="5"/>
  <c r="Q106" i="5"/>
  <c r="P106" i="5"/>
  <c r="O106" i="5"/>
  <c r="N106" i="5"/>
  <c r="AE105" i="5"/>
  <c r="W105" i="5"/>
  <c r="T105" i="5"/>
  <c r="S105" i="5"/>
  <c r="R105" i="5"/>
  <c r="Q105" i="5"/>
  <c r="P105" i="5"/>
  <c r="O105" i="5"/>
  <c r="N105" i="5"/>
  <c r="AE104" i="5"/>
  <c r="W104" i="5"/>
  <c r="T104" i="5"/>
  <c r="S104" i="5"/>
  <c r="R104" i="5"/>
  <c r="Q104" i="5"/>
  <c r="P104" i="5"/>
  <c r="O104" i="5"/>
  <c r="N104" i="5"/>
  <c r="AE103" i="5"/>
  <c r="W103" i="5"/>
  <c r="T103" i="5"/>
  <c r="S103" i="5"/>
  <c r="R103" i="5"/>
  <c r="Q103" i="5"/>
  <c r="P103" i="5"/>
  <c r="O103" i="5"/>
  <c r="N103" i="5"/>
  <c r="AE102" i="5"/>
  <c r="W102" i="5"/>
  <c r="T102" i="5"/>
  <c r="S102" i="5"/>
  <c r="R102" i="5"/>
  <c r="Q102" i="5"/>
  <c r="P102" i="5"/>
  <c r="O102" i="5"/>
  <c r="N102" i="5"/>
  <c r="AE101" i="5"/>
  <c r="W101" i="5"/>
  <c r="T101" i="5"/>
  <c r="S101" i="5"/>
  <c r="R101" i="5"/>
  <c r="Q101" i="5"/>
  <c r="P101" i="5"/>
  <c r="O101" i="5"/>
  <c r="N101" i="5"/>
  <c r="AE100" i="5"/>
  <c r="W100" i="5"/>
  <c r="T100" i="5"/>
  <c r="S100" i="5"/>
  <c r="R100" i="5"/>
  <c r="Q100" i="5"/>
  <c r="P100" i="5"/>
  <c r="O100" i="5"/>
  <c r="N100" i="5"/>
  <c r="AE99" i="5"/>
  <c r="W99" i="5"/>
  <c r="T99" i="5"/>
  <c r="S99" i="5"/>
  <c r="R99" i="5"/>
  <c r="Q99" i="5"/>
  <c r="P99" i="5"/>
  <c r="O99" i="5"/>
  <c r="N99" i="5"/>
  <c r="AE98" i="5"/>
  <c r="W98" i="5"/>
  <c r="T98" i="5"/>
  <c r="S98" i="5"/>
  <c r="R98" i="5"/>
  <c r="Q98" i="5"/>
  <c r="P98" i="5"/>
  <c r="O98" i="5"/>
  <c r="N98" i="5"/>
  <c r="AE97" i="5"/>
  <c r="W97" i="5"/>
  <c r="T97" i="5"/>
  <c r="S97" i="5"/>
  <c r="R97" i="5"/>
  <c r="Q97" i="5"/>
  <c r="P97" i="5"/>
  <c r="O97" i="5"/>
  <c r="N97" i="5"/>
  <c r="AE96" i="5"/>
  <c r="W96" i="5"/>
  <c r="T96" i="5"/>
  <c r="S96" i="5"/>
  <c r="R96" i="5"/>
  <c r="Q96" i="5"/>
  <c r="P96" i="5"/>
  <c r="O96" i="5"/>
  <c r="N96" i="5"/>
  <c r="AE95" i="5"/>
  <c r="W95" i="5"/>
  <c r="T95" i="5"/>
  <c r="S95" i="5"/>
  <c r="R95" i="5"/>
  <c r="Q95" i="5"/>
  <c r="P95" i="5"/>
  <c r="O95" i="5"/>
  <c r="N95" i="5"/>
  <c r="AE94" i="5"/>
  <c r="W94" i="5"/>
  <c r="T94" i="5"/>
  <c r="S94" i="5"/>
  <c r="R94" i="5"/>
  <c r="Q94" i="5"/>
  <c r="P94" i="5"/>
  <c r="O94" i="5"/>
  <c r="N94" i="5"/>
  <c r="AE93" i="5"/>
  <c r="W93" i="5"/>
  <c r="T93" i="5"/>
  <c r="S93" i="5"/>
  <c r="R93" i="5"/>
  <c r="Q93" i="5"/>
  <c r="P93" i="5"/>
  <c r="O93" i="5"/>
  <c r="N93" i="5"/>
  <c r="AE92" i="5"/>
  <c r="W92" i="5"/>
  <c r="T92" i="5"/>
  <c r="S92" i="5"/>
  <c r="R92" i="5"/>
  <c r="Q92" i="5"/>
  <c r="P92" i="5"/>
  <c r="O92" i="5"/>
  <c r="N92" i="5"/>
  <c r="AE91" i="5"/>
  <c r="W91" i="5"/>
  <c r="T91" i="5"/>
  <c r="S91" i="5"/>
  <c r="R91" i="5"/>
  <c r="Q91" i="5"/>
  <c r="P91" i="5"/>
  <c r="O91" i="5"/>
  <c r="N91" i="5"/>
  <c r="AE90" i="5"/>
  <c r="W90" i="5"/>
  <c r="T90" i="5"/>
  <c r="S90" i="5"/>
  <c r="R90" i="5"/>
  <c r="Q90" i="5"/>
  <c r="P90" i="5"/>
  <c r="O90" i="5"/>
  <c r="N90" i="5"/>
  <c r="AE89" i="5"/>
  <c r="W89" i="5"/>
  <c r="T89" i="5"/>
  <c r="S89" i="5"/>
  <c r="R89" i="5"/>
  <c r="Q89" i="5"/>
  <c r="P89" i="5"/>
  <c r="O89" i="5"/>
  <c r="N89" i="5"/>
  <c r="AE88" i="5"/>
  <c r="W88" i="5"/>
  <c r="T88" i="5"/>
  <c r="S88" i="5"/>
  <c r="R88" i="5"/>
  <c r="Q88" i="5"/>
  <c r="P88" i="5"/>
  <c r="O88" i="5"/>
  <c r="N88" i="5"/>
  <c r="AE87" i="5"/>
  <c r="W87" i="5"/>
  <c r="T87" i="5"/>
  <c r="S87" i="5"/>
  <c r="R87" i="5"/>
  <c r="Q87" i="5"/>
  <c r="P87" i="5"/>
  <c r="O87" i="5"/>
  <c r="N87" i="5"/>
  <c r="AE86" i="5"/>
  <c r="W86" i="5"/>
  <c r="T86" i="5"/>
  <c r="S86" i="5"/>
  <c r="R86" i="5"/>
  <c r="Q86" i="5"/>
  <c r="P86" i="5"/>
  <c r="O86" i="5"/>
  <c r="N86" i="5"/>
  <c r="AE85" i="5"/>
  <c r="W85" i="5"/>
  <c r="T85" i="5"/>
  <c r="S85" i="5"/>
  <c r="R85" i="5"/>
  <c r="Q85" i="5"/>
  <c r="P85" i="5"/>
  <c r="O85" i="5"/>
  <c r="N85" i="5"/>
  <c r="AE84" i="5"/>
  <c r="W84" i="5"/>
  <c r="T84" i="5"/>
  <c r="S84" i="5"/>
  <c r="R84" i="5"/>
  <c r="Q84" i="5"/>
  <c r="P84" i="5"/>
  <c r="O84" i="5"/>
  <c r="N84" i="5"/>
  <c r="AE83" i="5"/>
  <c r="W83" i="5"/>
  <c r="T83" i="5"/>
  <c r="S83" i="5"/>
  <c r="R83" i="5"/>
  <c r="Q83" i="5"/>
  <c r="P83" i="5"/>
  <c r="O83" i="5"/>
  <c r="N83" i="5"/>
  <c r="AE82" i="5"/>
  <c r="W82" i="5"/>
  <c r="T82" i="5"/>
  <c r="S82" i="5"/>
  <c r="R82" i="5"/>
  <c r="Q82" i="5"/>
  <c r="P82" i="5"/>
  <c r="O82" i="5"/>
  <c r="N82" i="5"/>
  <c r="AE81" i="5"/>
  <c r="W81" i="5"/>
  <c r="T81" i="5"/>
  <c r="S81" i="5"/>
  <c r="R81" i="5"/>
  <c r="Q81" i="5"/>
  <c r="P81" i="5"/>
  <c r="O81" i="5"/>
  <c r="N81" i="5"/>
  <c r="AE80" i="5"/>
  <c r="W80" i="5"/>
  <c r="T80" i="5"/>
  <c r="S80" i="5"/>
  <c r="R80" i="5"/>
  <c r="Q80" i="5"/>
  <c r="P80" i="5"/>
  <c r="O80" i="5"/>
  <c r="N80" i="5"/>
  <c r="AE79" i="5"/>
  <c r="W79" i="5"/>
  <c r="T79" i="5"/>
  <c r="S79" i="5"/>
  <c r="R79" i="5"/>
  <c r="Q79" i="5"/>
  <c r="P79" i="5"/>
  <c r="O79" i="5"/>
  <c r="N79" i="5"/>
  <c r="AE78" i="5"/>
  <c r="W78" i="5"/>
  <c r="T78" i="5"/>
  <c r="S78" i="5"/>
  <c r="R78" i="5"/>
  <c r="Q78" i="5"/>
  <c r="P78" i="5"/>
  <c r="O78" i="5"/>
  <c r="N78" i="5"/>
  <c r="AE77" i="5"/>
  <c r="W77" i="5"/>
  <c r="T77" i="5"/>
  <c r="S77" i="5"/>
  <c r="R77" i="5"/>
  <c r="Q77" i="5"/>
  <c r="P77" i="5"/>
  <c r="O77" i="5"/>
  <c r="N77" i="5"/>
  <c r="AE76" i="5"/>
  <c r="W76" i="5"/>
  <c r="T76" i="5"/>
  <c r="S76" i="5"/>
  <c r="R76" i="5"/>
  <c r="Q76" i="5"/>
  <c r="P76" i="5"/>
  <c r="O76" i="5"/>
  <c r="N76" i="5"/>
  <c r="AE75" i="5"/>
  <c r="W75" i="5"/>
  <c r="T75" i="5"/>
  <c r="S75" i="5"/>
  <c r="R75" i="5"/>
  <c r="Q75" i="5"/>
  <c r="P75" i="5"/>
  <c r="O75" i="5"/>
  <c r="N75" i="5"/>
  <c r="AE74" i="5"/>
  <c r="W74" i="5"/>
  <c r="T74" i="5"/>
  <c r="S74" i="5"/>
  <c r="R74" i="5"/>
  <c r="Q74" i="5"/>
  <c r="P74" i="5"/>
  <c r="O74" i="5"/>
  <c r="N74" i="5"/>
  <c r="AE73" i="5"/>
  <c r="W73" i="5"/>
  <c r="T73" i="5"/>
  <c r="S73" i="5"/>
  <c r="R73" i="5"/>
  <c r="Q73" i="5"/>
  <c r="P73" i="5"/>
  <c r="O73" i="5"/>
  <c r="N73" i="5"/>
  <c r="AE72" i="5"/>
  <c r="W72" i="5"/>
  <c r="T72" i="5"/>
  <c r="S72" i="5"/>
  <c r="R72" i="5"/>
  <c r="Q72" i="5"/>
  <c r="P72" i="5"/>
  <c r="O72" i="5"/>
  <c r="N72" i="5"/>
  <c r="AE71" i="5"/>
  <c r="W71" i="5"/>
  <c r="T71" i="5"/>
  <c r="S71" i="5"/>
  <c r="R71" i="5"/>
  <c r="Q71" i="5"/>
  <c r="P71" i="5"/>
  <c r="O71" i="5"/>
  <c r="N71" i="5"/>
  <c r="AE70" i="5"/>
  <c r="W70" i="5"/>
  <c r="T70" i="5"/>
  <c r="S70" i="5"/>
  <c r="R70" i="5"/>
  <c r="Q70" i="5"/>
  <c r="P70" i="5"/>
  <c r="O70" i="5"/>
  <c r="N70" i="5"/>
  <c r="AE69" i="5"/>
  <c r="W69" i="5"/>
  <c r="T69" i="5"/>
  <c r="S69" i="5"/>
  <c r="R69" i="5"/>
  <c r="Q69" i="5"/>
  <c r="P69" i="5"/>
  <c r="O69" i="5"/>
  <c r="N69" i="5"/>
  <c r="AE68" i="5"/>
  <c r="W68" i="5"/>
  <c r="T68" i="5"/>
  <c r="S68" i="5"/>
  <c r="R68" i="5"/>
  <c r="Q68" i="5"/>
  <c r="P68" i="5"/>
  <c r="O68" i="5"/>
  <c r="N68" i="5"/>
  <c r="AE67" i="5"/>
  <c r="W67" i="5"/>
  <c r="T67" i="5"/>
  <c r="S67" i="5"/>
  <c r="R67" i="5"/>
  <c r="Q67" i="5"/>
  <c r="P67" i="5"/>
  <c r="O67" i="5"/>
  <c r="N67" i="5"/>
  <c r="AE66" i="5"/>
  <c r="W66" i="5"/>
  <c r="T66" i="5"/>
  <c r="S66" i="5"/>
  <c r="R66" i="5"/>
  <c r="Q66" i="5"/>
  <c r="P66" i="5"/>
  <c r="O66" i="5"/>
  <c r="N66" i="5"/>
  <c r="AE65" i="5"/>
  <c r="W65" i="5"/>
  <c r="T65" i="5"/>
  <c r="S65" i="5"/>
  <c r="R65" i="5"/>
  <c r="Q65" i="5"/>
  <c r="P65" i="5"/>
  <c r="O65" i="5"/>
  <c r="N65" i="5"/>
  <c r="AE64" i="5"/>
  <c r="W64" i="5"/>
  <c r="T64" i="5"/>
  <c r="S64" i="5"/>
  <c r="R64" i="5"/>
  <c r="Q64" i="5"/>
  <c r="P64" i="5"/>
  <c r="O64" i="5"/>
  <c r="N64" i="5"/>
  <c r="AE63" i="5"/>
  <c r="W63" i="5"/>
  <c r="T63" i="5"/>
  <c r="S63" i="5"/>
  <c r="R63" i="5"/>
  <c r="Q63" i="5"/>
  <c r="P63" i="5"/>
  <c r="O63" i="5"/>
  <c r="N63" i="5"/>
  <c r="AE62" i="5"/>
  <c r="W62" i="5"/>
  <c r="T62" i="5"/>
  <c r="S62" i="5"/>
  <c r="R62" i="5"/>
  <c r="Q62" i="5"/>
  <c r="P62" i="5"/>
  <c r="O62" i="5"/>
  <c r="N62" i="5"/>
  <c r="AE61" i="5"/>
  <c r="W61" i="5"/>
  <c r="T61" i="5"/>
  <c r="S61" i="5"/>
  <c r="R61" i="5"/>
  <c r="Q61" i="5"/>
  <c r="P61" i="5"/>
  <c r="O61" i="5"/>
  <c r="N61" i="5"/>
  <c r="AE60" i="5"/>
  <c r="W60" i="5"/>
  <c r="T60" i="5"/>
  <c r="S60" i="5"/>
  <c r="R60" i="5"/>
  <c r="Q60" i="5"/>
  <c r="P60" i="5"/>
  <c r="O60" i="5"/>
  <c r="N60" i="5"/>
  <c r="AE59" i="5"/>
  <c r="W59" i="5"/>
  <c r="T59" i="5"/>
  <c r="S59" i="5"/>
  <c r="R59" i="5"/>
  <c r="Q59" i="5"/>
  <c r="P59" i="5"/>
  <c r="O59" i="5"/>
  <c r="N59" i="5"/>
  <c r="AE58" i="5"/>
  <c r="W58" i="5"/>
  <c r="T58" i="5"/>
  <c r="S58" i="5"/>
  <c r="R58" i="5"/>
  <c r="Q58" i="5"/>
  <c r="P58" i="5"/>
  <c r="O58" i="5"/>
  <c r="N58" i="5"/>
  <c r="AE57" i="5"/>
  <c r="W57" i="5"/>
  <c r="T57" i="5"/>
  <c r="S57" i="5"/>
  <c r="R57" i="5"/>
  <c r="Q57" i="5"/>
  <c r="P57" i="5"/>
  <c r="O57" i="5"/>
  <c r="N57" i="5"/>
  <c r="AE56" i="5"/>
  <c r="W56" i="5"/>
  <c r="T56" i="5"/>
  <c r="S56" i="5"/>
  <c r="R56" i="5"/>
  <c r="Q56" i="5"/>
  <c r="P56" i="5"/>
  <c r="O56" i="5"/>
  <c r="N56" i="5"/>
  <c r="AE55" i="5"/>
  <c r="W55" i="5"/>
  <c r="T55" i="5"/>
  <c r="S55" i="5"/>
  <c r="R55" i="5"/>
  <c r="Q55" i="5"/>
  <c r="P55" i="5"/>
  <c r="O55" i="5"/>
  <c r="N55" i="5"/>
  <c r="AE54" i="5"/>
  <c r="W54" i="5"/>
  <c r="T54" i="5"/>
  <c r="S54" i="5"/>
  <c r="R54" i="5"/>
  <c r="Q54" i="5"/>
  <c r="P54" i="5"/>
  <c r="O54" i="5"/>
  <c r="N54" i="5"/>
  <c r="AE53" i="5"/>
  <c r="W53" i="5"/>
  <c r="T53" i="5"/>
  <c r="S53" i="5"/>
  <c r="R53" i="5"/>
  <c r="Q53" i="5"/>
  <c r="P53" i="5"/>
  <c r="O53" i="5"/>
  <c r="N53" i="5"/>
  <c r="AE52" i="5"/>
  <c r="W52" i="5"/>
  <c r="T52" i="5"/>
  <c r="S52" i="5"/>
  <c r="R52" i="5"/>
  <c r="Q52" i="5"/>
  <c r="P52" i="5"/>
  <c r="O52" i="5"/>
  <c r="N52" i="5"/>
  <c r="AE51" i="5"/>
  <c r="W51" i="5"/>
  <c r="T51" i="5"/>
  <c r="S51" i="5"/>
  <c r="R51" i="5"/>
  <c r="Q51" i="5"/>
  <c r="P51" i="5"/>
  <c r="O51" i="5"/>
  <c r="N51" i="5"/>
  <c r="AE50" i="5"/>
  <c r="W50" i="5"/>
  <c r="T50" i="5"/>
  <c r="S50" i="5"/>
  <c r="R50" i="5"/>
  <c r="Q50" i="5"/>
  <c r="P50" i="5"/>
  <c r="O50" i="5"/>
  <c r="N50" i="5"/>
  <c r="AE49" i="5"/>
  <c r="W49" i="5"/>
  <c r="T49" i="5"/>
  <c r="S49" i="5"/>
  <c r="R49" i="5"/>
  <c r="Q49" i="5"/>
  <c r="P49" i="5"/>
  <c r="O49" i="5"/>
  <c r="N49" i="5"/>
  <c r="AE48" i="5"/>
  <c r="W48" i="5"/>
  <c r="T48" i="5"/>
  <c r="S48" i="5"/>
  <c r="R48" i="5"/>
  <c r="Q48" i="5"/>
  <c r="P48" i="5"/>
  <c r="O48" i="5"/>
  <c r="N48" i="5"/>
  <c r="AE47" i="5"/>
  <c r="W47" i="5"/>
  <c r="T47" i="5"/>
  <c r="S47" i="5"/>
  <c r="R47" i="5"/>
  <c r="Q47" i="5"/>
  <c r="P47" i="5"/>
  <c r="O47" i="5"/>
  <c r="N47" i="5"/>
  <c r="AE46" i="5"/>
  <c r="W46" i="5"/>
  <c r="T46" i="5"/>
  <c r="S46" i="5"/>
  <c r="R46" i="5"/>
  <c r="Q46" i="5"/>
  <c r="P46" i="5"/>
  <c r="O46" i="5"/>
  <c r="N46" i="5"/>
  <c r="AE45" i="5"/>
  <c r="W45" i="5"/>
  <c r="T45" i="5"/>
  <c r="S45" i="5"/>
  <c r="R45" i="5"/>
  <c r="Q45" i="5"/>
  <c r="P45" i="5"/>
  <c r="O45" i="5"/>
  <c r="N45" i="5"/>
  <c r="AE44" i="5"/>
  <c r="W44" i="5"/>
  <c r="T44" i="5"/>
  <c r="S44" i="5"/>
  <c r="R44" i="5"/>
  <c r="Q44" i="5"/>
  <c r="P44" i="5"/>
  <c r="O44" i="5"/>
  <c r="N44" i="5"/>
  <c r="AE43" i="5"/>
  <c r="W43" i="5"/>
  <c r="T43" i="5"/>
  <c r="S43" i="5"/>
  <c r="R43" i="5"/>
  <c r="Q43" i="5"/>
  <c r="P43" i="5"/>
  <c r="O43" i="5"/>
  <c r="N43" i="5"/>
  <c r="AE42" i="5"/>
  <c r="W42" i="5"/>
  <c r="T42" i="5"/>
  <c r="S42" i="5"/>
  <c r="R42" i="5"/>
  <c r="Q42" i="5"/>
  <c r="P42" i="5"/>
  <c r="O42" i="5"/>
  <c r="N42" i="5"/>
  <c r="AE41" i="5"/>
  <c r="W41" i="5"/>
  <c r="T41" i="5"/>
  <c r="S41" i="5"/>
  <c r="R41" i="5"/>
  <c r="Q41" i="5"/>
  <c r="P41" i="5"/>
  <c r="O41" i="5"/>
  <c r="N41" i="5"/>
  <c r="AE40" i="5"/>
  <c r="W40" i="5"/>
  <c r="T40" i="5"/>
  <c r="S40" i="5"/>
  <c r="R40" i="5"/>
  <c r="Q40" i="5"/>
  <c r="P40" i="5"/>
  <c r="O40" i="5"/>
  <c r="N40" i="5"/>
  <c r="AE39" i="5"/>
  <c r="W39" i="5"/>
  <c r="T39" i="5"/>
  <c r="S39" i="5"/>
  <c r="R39" i="5"/>
  <c r="Q39" i="5"/>
  <c r="P39" i="5"/>
  <c r="O39" i="5"/>
  <c r="N39" i="5"/>
  <c r="AE38" i="5"/>
  <c r="W38" i="5"/>
  <c r="T38" i="5"/>
  <c r="S38" i="5"/>
  <c r="R38" i="5"/>
  <c r="Q38" i="5"/>
  <c r="P38" i="5"/>
  <c r="O38" i="5"/>
  <c r="N38" i="5"/>
  <c r="AE37" i="5"/>
  <c r="W37" i="5"/>
  <c r="T37" i="5"/>
  <c r="S37" i="5"/>
  <c r="R37" i="5"/>
  <c r="Q37" i="5"/>
  <c r="P37" i="5"/>
  <c r="O37" i="5"/>
  <c r="N37" i="5"/>
  <c r="AE36" i="5"/>
  <c r="W36" i="5"/>
  <c r="T36" i="5"/>
  <c r="S36" i="5"/>
  <c r="R36" i="5"/>
  <c r="Q36" i="5"/>
  <c r="P36" i="5"/>
  <c r="O36" i="5"/>
  <c r="N36" i="5"/>
  <c r="AE35" i="5"/>
  <c r="W35" i="5"/>
  <c r="T35" i="5"/>
  <c r="S35" i="5"/>
  <c r="R35" i="5"/>
  <c r="Q35" i="5"/>
  <c r="P35" i="5"/>
  <c r="O35" i="5"/>
  <c r="N35" i="5"/>
  <c r="AE34" i="5"/>
  <c r="W34" i="5"/>
  <c r="T34" i="5"/>
  <c r="S34" i="5"/>
  <c r="R34" i="5"/>
  <c r="Q34" i="5"/>
  <c r="P34" i="5"/>
  <c r="O34" i="5"/>
  <c r="N34" i="5"/>
  <c r="AE33" i="5"/>
  <c r="W33" i="5"/>
  <c r="T33" i="5"/>
  <c r="S33" i="5"/>
  <c r="R33" i="5"/>
  <c r="Q33" i="5"/>
  <c r="P33" i="5"/>
  <c r="O33" i="5"/>
  <c r="N33" i="5"/>
  <c r="AE32" i="5"/>
  <c r="W32" i="5"/>
  <c r="T32" i="5"/>
  <c r="S32" i="5"/>
  <c r="R32" i="5"/>
  <c r="Q32" i="5"/>
  <c r="P32" i="5"/>
  <c r="O32" i="5"/>
  <c r="N32" i="5"/>
  <c r="AE31" i="5"/>
  <c r="W31" i="5"/>
  <c r="T31" i="5"/>
  <c r="S31" i="5"/>
  <c r="R31" i="5"/>
  <c r="Q31" i="5"/>
  <c r="P31" i="5"/>
  <c r="O31" i="5"/>
  <c r="N31" i="5"/>
  <c r="AE30" i="5"/>
  <c r="W30" i="5"/>
  <c r="T30" i="5"/>
  <c r="S30" i="5"/>
  <c r="R30" i="5"/>
  <c r="Q30" i="5"/>
  <c r="P30" i="5"/>
  <c r="O30" i="5"/>
  <c r="N30" i="5"/>
  <c r="AE29" i="5"/>
  <c r="W29" i="5"/>
  <c r="T29" i="5"/>
  <c r="S29" i="5"/>
  <c r="R29" i="5"/>
  <c r="Q29" i="5"/>
  <c r="P29" i="5"/>
  <c r="O29" i="5"/>
  <c r="N29" i="5"/>
  <c r="AE28" i="5"/>
  <c r="W28" i="5"/>
  <c r="T28" i="5"/>
  <c r="S28" i="5"/>
  <c r="R28" i="5"/>
  <c r="Q28" i="5"/>
  <c r="P28" i="5"/>
  <c r="O28" i="5"/>
  <c r="N28" i="5"/>
  <c r="AE27" i="5"/>
  <c r="W27" i="5"/>
  <c r="T27" i="5"/>
  <c r="S27" i="5"/>
  <c r="R27" i="5"/>
  <c r="Q27" i="5"/>
  <c r="P27" i="5"/>
  <c r="O27" i="5"/>
  <c r="N27" i="5"/>
  <c r="AE26" i="5"/>
  <c r="W26" i="5"/>
  <c r="T26" i="5"/>
  <c r="S26" i="5"/>
  <c r="R26" i="5"/>
  <c r="Q26" i="5"/>
  <c r="P26" i="5"/>
  <c r="O26" i="5"/>
  <c r="N26" i="5"/>
  <c r="AE25" i="5"/>
  <c r="W25" i="5"/>
  <c r="T25" i="5"/>
  <c r="S25" i="5"/>
  <c r="R25" i="5"/>
  <c r="Q25" i="5"/>
  <c r="P25" i="5"/>
  <c r="O25" i="5"/>
  <c r="N25" i="5"/>
  <c r="AE24" i="5"/>
  <c r="W24" i="5"/>
  <c r="T24" i="5"/>
  <c r="S24" i="5"/>
  <c r="R24" i="5"/>
  <c r="Q24" i="5"/>
  <c r="P24" i="5"/>
  <c r="O24" i="5"/>
  <c r="N24" i="5"/>
  <c r="AE23" i="5"/>
  <c r="W23" i="5"/>
  <c r="T23" i="5"/>
  <c r="S23" i="5"/>
  <c r="R23" i="5"/>
  <c r="Q23" i="5"/>
  <c r="P23" i="5"/>
  <c r="O23" i="5"/>
  <c r="N23" i="5"/>
  <c r="AE22" i="5"/>
  <c r="W22" i="5"/>
  <c r="T22" i="5"/>
  <c r="S22" i="5"/>
  <c r="R22" i="5"/>
  <c r="Q22" i="5"/>
  <c r="P22" i="5"/>
  <c r="O22" i="5"/>
  <c r="N22" i="5"/>
  <c r="AE21" i="5"/>
  <c r="W21" i="5"/>
  <c r="T21" i="5"/>
  <c r="S21" i="5"/>
  <c r="R21" i="5"/>
  <c r="Q21" i="5"/>
  <c r="P21" i="5"/>
  <c r="O21" i="5"/>
  <c r="N21" i="5"/>
  <c r="AE20" i="5"/>
  <c r="W20" i="5"/>
  <c r="T20" i="5"/>
  <c r="S20" i="5"/>
  <c r="R20" i="5"/>
  <c r="Q20" i="5"/>
  <c r="P20" i="5"/>
  <c r="O20" i="5"/>
  <c r="N20" i="5"/>
  <c r="BT19" i="5"/>
  <c r="BS19" i="5"/>
  <c r="BR19" i="5"/>
  <c r="BC19" i="5"/>
  <c r="BB19" i="5"/>
  <c r="BA19" i="5"/>
  <c r="AE19" i="5"/>
  <c r="W19" i="5"/>
  <c r="T19" i="5"/>
  <c r="S19" i="5"/>
  <c r="R19" i="5"/>
  <c r="Q19" i="5"/>
  <c r="P19" i="5"/>
  <c r="O19" i="5"/>
  <c r="N19" i="5"/>
  <c r="BT18" i="5"/>
  <c r="BS18" i="5"/>
  <c r="BR18" i="5"/>
  <c r="BC18" i="5"/>
  <c r="BB18" i="5"/>
  <c r="BA18" i="5"/>
  <c r="AE18" i="5"/>
  <c r="W18" i="5"/>
  <c r="T18" i="5"/>
  <c r="S18" i="5"/>
  <c r="R18" i="5"/>
  <c r="Q18" i="5"/>
  <c r="P18" i="5"/>
  <c r="O18" i="5"/>
  <c r="N18" i="5"/>
  <c r="BT17" i="5"/>
  <c r="BS17" i="5"/>
  <c r="BR17" i="5"/>
  <c r="BC17" i="5"/>
  <c r="BB17" i="5"/>
  <c r="BA17" i="5"/>
  <c r="AE17" i="5"/>
  <c r="W17" i="5"/>
  <c r="T17" i="5"/>
  <c r="S17" i="5"/>
  <c r="R17" i="5"/>
  <c r="Q17" i="5"/>
  <c r="P17" i="5"/>
  <c r="O17" i="5"/>
  <c r="N17" i="5"/>
  <c r="BT16" i="5"/>
  <c r="BS16" i="5"/>
  <c r="BR16" i="5"/>
  <c r="BC16" i="5"/>
  <c r="BB16" i="5"/>
  <c r="BA16" i="5"/>
  <c r="AE16" i="5"/>
  <c r="W16" i="5"/>
  <c r="T16" i="5"/>
  <c r="S16" i="5"/>
  <c r="R16" i="5"/>
  <c r="Q16" i="5"/>
  <c r="P16" i="5"/>
  <c r="O16" i="5"/>
  <c r="N16" i="5"/>
  <c r="BT15" i="5"/>
  <c r="BS15" i="5"/>
  <c r="BR15" i="5"/>
  <c r="BC15" i="5"/>
  <c r="BB15" i="5"/>
  <c r="BA15" i="5"/>
  <c r="AE15" i="5"/>
  <c r="W15" i="5"/>
  <c r="T15" i="5"/>
  <c r="S15" i="5"/>
  <c r="R15" i="5"/>
  <c r="Q15" i="5"/>
  <c r="P15" i="5"/>
  <c r="O15" i="5"/>
  <c r="N15" i="5"/>
  <c r="BT14" i="5"/>
  <c r="BS14" i="5"/>
  <c r="BR14" i="5"/>
  <c r="BC14" i="5"/>
  <c r="BB14" i="5"/>
  <c r="BA14" i="5"/>
  <c r="AE14" i="5"/>
  <c r="W14" i="5"/>
  <c r="T14" i="5"/>
  <c r="S14" i="5"/>
  <c r="R14" i="5"/>
  <c r="Q14" i="5"/>
  <c r="P14" i="5"/>
  <c r="O14" i="5"/>
  <c r="N14" i="5"/>
  <c r="BT13" i="5"/>
  <c r="BS13" i="5"/>
  <c r="BR13" i="5"/>
  <c r="BC13" i="5"/>
  <c r="BB13" i="5"/>
  <c r="BA13" i="5"/>
  <c r="AE13" i="5"/>
  <c r="W13" i="5"/>
  <c r="T13" i="5"/>
  <c r="S13" i="5"/>
  <c r="R13" i="5"/>
  <c r="Q13" i="5"/>
  <c r="P13" i="5"/>
  <c r="O13" i="5"/>
  <c r="N13" i="5"/>
  <c r="BT12" i="5"/>
  <c r="BS12" i="5"/>
  <c r="BR12" i="5"/>
  <c r="BC12" i="5"/>
  <c r="BB12" i="5"/>
  <c r="BA12" i="5"/>
  <c r="AE12" i="5"/>
  <c r="W12" i="5"/>
  <c r="T12" i="5"/>
  <c r="S12" i="5"/>
  <c r="R12" i="5"/>
  <c r="Q12" i="5"/>
  <c r="P12" i="5"/>
  <c r="O12" i="5"/>
  <c r="N12" i="5"/>
  <c r="BT11" i="5"/>
  <c r="BS11" i="5"/>
  <c r="BR11" i="5"/>
  <c r="BC11" i="5"/>
  <c r="BB11" i="5"/>
  <c r="BA11" i="5"/>
  <c r="AE11" i="5"/>
  <c r="W11" i="5"/>
  <c r="T11" i="5"/>
  <c r="S11" i="5"/>
  <c r="R11" i="5"/>
  <c r="Q11" i="5"/>
  <c r="P11" i="5"/>
  <c r="O11" i="5"/>
  <c r="N11" i="5"/>
  <c r="BT10" i="5"/>
  <c r="BS10" i="5"/>
  <c r="BR10" i="5"/>
  <c r="BC10" i="5"/>
  <c r="BB10" i="5"/>
  <c r="BA10" i="5"/>
  <c r="AE10" i="5"/>
  <c r="W10" i="5"/>
  <c r="T10" i="5"/>
  <c r="S10" i="5"/>
  <c r="R10" i="5"/>
  <c r="Q10" i="5"/>
  <c r="P10" i="5"/>
  <c r="O10" i="5"/>
  <c r="N10" i="5"/>
  <c r="BT9" i="5"/>
  <c r="BS9" i="5"/>
  <c r="BR9" i="5"/>
  <c r="BC9" i="5"/>
  <c r="BB9" i="5"/>
  <c r="BA9" i="5"/>
  <c r="AE9" i="5"/>
  <c r="W9" i="5"/>
  <c r="T9" i="5"/>
  <c r="S9" i="5"/>
  <c r="R9" i="5"/>
  <c r="Q9" i="5"/>
  <c r="P9" i="5"/>
  <c r="O9" i="5"/>
  <c r="N9" i="5"/>
  <c r="BT8" i="5"/>
  <c r="BS8" i="5"/>
  <c r="BR8" i="5"/>
  <c r="BC8" i="5"/>
  <c r="BB8" i="5"/>
  <c r="BA8" i="5"/>
  <c r="AE8" i="5"/>
  <c r="W8" i="5"/>
  <c r="T8" i="5"/>
  <c r="S8" i="5"/>
  <c r="R8" i="5"/>
  <c r="Q8" i="5"/>
  <c r="P8" i="5"/>
  <c r="O8" i="5"/>
  <c r="N8" i="5"/>
  <c r="BT7" i="5"/>
  <c r="BS7" i="5"/>
  <c r="BR7" i="5"/>
  <c r="BC7" i="5"/>
  <c r="BB7" i="5"/>
  <c r="BA7" i="5"/>
  <c r="AE7" i="5"/>
  <c r="W7" i="5"/>
  <c r="T7" i="5"/>
  <c r="S7" i="5"/>
  <c r="R7" i="5"/>
  <c r="Q7" i="5"/>
  <c r="P7" i="5"/>
  <c r="O7" i="5"/>
  <c r="N7" i="5"/>
  <c r="BT6" i="5"/>
  <c r="BS6" i="5"/>
  <c r="BR6" i="5"/>
  <c r="BC6" i="5"/>
  <c r="BB6" i="5"/>
  <c r="BA6" i="5"/>
  <c r="AE6" i="5"/>
  <c r="W6" i="5"/>
  <c r="T6" i="5"/>
  <c r="S6" i="5"/>
  <c r="R6" i="5"/>
  <c r="Q6" i="5"/>
  <c r="P6" i="5"/>
  <c r="O6" i="5"/>
  <c r="N6" i="5"/>
  <c r="BT19" i="4"/>
  <c r="BS19" i="4"/>
  <c r="BR19" i="4"/>
  <c r="BT18" i="4"/>
  <c r="BS18" i="4"/>
  <c r="BR18" i="4"/>
  <c r="BT17" i="4"/>
  <c r="BS17" i="4"/>
  <c r="BR17" i="4"/>
  <c r="BT16" i="4"/>
  <c r="BS16" i="4"/>
  <c r="BR16" i="4"/>
  <c r="BT15" i="4"/>
  <c r="BS15" i="4"/>
  <c r="BR15" i="4"/>
  <c r="BT14" i="4"/>
  <c r="BS14" i="4"/>
  <c r="BR14" i="4"/>
  <c r="BT13" i="4"/>
  <c r="BS13" i="4"/>
  <c r="BR13" i="4"/>
  <c r="BT12" i="4"/>
  <c r="BS12" i="4"/>
  <c r="BR12" i="4"/>
  <c r="BT11" i="4"/>
  <c r="BS11" i="4"/>
  <c r="BR11" i="4"/>
  <c r="BT10" i="4"/>
  <c r="BS10" i="4"/>
  <c r="BR10" i="4"/>
  <c r="BT9" i="4"/>
  <c r="BS9" i="4"/>
  <c r="BR9" i="4"/>
  <c r="BT8" i="4"/>
  <c r="BS8" i="4"/>
  <c r="BR8" i="4"/>
  <c r="BT7" i="4"/>
  <c r="BS7" i="4"/>
  <c r="BR7" i="4"/>
  <c r="BT6" i="4"/>
  <c r="BS6" i="4"/>
  <c r="BR6" i="4"/>
  <c r="W137" i="4"/>
  <c r="W136" i="4"/>
  <c r="W135" i="4"/>
  <c r="W134" i="4"/>
  <c r="W133" i="4"/>
  <c r="W132" i="4"/>
  <c r="W131" i="4"/>
  <c r="W130" i="4"/>
  <c r="W129" i="4"/>
  <c r="W128" i="4"/>
  <c r="W127" i="4"/>
  <c r="W126" i="4"/>
  <c r="W125" i="4"/>
  <c r="W124" i="4"/>
  <c r="W123" i="4"/>
  <c r="W122" i="4"/>
  <c r="W121" i="4"/>
  <c r="W120" i="4"/>
  <c r="W119" i="4"/>
  <c r="W118" i="4"/>
  <c r="W117" i="4"/>
  <c r="W116" i="4"/>
  <c r="W115" i="4"/>
  <c r="W114" i="4"/>
  <c r="W113" i="4"/>
  <c r="W112" i="4"/>
  <c r="W111" i="4"/>
  <c r="W110" i="4"/>
  <c r="W109" i="4"/>
  <c r="W108" i="4"/>
  <c r="W107" i="4"/>
  <c r="W106" i="4"/>
  <c r="W105" i="4"/>
  <c r="W104" i="4"/>
  <c r="W103" i="4"/>
  <c r="W102" i="4"/>
  <c r="W101" i="4"/>
  <c r="W100" i="4"/>
  <c r="W99" i="4"/>
  <c r="W98" i="4"/>
  <c r="W97" i="4"/>
  <c r="W96" i="4"/>
  <c r="W95" i="4"/>
  <c r="W94" i="4"/>
  <c r="W93" i="4"/>
  <c r="W92" i="4"/>
  <c r="W91" i="4"/>
  <c r="W90" i="4"/>
  <c r="W89" i="4"/>
  <c r="W88" i="4"/>
  <c r="W87" i="4"/>
  <c r="W86" i="4"/>
  <c r="W85" i="4"/>
  <c r="W84" i="4"/>
  <c r="W83" i="4"/>
  <c r="W82" i="4"/>
  <c r="W81" i="4"/>
  <c r="W80" i="4"/>
  <c r="W79" i="4"/>
  <c r="W78" i="4"/>
  <c r="W77" i="4"/>
  <c r="W76" i="4"/>
  <c r="W75" i="4"/>
  <c r="W74" i="4"/>
  <c r="W73" i="4"/>
  <c r="W72" i="4"/>
  <c r="W71" i="4"/>
  <c r="W70" i="4"/>
  <c r="W69" i="4"/>
  <c r="W68" i="4"/>
  <c r="W67" i="4"/>
  <c r="W66" i="4"/>
  <c r="W65" i="4"/>
  <c r="W64" i="4"/>
  <c r="W63" i="4"/>
  <c r="W62" i="4"/>
  <c r="W61" i="4"/>
  <c r="W60" i="4"/>
  <c r="W59" i="4"/>
  <c r="W58" i="4"/>
  <c r="W57" i="4"/>
  <c r="W56" i="4"/>
  <c r="W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W39" i="4"/>
  <c r="W38" i="4"/>
  <c r="W37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AK19" i="5" l="1"/>
  <c r="AJ21" i="5"/>
  <c r="AJ19" i="5"/>
  <c r="AK21" i="5"/>
  <c r="AK22" i="5"/>
  <c r="AK20" i="5"/>
  <c r="AK18" i="5"/>
  <c r="AJ22" i="5"/>
  <c r="AJ20" i="5"/>
  <c r="U9" i="5"/>
  <c r="V9" i="5" s="1"/>
  <c r="U13" i="5"/>
  <c r="V13" i="5" s="1"/>
  <c r="X13" i="5" s="1"/>
  <c r="Z13" i="5" s="1"/>
  <c r="AA13" i="5" s="1"/>
  <c r="U17" i="5"/>
  <c r="AC17" i="5" s="1"/>
  <c r="AD17" i="5" s="1"/>
  <c r="U23" i="5"/>
  <c r="V23" i="5" s="1"/>
  <c r="X23" i="5" s="1"/>
  <c r="Z23" i="5" s="1"/>
  <c r="AA23" i="5" s="1"/>
  <c r="U27" i="5"/>
  <c r="V27" i="5" s="1"/>
  <c r="U31" i="5"/>
  <c r="AC31" i="5" s="1"/>
  <c r="AD31" i="5" s="1"/>
  <c r="U35" i="5"/>
  <c r="AC35" i="5" s="1"/>
  <c r="AD35" i="5" s="1"/>
  <c r="U39" i="5"/>
  <c r="V39" i="5" s="1"/>
  <c r="U43" i="5"/>
  <c r="X43" i="5" s="1"/>
  <c r="Z43" i="5" s="1"/>
  <c r="AA43" i="5" s="1"/>
  <c r="U47" i="5"/>
  <c r="V47" i="5" s="1"/>
  <c r="U51" i="5"/>
  <c r="AC51" i="5" s="1"/>
  <c r="AD51" i="5" s="1"/>
  <c r="U55" i="5"/>
  <c r="X55" i="5" s="1"/>
  <c r="Z55" i="5" s="1"/>
  <c r="AA55" i="5" s="1"/>
  <c r="U59" i="5"/>
  <c r="V59" i="5" s="1"/>
  <c r="X59" i="5" s="1"/>
  <c r="Z59" i="5" s="1"/>
  <c r="AA59" i="5" s="1"/>
  <c r="U63" i="5"/>
  <c r="V63" i="5" s="1"/>
  <c r="X63" i="5" s="1"/>
  <c r="Z63" i="5" s="1"/>
  <c r="AA63" i="5" s="1"/>
  <c r="U67" i="5"/>
  <c r="V67" i="5" s="1"/>
  <c r="U71" i="5"/>
  <c r="V71" i="5" s="1"/>
  <c r="X71" i="5" s="1"/>
  <c r="Z71" i="5" s="1"/>
  <c r="AA71" i="5" s="1"/>
  <c r="U75" i="5"/>
  <c r="V75" i="5" s="1"/>
  <c r="X75" i="5" s="1"/>
  <c r="Z75" i="5" s="1"/>
  <c r="AA75" i="5" s="1"/>
  <c r="U79" i="5"/>
  <c r="AC79" i="5" s="1"/>
  <c r="AD79" i="5" s="1"/>
  <c r="U111" i="5"/>
  <c r="V111" i="5" s="1"/>
  <c r="U115" i="5"/>
  <c r="V115" i="5" s="1"/>
  <c r="X115" i="5" s="1"/>
  <c r="Z115" i="5" s="1"/>
  <c r="AA115" i="5" s="1"/>
  <c r="U119" i="5"/>
  <c r="V119" i="5" s="1"/>
  <c r="X119" i="5" s="1"/>
  <c r="Z119" i="5" s="1"/>
  <c r="AA119" i="5" s="1"/>
  <c r="U123" i="5"/>
  <c r="AC123" i="5" s="1"/>
  <c r="AD123" i="5" s="1"/>
  <c r="U127" i="5"/>
  <c r="X127" i="5" s="1"/>
  <c r="Z127" i="5" s="1"/>
  <c r="AA127" i="5" s="1"/>
  <c r="U131" i="5"/>
  <c r="V131" i="5" s="1"/>
  <c r="U135" i="5"/>
  <c r="X135" i="5" s="1"/>
  <c r="Z135" i="5" s="1"/>
  <c r="AA135" i="5" s="1"/>
  <c r="U8" i="5"/>
  <c r="V8" i="5" s="1"/>
  <c r="X8" i="5" s="1"/>
  <c r="Z8" i="5" s="1"/>
  <c r="AA8" i="5" s="1"/>
  <c r="U12" i="5"/>
  <c r="V12" i="5" s="1"/>
  <c r="X12" i="5" s="1"/>
  <c r="Z12" i="5" s="1"/>
  <c r="AA12" i="5" s="1"/>
  <c r="U16" i="5"/>
  <c r="X16" i="5" s="1"/>
  <c r="Z16" i="5" s="1"/>
  <c r="AA16" i="5" s="1"/>
  <c r="U20" i="5"/>
  <c r="AC20" i="5" s="1"/>
  <c r="AD20" i="5" s="1"/>
  <c r="U24" i="5"/>
  <c r="X24" i="5" s="1"/>
  <c r="Z24" i="5" s="1"/>
  <c r="AA24" i="5" s="1"/>
  <c r="U28" i="5"/>
  <c r="V28" i="5" s="1"/>
  <c r="U32" i="5"/>
  <c r="V32" i="5" s="1"/>
  <c r="U36" i="5"/>
  <c r="AC36" i="5" s="1"/>
  <c r="AD36" i="5" s="1"/>
  <c r="U40" i="5"/>
  <c r="V40" i="5" s="1"/>
  <c r="U44" i="5"/>
  <c r="V44" i="5" s="1"/>
  <c r="U48" i="5"/>
  <c r="AC48" i="5" s="1"/>
  <c r="AD48" i="5" s="1"/>
  <c r="U52" i="5"/>
  <c r="AC52" i="5" s="1"/>
  <c r="AD52" i="5" s="1"/>
  <c r="U56" i="5"/>
  <c r="V56" i="5" s="1"/>
  <c r="X56" i="5" s="1"/>
  <c r="Z56" i="5" s="1"/>
  <c r="AA56" i="5" s="1"/>
  <c r="U60" i="5"/>
  <c r="V60" i="5" s="1"/>
  <c r="X60" i="5" s="1"/>
  <c r="Z60" i="5" s="1"/>
  <c r="AA60" i="5" s="1"/>
  <c r="U64" i="5"/>
  <c r="AC64" i="5" s="1"/>
  <c r="AD64" i="5" s="1"/>
  <c r="U68" i="5"/>
  <c r="AC68" i="5" s="1"/>
  <c r="AD68" i="5" s="1"/>
  <c r="U72" i="5"/>
  <c r="V72" i="5" s="1"/>
  <c r="U76" i="5"/>
  <c r="X76" i="5" s="1"/>
  <c r="Z76" i="5" s="1"/>
  <c r="AA76" i="5" s="1"/>
  <c r="U80" i="5"/>
  <c r="V80" i="5" s="1"/>
  <c r="X80" i="5" s="1"/>
  <c r="Z80" i="5" s="1"/>
  <c r="AA80" i="5" s="1"/>
  <c r="U84" i="5"/>
  <c r="V84" i="5" s="1"/>
  <c r="X84" i="5" s="1"/>
  <c r="Z84" i="5" s="1"/>
  <c r="AA84" i="5" s="1"/>
  <c r="U88" i="5"/>
  <c r="AC88" i="5" s="1"/>
  <c r="AD88" i="5" s="1"/>
  <c r="U92" i="5"/>
  <c r="V92" i="5" s="1"/>
  <c r="U96" i="5"/>
  <c r="AC96" i="5" s="1"/>
  <c r="AD96" i="5" s="1"/>
  <c r="U100" i="5"/>
  <c r="V100" i="5" s="1"/>
  <c r="U104" i="5"/>
  <c r="AC104" i="5" s="1"/>
  <c r="AD104" i="5" s="1"/>
  <c r="U7" i="5"/>
  <c r="V7" i="5" s="1"/>
  <c r="X7" i="5" s="1"/>
  <c r="Z7" i="5" s="1"/>
  <c r="AA7" i="5" s="1"/>
  <c r="U11" i="5"/>
  <c r="V11" i="5" s="1"/>
  <c r="X11" i="5" s="1"/>
  <c r="Z11" i="5" s="1"/>
  <c r="AA11" i="5" s="1"/>
  <c r="U15" i="5"/>
  <c r="V15" i="5" s="1"/>
  <c r="U19" i="5"/>
  <c r="AC19" i="5" s="1"/>
  <c r="AD19" i="5" s="1"/>
  <c r="U21" i="5"/>
  <c r="AC21" i="5" s="1"/>
  <c r="AD21" i="5" s="1"/>
  <c r="U25" i="5"/>
  <c r="V25" i="5" s="1"/>
  <c r="U29" i="5"/>
  <c r="V29" i="5" s="1"/>
  <c r="X29" i="5" s="1"/>
  <c r="Z29" i="5" s="1"/>
  <c r="AA29" i="5" s="1"/>
  <c r="U33" i="5"/>
  <c r="AC33" i="5" s="1"/>
  <c r="AD33" i="5" s="1"/>
  <c r="U37" i="5"/>
  <c r="V37" i="5" s="1"/>
  <c r="X37" i="5" s="1"/>
  <c r="Z37" i="5" s="1"/>
  <c r="AA37" i="5" s="1"/>
  <c r="U41" i="5"/>
  <c r="V41" i="5" s="1"/>
  <c r="X41" i="5" s="1"/>
  <c r="Z41" i="5" s="1"/>
  <c r="AA41" i="5" s="1"/>
  <c r="U45" i="5"/>
  <c r="X45" i="5" s="1"/>
  <c r="Z45" i="5" s="1"/>
  <c r="AA45" i="5" s="1"/>
  <c r="U49" i="5"/>
  <c r="AC49" i="5" s="1"/>
  <c r="AD49" i="5" s="1"/>
  <c r="U53" i="5"/>
  <c r="X53" i="5" s="1"/>
  <c r="Z53" i="5" s="1"/>
  <c r="AA53" i="5" s="1"/>
  <c r="U57" i="5"/>
  <c r="V57" i="5" s="1"/>
  <c r="X57" i="5" s="1"/>
  <c r="Z57" i="5" s="1"/>
  <c r="AA57" i="5" s="1"/>
  <c r="U61" i="5"/>
  <c r="V61" i="5" s="1"/>
  <c r="U65" i="5"/>
  <c r="AC65" i="5" s="1"/>
  <c r="AD65" i="5" s="1"/>
  <c r="U69" i="5"/>
  <c r="V69" i="5" s="1"/>
  <c r="X69" i="5" s="1"/>
  <c r="Z69" i="5" s="1"/>
  <c r="AA69" i="5" s="1"/>
  <c r="U73" i="5"/>
  <c r="V73" i="5" s="1"/>
  <c r="U77" i="5"/>
  <c r="V77" i="5" s="1"/>
  <c r="X77" i="5" s="1"/>
  <c r="Z77" i="5" s="1"/>
  <c r="AA77" i="5" s="1"/>
  <c r="U6" i="5"/>
  <c r="AC6" i="5" s="1"/>
  <c r="AD6" i="5" s="1"/>
  <c r="BU6" i="5"/>
  <c r="BD7" i="5"/>
  <c r="U10" i="5"/>
  <c r="AC10" i="5" s="1"/>
  <c r="AD10" i="5" s="1"/>
  <c r="BD11" i="5"/>
  <c r="U14" i="5"/>
  <c r="AC14" i="5" s="1"/>
  <c r="AD14" i="5" s="1"/>
  <c r="BD15" i="5"/>
  <c r="U18" i="5"/>
  <c r="AC18" i="5" s="1"/>
  <c r="AD18" i="5" s="1"/>
  <c r="BD19" i="5"/>
  <c r="U22" i="5"/>
  <c r="X22" i="5" s="1"/>
  <c r="Z22" i="5" s="1"/>
  <c r="AA22" i="5" s="1"/>
  <c r="U26" i="5"/>
  <c r="V26" i="5" s="1"/>
  <c r="X26" i="5" s="1"/>
  <c r="Z26" i="5" s="1"/>
  <c r="AA26" i="5" s="1"/>
  <c r="U30" i="5"/>
  <c r="AC30" i="5" s="1"/>
  <c r="AD30" i="5" s="1"/>
  <c r="U34" i="5"/>
  <c r="V34" i="5" s="1"/>
  <c r="U38" i="5"/>
  <c r="V38" i="5" s="1"/>
  <c r="U42" i="5"/>
  <c r="V42" i="5" s="1"/>
  <c r="X42" i="5" s="1"/>
  <c r="Z42" i="5" s="1"/>
  <c r="AA42" i="5" s="1"/>
  <c r="U46" i="5"/>
  <c r="V46" i="5" s="1"/>
  <c r="U50" i="5"/>
  <c r="V50" i="5" s="1"/>
  <c r="X50" i="5" s="1"/>
  <c r="Z50" i="5" s="1"/>
  <c r="AA50" i="5" s="1"/>
  <c r="U54" i="5"/>
  <c r="V54" i="5" s="1"/>
  <c r="X54" i="5" s="1"/>
  <c r="Z54" i="5" s="1"/>
  <c r="AA54" i="5" s="1"/>
  <c r="U58" i="5"/>
  <c r="AC58" i="5" s="1"/>
  <c r="AD58" i="5" s="1"/>
  <c r="U62" i="5"/>
  <c r="AC62" i="5" s="1"/>
  <c r="AD62" i="5" s="1"/>
  <c r="U66" i="5"/>
  <c r="AC66" i="5" s="1"/>
  <c r="AD66" i="5" s="1"/>
  <c r="U70" i="5"/>
  <c r="V70" i="5" s="1"/>
  <c r="U74" i="5"/>
  <c r="AC74" i="5" s="1"/>
  <c r="AD74" i="5" s="1"/>
  <c r="U78" i="5"/>
  <c r="V78" i="5" s="1"/>
  <c r="X78" i="5" s="1"/>
  <c r="Z78" i="5" s="1"/>
  <c r="AA78" i="5" s="1"/>
  <c r="U82" i="5"/>
  <c r="V82" i="5" s="1"/>
  <c r="X82" i="5" s="1"/>
  <c r="Z82" i="5" s="1"/>
  <c r="AA82" i="5" s="1"/>
  <c r="BD8" i="5"/>
  <c r="BD12" i="5"/>
  <c r="BD16" i="5"/>
  <c r="U81" i="5"/>
  <c r="U85" i="5"/>
  <c r="X85" i="5" s="1"/>
  <c r="Z85" i="5" s="1"/>
  <c r="AA85" i="5" s="1"/>
  <c r="U89" i="5"/>
  <c r="X89" i="5" s="1"/>
  <c r="Z89" i="5" s="1"/>
  <c r="AA89" i="5" s="1"/>
  <c r="U93" i="5"/>
  <c r="U97" i="5"/>
  <c r="U101" i="5"/>
  <c r="U105" i="5"/>
  <c r="U108" i="5"/>
  <c r="X108" i="5" s="1"/>
  <c r="Z108" i="5" s="1"/>
  <c r="AA108" i="5" s="1"/>
  <c r="U112" i="5"/>
  <c r="X112" i="5" s="1"/>
  <c r="Z112" i="5" s="1"/>
  <c r="AA112" i="5" s="1"/>
  <c r="U116" i="5"/>
  <c r="X116" i="5" s="1"/>
  <c r="Z116" i="5" s="1"/>
  <c r="AA116" i="5" s="1"/>
  <c r="U120" i="5"/>
  <c r="X120" i="5" s="1"/>
  <c r="Z120" i="5" s="1"/>
  <c r="AA120" i="5" s="1"/>
  <c r="U124" i="5"/>
  <c r="U128" i="5"/>
  <c r="U132" i="5"/>
  <c r="U136" i="5"/>
  <c r="U86" i="5"/>
  <c r="U90" i="5"/>
  <c r="U94" i="5"/>
  <c r="U98" i="5"/>
  <c r="X98" i="5" s="1"/>
  <c r="Z98" i="5" s="1"/>
  <c r="AA98" i="5" s="1"/>
  <c r="U102" i="5"/>
  <c r="X102" i="5" s="1"/>
  <c r="Z102" i="5" s="1"/>
  <c r="AA102" i="5" s="1"/>
  <c r="U106" i="5"/>
  <c r="U109" i="5"/>
  <c r="U113" i="5"/>
  <c r="U117" i="5"/>
  <c r="X117" i="5" s="1"/>
  <c r="Z117" i="5" s="1"/>
  <c r="AA117" i="5" s="1"/>
  <c r="U121" i="5"/>
  <c r="X121" i="5" s="1"/>
  <c r="Z121" i="5" s="1"/>
  <c r="AA121" i="5" s="1"/>
  <c r="U125" i="5"/>
  <c r="X125" i="5" s="1"/>
  <c r="Z125" i="5" s="1"/>
  <c r="AA125" i="5" s="1"/>
  <c r="U129" i="5"/>
  <c r="U133" i="5"/>
  <c r="U137" i="5"/>
  <c r="BD6" i="5"/>
  <c r="BD10" i="5"/>
  <c r="BD14" i="5"/>
  <c r="BD18" i="5"/>
  <c r="U83" i="5"/>
  <c r="U87" i="5"/>
  <c r="U91" i="5"/>
  <c r="U95" i="5"/>
  <c r="U99" i="5"/>
  <c r="U103" i="5"/>
  <c r="U107" i="5"/>
  <c r="U110" i="5"/>
  <c r="X110" i="5" s="1"/>
  <c r="Z110" i="5" s="1"/>
  <c r="AA110" i="5" s="1"/>
  <c r="U114" i="5"/>
  <c r="X114" i="5" s="1"/>
  <c r="Z114" i="5" s="1"/>
  <c r="AA114" i="5" s="1"/>
  <c r="U118" i="5"/>
  <c r="X118" i="5" s="1"/>
  <c r="Z118" i="5" s="1"/>
  <c r="AA118" i="5" s="1"/>
  <c r="U122" i="5"/>
  <c r="U126" i="5"/>
  <c r="X126" i="5" s="1"/>
  <c r="Z126" i="5" s="1"/>
  <c r="AA126" i="5" s="1"/>
  <c r="U130" i="5"/>
  <c r="X130" i="5" s="1"/>
  <c r="Z130" i="5" s="1"/>
  <c r="AA130" i="5" s="1"/>
  <c r="U134" i="5"/>
  <c r="BD9" i="5"/>
  <c r="BD13" i="5"/>
  <c r="BD17" i="5"/>
  <c r="BU6" i="4"/>
  <c r="BC19" i="4"/>
  <c r="BB19" i="4"/>
  <c r="BA19" i="4"/>
  <c r="BC18" i="4"/>
  <c r="BB18" i="4"/>
  <c r="BA18" i="4"/>
  <c r="BC17" i="4"/>
  <c r="BB17" i="4"/>
  <c r="BA17" i="4"/>
  <c r="BC16" i="4"/>
  <c r="BB16" i="4"/>
  <c r="BA16" i="4"/>
  <c r="BC15" i="4"/>
  <c r="BB15" i="4"/>
  <c r="BA15" i="4"/>
  <c r="BC14" i="4"/>
  <c r="BB14" i="4"/>
  <c r="BA14" i="4"/>
  <c r="BC13" i="4"/>
  <c r="BB13" i="4"/>
  <c r="BA13" i="4"/>
  <c r="BC12" i="4"/>
  <c r="BB12" i="4"/>
  <c r="BA12" i="4"/>
  <c r="BC11" i="4"/>
  <c r="BB11" i="4"/>
  <c r="BA11" i="4"/>
  <c r="BC10" i="4"/>
  <c r="BB10" i="4"/>
  <c r="BA10" i="4"/>
  <c r="BC9" i="4"/>
  <c r="BB9" i="4"/>
  <c r="BA9" i="4"/>
  <c r="BC8" i="4"/>
  <c r="BB8" i="4"/>
  <c r="BA8" i="4"/>
  <c r="BC7" i="4"/>
  <c r="BB7" i="4"/>
  <c r="BA7" i="4"/>
  <c r="BC6" i="4"/>
  <c r="BB6" i="4"/>
  <c r="BA6" i="4"/>
  <c r="AE137" i="4"/>
  <c r="AE136" i="4"/>
  <c r="AE135" i="4"/>
  <c r="AE134" i="4"/>
  <c r="AE133" i="4"/>
  <c r="AE132" i="4"/>
  <c r="AE131" i="4"/>
  <c r="AE130" i="4"/>
  <c r="AE129" i="4"/>
  <c r="AE128" i="4"/>
  <c r="AE127" i="4"/>
  <c r="AE126" i="4"/>
  <c r="AE125" i="4"/>
  <c r="AE124" i="4"/>
  <c r="AE123" i="4"/>
  <c r="AE122" i="4"/>
  <c r="AE121" i="4"/>
  <c r="AE120" i="4"/>
  <c r="AE119" i="4"/>
  <c r="AE118" i="4"/>
  <c r="AE117" i="4"/>
  <c r="AE116" i="4"/>
  <c r="AE115" i="4"/>
  <c r="AE114" i="4"/>
  <c r="AE113" i="4"/>
  <c r="AE112" i="4"/>
  <c r="AE111" i="4"/>
  <c r="AE110" i="4"/>
  <c r="AE109" i="4"/>
  <c r="AE108" i="4"/>
  <c r="AE107" i="4"/>
  <c r="AE106" i="4"/>
  <c r="AE105" i="4"/>
  <c r="AE104" i="4"/>
  <c r="AE103" i="4"/>
  <c r="AE102" i="4"/>
  <c r="AE101" i="4"/>
  <c r="AE100" i="4"/>
  <c r="AE99" i="4"/>
  <c r="AE98" i="4"/>
  <c r="AE97" i="4"/>
  <c r="AE96" i="4"/>
  <c r="AE95" i="4"/>
  <c r="AE94" i="4"/>
  <c r="AE93" i="4"/>
  <c r="AE92" i="4"/>
  <c r="AE91" i="4"/>
  <c r="AE90" i="4"/>
  <c r="AE89" i="4"/>
  <c r="AE88" i="4"/>
  <c r="AE87" i="4"/>
  <c r="AE86" i="4"/>
  <c r="AE85" i="4"/>
  <c r="AE84" i="4"/>
  <c r="AE83" i="4"/>
  <c r="AE82" i="4"/>
  <c r="AE81" i="4"/>
  <c r="AE80" i="4"/>
  <c r="AE79" i="4"/>
  <c r="AE78" i="4"/>
  <c r="AE77" i="4"/>
  <c r="AE76" i="4"/>
  <c r="AE75" i="4"/>
  <c r="AE74" i="4"/>
  <c r="AE73" i="4"/>
  <c r="AE72" i="4"/>
  <c r="AE71" i="4"/>
  <c r="AE70" i="4"/>
  <c r="AE69" i="4"/>
  <c r="AE68" i="4"/>
  <c r="AE67" i="4"/>
  <c r="AE66" i="4"/>
  <c r="AE65" i="4"/>
  <c r="AE64" i="4"/>
  <c r="AE63" i="4"/>
  <c r="AE62" i="4"/>
  <c r="AE61" i="4"/>
  <c r="AE60" i="4"/>
  <c r="AE59" i="4"/>
  <c r="AE58" i="4"/>
  <c r="AE57" i="4"/>
  <c r="AE56" i="4"/>
  <c r="AE55" i="4"/>
  <c r="AE54" i="4"/>
  <c r="AE53" i="4"/>
  <c r="AE52" i="4"/>
  <c r="AE51" i="4"/>
  <c r="AE50" i="4"/>
  <c r="AE49" i="4"/>
  <c r="AE48" i="4"/>
  <c r="AE47" i="4"/>
  <c r="AE46" i="4"/>
  <c r="AE45" i="4"/>
  <c r="AE44" i="4"/>
  <c r="AE43" i="4"/>
  <c r="AE42" i="4"/>
  <c r="AE41" i="4"/>
  <c r="AE40" i="4"/>
  <c r="AE39" i="4"/>
  <c r="AE38" i="4"/>
  <c r="AE37" i="4"/>
  <c r="AE36" i="4"/>
  <c r="AE35" i="4"/>
  <c r="AE34" i="4"/>
  <c r="AE33" i="4"/>
  <c r="AE32" i="4"/>
  <c r="AE31" i="4"/>
  <c r="AE30" i="4"/>
  <c r="AE29" i="4"/>
  <c r="AE28" i="4"/>
  <c r="AE27" i="4"/>
  <c r="AE26" i="4"/>
  <c r="AE25" i="4"/>
  <c r="AE24" i="4"/>
  <c r="AE23" i="4"/>
  <c r="AE22" i="4"/>
  <c r="AE21" i="4"/>
  <c r="AE20" i="4"/>
  <c r="AE19" i="4"/>
  <c r="AE18" i="4"/>
  <c r="AE17" i="4"/>
  <c r="AE16" i="4"/>
  <c r="AE15" i="4"/>
  <c r="AE14" i="4"/>
  <c r="AE13" i="4"/>
  <c r="AE12" i="4"/>
  <c r="AE11" i="4"/>
  <c r="AE10" i="4"/>
  <c r="AE9" i="4"/>
  <c r="AE8" i="4"/>
  <c r="AE7" i="4"/>
  <c r="AE6" i="4"/>
  <c r="T137" i="4"/>
  <c r="T136" i="4"/>
  <c r="T135" i="4"/>
  <c r="T134" i="4"/>
  <c r="T133" i="4"/>
  <c r="T132" i="4"/>
  <c r="T131" i="4"/>
  <c r="T130" i="4"/>
  <c r="T129" i="4"/>
  <c r="T128" i="4"/>
  <c r="T127" i="4"/>
  <c r="T126" i="4"/>
  <c r="T125" i="4"/>
  <c r="T124" i="4"/>
  <c r="T123" i="4"/>
  <c r="T122" i="4"/>
  <c r="T121" i="4"/>
  <c r="T120" i="4"/>
  <c r="T119" i="4"/>
  <c r="T118" i="4"/>
  <c r="T117" i="4"/>
  <c r="T116" i="4"/>
  <c r="T115" i="4"/>
  <c r="T114" i="4"/>
  <c r="T113" i="4"/>
  <c r="T112" i="4"/>
  <c r="T111" i="4"/>
  <c r="T110" i="4"/>
  <c r="T109" i="4"/>
  <c r="T108" i="4"/>
  <c r="T107" i="4"/>
  <c r="T106" i="4"/>
  <c r="T105" i="4"/>
  <c r="T104" i="4"/>
  <c r="T103" i="4"/>
  <c r="T102" i="4"/>
  <c r="T101" i="4"/>
  <c r="T100" i="4"/>
  <c r="T99" i="4"/>
  <c r="T98" i="4"/>
  <c r="T97" i="4"/>
  <c r="T96" i="4"/>
  <c r="T95" i="4"/>
  <c r="T94" i="4"/>
  <c r="T93" i="4"/>
  <c r="T92" i="4"/>
  <c r="T91" i="4"/>
  <c r="T90" i="4"/>
  <c r="T89" i="4"/>
  <c r="T88" i="4"/>
  <c r="T87" i="4"/>
  <c r="T86" i="4"/>
  <c r="T85" i="4"/>
  <c r="T84" i="4"/>
  <c r="T83" i="4"/>
  <c r="T82" i="4"/>
  <c r="T81" i="4"/>
  <c r="T80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T62" i="4"/>
  <c r="T61" i="4"/>
  <c r="T60" i="4"/>
  <c r="T59" i="4"/>
  <c r="T58" i="4"/>
  <c r="T57" i="4"/>
  <c r="T56" i="4"/>
  <c r="T55" i="4"/>
  <c r="T54" i="4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Q137" i="4"/>
  <c r="P137" i="4"/>
  <c r="Q136" i="4"/>
  <c r="P136" i="4"/>
  <c r="Q135" i="4"/>
  <c r="P135" i="4"/>
  <c r="Q134" i="4"/>
  <c r="P134" i="4"/>
  <c r="Q133" i="4"/>
  <c r="P133" i="4"/>
  <c r="Q132" i="4"/>
  <c r="P132" i="4"/>
  <c r="Q131" i="4"/>
  <c r="P131" i="4"/>
  <c r="Q130" i="4"/>
  <c r="P130" i="4"/>
  <c r="Q129" i="4"/>
  <c r="P129" i="4"/>
  <c r="Q128" i="4"/>
  <c r="P128" i="4"/>
  <c r="Q127" i="4"/>
  <c r="P127" i="4"/>
  <c r="Q126" i="4"/>
  <c r="P126" i="4"/>
  <c r="Q125" i="4"/>
  <c r="P125" i="4"/>
  <c r="Q124" i="4"/>
  <c r="P124" i="4"/>
  <c r="Q123" i="4"/>
  <c r="P123" i="4"/>
  <c r="Q122" i="4"/>
  <c r="P122" i="4"/>
  <c r="Q121" i="4"/>
  <c r="P121" i="4"/>
  <c r="Q120" i="4"/>
  <c r="P120" i="4"/>
  <c r="Q119" i="4"/>
  <c r="P119" i="4"/>
  <c r="Q118" i="4"/>
  <c r="P118" i="4"/>
  <c r="Q117" i="4"/>
  <c r="P117" i="4"/>
  <c r="Q116" i="4"/>
  <c r="P116" i="4"/>
  <c r="Q115" i="4"/>
  <c r="P115" i="4"/>
  <c r="Q114" i="4"/>
  <c r="P114" i="4"/>
  <c r="Q113" i="4"/>
  <c r="P113" i="4"/>
  <c r="Q112" i="4"/>
  <c r="P112" i="4"/>
  <c r="Q111" i="4"/>
  <c r="P111" i="4"/>
  <c r="Q110" i="4"/>
  <c r="P110" i="4"/>
  <c r="Q109" i="4"/>
  <c r="P109" i="4"/>
  <c r="Q108" i="4"/>
  <c r="P108" i="4"/>
  <c r="Q107" i="4"/>
  <c r="P107" i="4"/>
  <c r="Q106" i="4"/>
  <c r="P106" i="4"/>
  <c r="Q105" i="4"/>
  <c r="P105" i="4"/>
  <c r="Q104" i="4"/>
  <c r="P104" i="4"/>
  <c r="Q103" i="4"/>
  <c r="P103" i="4"/>
  <c r="Q102" i="4"/>
  <c r="P102" i="4"/>
  <c r="Q101" i="4"/>
  <c r="P101" i="4"/>
  <c r="Q100" i="4"/>
  <c r="P100" i="4"/>
  <c r="Q99" i="4"/>
  <c r="P99" i="4"/>
  <c r="Q98" i="4"/>
  <c r="P98" i="4"/>
  <c r="Q97" i="4"/>
  <c r="P97" i="4"/>
  <c r="Q96" i="4"/>
  <c r="P96" i="4"/>
  <c r="Q95" i="4"/>
  <c r="P95" i="4"/>
  <c r="Q94" i="4"/>
  <c r="P94" i="4"/>
  <c r="Q93" i="4"/>
  <c r="P93" i="4"/>
  <c r="Q92" i="4"/>
  <c r="P92" i="4"/>
  <c r="Q91" i="4"/>
  <c r="P91" i="4"/>
  <c r="Q90" i="4"/>
  <c r="P90" i="4"/>
  <c r="Q89" i="4"/>
  <c r="P89" i="4"/>
  <c r="Q88" i="4"/>
  <c r="P88" i="4"/>
  <c r="Q87" i="4"/>
  <c r="P87" i="4"/>
  <c r="Q86" i="4"/>
  <c r="P86" i="4"/>
  <c r="Q85" i="4"/>
  <c r="P85" i="4"/>
  <c r="Q84" i="4"/>
  <c r="P84" i="4"/>
  <c r="Q83" i="4"/>
  <c r="P83" i="4"/>
  <c r="Q82" i="4"/>
  <c r="P82" i="4"/>
  <c r="Q81" i="4"/>
  <c r="P81" i="4"/>
  <c r="Q80" i="4"/>
  <c r="P80" i="4"/>
  <c r="Q79" i="4"/>
  <c r="P79" i="4"/>
  <c r="Q78" i="4"/>
  <c r="P78" i="4"/>
  <c r="Q77" i="4"/>
  <c r="P77" i="4"/>
  <c r="Q76" i="4"/>
  <c r="P76" i="4"/>
  <c r="Q75" i="4"/>
  <c r="P75" i="4"/>
  <c r="Q74" i="4"/>
  <c r="P74" i="4"/>
  <c r="Q73" i="4"/>
  <c r="P73" i="4"/>
  <c r="Q72" i="4"/>
  <c r="P72" i="4"/>
  <c r="Q71" i="4"/>
  <c r="P71" i="4"/>
  <c r="Q70" i="4"/>
  <c r="P70" i="4"/>
  <c r="Q69" i="4"/>
  <c r="P69" i="4"/>
  <c r="Q68" i="4"/>
  <c r="P68" i="4"/>
  <c r="Q67" i="4"/>
  <c r="P67" i="4"/>
  <c r="Q66" i="4"/>
  <c r="P66" i="4"/>
  <c r="Q65" i="4"/>
  <c r="P65" i="4"/>
  <c r="Q64" i="4"/>
  <c r="P64" i="4"/>
  <c r="Q63" i="4"/>
  <c r="P63" i="4"/>
  <c r="Q62" i="4"/>
  <c r="P62" i="4"/>
  <c r="Q61" i="4"/>
  <c r="P61" i="4"/>
  <c r="Q60" i="4"/>
  <c r="P60" i="4"/>
  <c r="Q59" i="4"/>
  <c r="P59" i="4"/>
  <c r="Q58" i="4"/>
  <c r="P58" i="4"/>
  <c r="Q57" i="4"/>
  <c r="P57" i="4"/>
  <c r="Q56" i="4"/>
  <c r="P56" i="4"/>
  <c r="Q55" i="4"/>
  <c r="P55" i="4"/>
  <c r="Q54" i="4"/>
  <c r="P54" i="4"/>
  <c r="Q53" i="4"/>
  <c r="P53" i="4"/>
  <c r="Q52" i="4"/>
  <c r="P52" i="4"/>
  <c r="Q51" i="4"/>
  <c r="P51" i="4"/>
  <c r="Q50" i="4"/>
  <c r="P50" i="4"/>
  <c r="Q49" i="4"/>
  <c r="P49" i="4"/>
  <c r="Q48" i="4"/>
  <c r="P48" i="4"/>
  <c r="Q47" i="4"/>
  <c r="P47" i="4"/>
  <c r="Q46" i="4"/>
  <c r="P46" i="4"/>
  <c r="Q45" i="4"/>
  <c r="P45" i="4"/>
  <c r="Q44" i="4"/>
  <c r="P44" i="4"/>
  <c r="Q43" i="4"/>
  <c r="P43" i="4"/>
  <c r="Q42" i="4"/>
  <c r="P42" i="4"/>
  <c r="Q41" i="4"/>
  <c r="P41" i="4"/>
  <c r="Q40" i="4"/>
  <c r="P40" i="4"/>
  <c r="Q39" i="4"/>
  <c r="P39" i="4"/>
  <c r="Q38" i="4"/>
  <c r="P38" i="4"/>
  <c r="Q37" i="4"/>
  <c r="P37" i="4"/>
  <c r="Q36" i="4"/>
  <c r="P36" i="4"/>
  <c r="Q35" i="4"/>
  <c r="P35" i="4"/>
  <c r="Q34" i="4"/>
  <c r="P34" i="4"/>
  <c r="Q33" i="4"/>
  <c r="P33" i="4"/>
  <c r="Q32" i="4"/>
  <c r="P32" i="4"/>
  <c r="Q31" i="4"/>
  <c r="P31" i="4"/>
  <c r="Q30" i="4"/>
  <c r="P30" i="4"/>
  <c r="Q29" i="4"/>
  <c r="P29" i="4"/>
  <c r="Q28" i="4"/>
  <c r="P28" i="4"/>
  <c r="Q27" i="4"/>
  <c r="P27" i="4"/>
  <c r="Q26" i="4"/>
  <c r="P26" i="4"/>
  <c r="Q25" i="4"/>
  <c r="P25" i="4"/>
  <c r="Q24" i="4"/>
  <c r="P24" i="4"/>
  <c r="Q23" i="4"/>
  <c r="P23" i="4"/>
  <c r="Q22" i="4"/>
  <c r="P22" i="4"/>
  <c r="Q21" i="4"/>
  <c r="P21" i="4"/>
  <c r="Q20" i="4"/>
  <c r="P20" i="4"/>
  <c r="Q19" i="4"/>
  <c r="P19" i="4"/>
  <c r="Q18" i="4"/>
  <c r="P18" i="4"/>
  <c r="Q17" i="4"/>
  <c r="P17" i="4"/>
  <c r="Q16" i="4"/>
  <c r="P16" i="4"/>
  <c r="Q15" i="4"/>
  <c r="P15" i="4"/>
  <c r="Q14" i="4"/>
  <c r="P14" i="4"/>
  <c r="Q13" i="4"/>
  <c r="P13" i="4"/>
  <c r="Q12" i="4"/>
  <c r="P12" i="4"/>
  <c r="Q11" i="4"/>
  <c r="P11" i="4"/>
  <c r="Q10" i="4"/>
  <c r="P10" i="4"/>
  <c r="Q9" i="4"/>
  <c r="P9" i="4"/>
  <c r="Q8" i="4"/>
  <c r="P8" i="4"/>
  <c r="Q7" i="4"/>
  <c r="P7" i="4"/>
  <c r="Q6" i="4"/>
  <c r="P6" i="4"/>
  <c r="S137" i="4"/>
  <c r="R137" i="4"/>
  <c r="S136" i="4"/>
  <c r="R136" i="4"/>
  <c r="S135" i="4"/>
  <c r="R135" i="4"/>
  <c r="S134" i="4"/>
  <c r="R134" i="4"/>
  <c r="S133" i="4"/>
  <c r="R133" i="4"/>
  <c r="S132" i="4"/>
  <c r="R132" i="4"/>
  <c r="S131" i="4"/>
  <c r="R131" i="4"/>
  <c r="S130" i="4"/>
  <c r="R130" i="4"/>
  <c r="S129" i="4"/>
  <c r="R129" i="4"/>
  <c r="S128" i="4"/>
  <c r="R128" i="4"/>
  <c r="S127" i="4"/>
  <c r="R127" i="4"/>
  <c r="S126" i="4"/>
  <c r="R126" i="4"/>
  <c r="S125" i="4"/>
  <c r="R125" i="4"/>
  <c r="S124" i="4"/>
  <c r="R124" i="4"/>
  <c r="S123" i="4"/>
  <c r="R123" i="4"/>
  <c r="S122" i="4"/>
  <c r="R122" i="4"/>
  <c r="S121" i="4"/>
  <c r="R121" i="4"/>
  <c r="S120" i="4"/>
  <c r="R120" i="4"/>
  <c r="S119" i="4"/>
  <c r="R119" i="4"/>
  <c r="S118" i="4"/>
  <c r="R118" i="4"/>
  <c r="S117" i="4"/>
  <c r="R117" i="4"/>
  <c r="S116" i="4"/>
  <c r="R116" i="4"/>
  <c r="S115" i="4"/>
  <c r="R115" i="4"/>
  <c r="S114" i="4"/>
  <c r="R114" i="4"/>
  <c r="S113" i="4"/>
  <c r="R113" i="4"/>
  <c r="S112" i="4"/>
  <c r="R112" i="4"/>
  <c r="S111" i="4"/>
  <c r="R111" i="4"/>
  <c r="S110" i="4"/>
  <c r="R110" i="4"/>
  <c r="S109" i="4"/>
  <c r="R109" i="4"/>
  <c r="S108" i="4"/>
  <c r="R108" i="4"/>
  <c r="S107" i="4"/>
  <c r="R107" i="4"/>
  <c r="S106" i="4"/>
  <c r="R106" i="4"/>
  <c r="S105" i="4"/>
  <c r="R105" i="4"/>
  <c r="S104" i="4"/>
  <c r="R104" i="4"/>
  <c r="S103" i="4"/>
  <c r="R103" i="4"/>
  <c r="S102" i="4"/>
  <c r="R102" i="4"/>
  <c r="S101" i="4"/>
  <c r="R101" i="4"/>
  <c r="S100" i="4"/>
  <c r="R100" i="4"/>
  <c r="S99" i="4"/>
  <c r="R99" i="4"/>
  <c r="S98" i="4"/>
  <c r="R98" i="4"/>
  <c r="S97" i="4"/>
  <c r="R97" i="4"/>
  <c r="S96" i="4"/>
  <c r="R96" i="4"/>
  <c r="S95" i="4"/>
  <c r="R95" i="4"/>
  <c r="S94" i="4"/>
  <c r="R94" i="4"/>
  <c r="S93" i="4"/>
  <c r="R93" i="4"/>
  <c r="S92" i="4"/>
  <c r="R92" i="4"/>
  <c r="S91" i="4"/>
  <c r="R91" i="4"/>
  <c r="S90" i="4"/>
  <c r="R90" i="4"/>
  <c r="S89" i="4"/>
  <c r="R89" i="4"/>
  <c r="S88" i="4"/>
  <c r="R88" i="4"/>
  <c r="S87" i="4"/>
  <c r="R87" i="4"/>
  <c r="S86" i="4"/>
  <c r="R86" i="4"/>
  <c r="S85" i="4"/>
  <c r="R85" i="4"/>
  <c r="S84" i="4"/>
  <c r="R84" i="4"/>
  <c r="S83" i="4"/>
  <c r="R83" i="4"/>
  <c r="S82" i="4"/>
  <c r="R82" i="4"/>
  <c r="S81" i="4"/>
  <c r="R81" i="4"/>
  <c r="S80" i="4"/>
  <c r="R80" i="4"/>
  <c r="S79" i="4"/>
  <c r="R79" i="4"/>
  <c r="S78" i="4"/>
  <c r="R78" i="4"/>
  <c r="S77" i="4"/>
  <c r="R77" i="4"/>
  <c r="S76" i="4"/>
  <c r="R76" i="4"/>
  <c r="S75" i="4"/>
  <c r="R75" i="4"/>
  <c r="S74" i="4"/>
  <c r="R74" i="4"/>
  <c r="S73" i="4"/>
  <c r="R73" i="4"/>
  <c r="S72" i="4"/>
  <c r="R72" i="4"/>
  <c r="S71" i="4"/>
  <c r="R71" i="4"/>
  <c r="S70" i="4"/>
  <c r="R70" i="4"/>
  <c r="S69" i="4"/>
  <c r="R69" i="4"/>
  <c r="S68" i="4"/>
  <c r="R68" i="4"/>
  <c r="S67" i="4"/>
  <c r="R67" i="4"/>
  <c r="S66" i="4"/>
  <c r="R66" i="4"/>
  <c r="S65" i="4"/>
  <c r="R65" i="4"/>
  <c r="S64" i="4"/>
  <c r="R64" i="4"/>
  <c r="S63" i="4"/>
  <c r="R63" i="4"/>
  <c r="S62" i="4"/>
  <c r="R62" i="4"/>
  <c r="S61" i="4"/>
  <c r="R61" i="4"/>
  <c r="S60" i="4"/>
  <c r="R60" i="4"/>
  <c r="S59" i="4"/>
  <c r="R59" i="4"/>
  <c r="S58" i="4"/>
  <c r="R58" i="4"/>
  <c r="S57" i="4"/>
  <c r="R57" i="4"/>
  <c r="S56" i="4"/>
  <c r="R56" i="4"/>
  <c r="S55" i="4"/>
  <c r="R55" i="4"/>
  <c r="S54" i="4"/>
  <c r="R54" i="4"/>
  <c r="S53" i="4"/>
  <c r="R53" i="4"/>
  <c r="S52" i="4"/>
  <c r="R52" i="4"/>
  <c r="S51" i="4"/>
  <c r="R51" i="4"/>
  <c r="S50" i="4"/>
  <c r="R50" i="4"/>
  <c r="S49" i="4"/>
  <c r="R49" i="4"/>
  <c r="S48" i="4"/>
  <c r="R48" i="4"/>
  <c r="S47" i="4"/>
  <c r="R47" i="4"/>
  <c r="S46" i="4"/>
  <c r="R46" i="4"/>
  <c r="S45" i="4"/>
  <c r="R45" i="4"/>
  <c r="S44" i="4"/>
  <c r="R44" i="4"/>
  <c r="S43" i="4"/>
  <c r="R43" i="4"/>
  <c r="S42" i="4"/>
  <c r="R42" i="4"/>
  <c r="S41" i="4"/>
  <c r="R41" i="4"/>
  <c r="S40" i="4"/>
  <c r="R40" i="4"/>
  <c r="S39" i="4"/>
  <c r="R39" i="4"/>
  <c r="S38" i="4"/>
  <c r="R38" i="4"/>
  <c r="S37" i="4"/>
  <c r="R37" i="4"/>
  <c r="S36" i="4"/>
  <c r="R36" i="4"/>
  <c r="S35" i="4"/>
  <c r="R35" i="4"/>
  <c r="S34" i="4"/>
  <c r="R34" i="4"/>
  <c r="S33" i="4"/>
  <c r="R33" i="4"/>
  <c r="S32" i="4"/>
  <c r="R32" i="4"/>
  <c r="S31" i="4"/>
  <c r="R31" i="4"/>
  <c r="S30" i="4"/>
  <c r="R30" i="4"/>
  <c r="S29" i="4"/>
  <c r="R29" i="4"/>
  <c r="S28" i="4"/>
  <c r="R28" i="4"/>
  <c r="S27" i="4"/>
  <c r="R27" i="4"/>
  <c r="S26" i="4"/>
  <c r="R26" i="4"/>
  <c r="S25" i="4"/>
  <c r="R25" i="4"/>
  <c r="S24" i="4"/>
  <c r="R24" i="4"/>
  <c r="S23" i="4"/>
  <c r="R23" i="4"/>
  <c r="S22" i="4"/>
  <c r="R22" i="4"/>
  <c r="S21" i="4"/>
  <c r="R21" i="4"/>
  <c r="S20" i="4"/>
  <c r="R20" i="4"/>
  <c r="S19" i="4"/>
  <c r="R19" i="4"/>
  <c r="S18" i="4"/>
  <c r="R18" i="4"/>
  <c r="S17" i="4"/>
  <c r="R17" i="4"/>
  <c r="S16" i="4"/>
  <c r="R16" i="4"/>
  <c r="S15" i="4"/>
  <c r="R15" i="4"/>
  <c r="S14" i="4"/>
  <c r="R14" i="4"/>
  <c r="S13" i="4"/>
  <c r="R13" i="4"/>
  <c r="S12" i="4"/>
  <c r="R12" i="4"/>
  <c r="S11" i="4"/>
  <c r="R11" i="4"/>
  <c r="S10" i="4"/>
  <c r="R10" i="4"/>
  <c r="S9" i="4"/>
  <c r="R9" i="4"/>
  <c r="S8" i="4"/>
  <c r="R8" i="4"/>
  <c r="S7" i="4"/>
  <c r="R7" i="4"/>
  <c r="S6" i="4"/>
  <c r="R6" i="4"/>
  <c r="O137" i="4"/>
  <c r="N137" i="4"/>
  <c r="O136" i="4"/>
  <c r="N136" i="4"/>
  <c r="O135" i="4"/>
  <c r="N135" i="4"/>
  <c r="O134" i="4"/>
  <c r="N134" i="4"/>
  <c r="O133" i="4"/>
  <c r="N133" i="4"/>
  <c r="O132" i="4"/>
  <c r="N132" i="4"/>
  <c r="O131" i="4"/>
  <c r="N131" i="4"/>
  <c r="O130" i="4"/>
  <c r="N130" i="4"/>
  <c r="O129" i="4"/>
  <c r="N129" i="4"/>
  <c r="O128" i="4"/>
  <c r="N128" i="4"/>
  <c r="O127" i="4"/>
  <c r="N127" i="4"/>
  <c r="O126" i="4"/>
  <c r="N126" i="4"/>
  <c r="O125" i="4"/>
  <c r="N125" i="4"/>
  <c r="O124" i="4"/>
  <c r="N124" i="4"/>
  <c r="O123" i="4"/>
  <c r="N123" i="4"/>
  <c r="O122" i="4"/>
  <c r="N122" i="4"/>
  <c r="O121" i="4"/>
  <c r="N121" i="4"/>
  <c r="O120" i="4"/>
  <c r="N120" i="4"/>
  <c r="O119" i="4"/>
  <c r="N119" i="4"/>
  <c r="O118" i="4"/>
  <c r="N118" i="4"/>
  <c r="O117" i="4"/>
  <c r="N117" i="4"/>
  <c r="O116" i="4"/>
  <c r="N116" i="4"/>
  <c r="O115" i="4"/>
  <c r="N115" i="4"/>
  <c r="O114" i="4"/>
  <c r="N114" i="4"/>
  <c r="O113" i="4"/>
  <c r="N113" i="4"/>
  <c r="O112" i="4"/>
  <c r="N112" i="4"/>
  <c r="O111" i="4"/>
  <c r="N111" i="4"/>
  <c r="O110" i="4"/>
  <c r="N110" i="4"/>
  <c r="O109" i="4"/>
  <c r="N109" i="4"/>
  <c r="O108" i="4"/>
  <c r="N108" i="4"/>
  <c r="O107" i="4"/>
  <c r="N107" i="4"/>
  <c r="O106" i="4"/>
  <c r="N106" i="4"/>
  <c r="O105" i="4"/>
  <c r="N105" i="4"/>
  <c r="O104" i="4"/>
  <c r="N104" i="4"/>
  <c r="O103" i="4"/>
  <c r="N103" i="4"/>
  <c r="O102" i="4"/>
  <c r="N102" i="4"/>
  <c r="O101" i="4"/>
  <c r="N101" i="4"/>
  <c r="O100" i="4"/>
  <c r="N100" i="4"/>
  <c r="O99" i="4"/>
  <c r="N99" i="4"/>
  <c r="O98" i="4"/>
  <c r="N98" i="4"/>
  <c r="O97" i="4"/>
  <c r="N97" i="4"/>
  <c r="O96" i="4"/>
  <c r="N96" i="4"/>
  <c r="O95" i="4"/>
  <c r="N95" i="4"/>
  <c r="O94" i="4"/>
  <c r="N94" i="4"/>
  <c r="O93" i="4"/>
  <c r="N93" i="4"/>
  <c r="O92" i="4"/>
  <c r="N92" i="4"/>
  <c r="O91" i="4"/>
  <c r="N91" i="4"/>
  <c r="O90" i="4"/>
  <c r="N90" i="4"/>
  <c r="O89" i="4"/>
  <c r="N89" i="4"/>
  <c r="O88" i="4"/>
  <c r="N88" i="4"/>
  <c r="O87" i="4"/>
  <c r="N87" i="4"/>
  <c r="O86" i="4"/>
  <c r="N86" i="4"/>
  <c r="O85" i="4"/>
  <c r="N85" i="4"/>
  <c r="O84" i="4"/>
  <c r="N84" i="4"/>
  <c r="O83" i="4"/>
  <c r="N83" i="4"/>
  <c r="O82" i="4"/>
  <c r="N82" i="4"/>
  <c r="O81" i="4"/>
  <c r="N81" i="4"/>
  <c r="O80" i="4"/>
  <c r="N80" i="4"/>
  <c r="O79" i="4"/>
  <c r="N79" i="4"/>
  <c r="O78" i="4"/>
  <c r="N78" i="4"/>
  <c r="O77" i="4"/>
  <c r="N77" i="4"/>
  <c r="O76" i="4"/>
  <c r="N76" i="4"/>
  <c r="O75" i="4"/>
  <c r="N75" i="4"/>
  <c r="O74" i="4"/>
  <c r="N74" i="4"/>
  <c r="O73" i="4"/>
  <c r="N73" i="4"/>
  <c r="O72" i="4"/>
  <c r="N72" i="4"/>
  <c r="O71" i="4"/>
  <c r="N71" i="4"/>
  <c r="O70" i="4"/>
  <c r="N70" i="4"/>
  <c r="O69" i="4"/>
  <c r="N69" i="4"/>
  <c r="O68" i="4"/>
  <c r="N68" i="4"/>
  <c r="O67" i="4"/>
  <c r="N67" i="4"/>
  <c r="O66" i="4"/>
  <c r="N66" i="4"/>
  <c r="O65" i="4"/>
  <c r="N65" i="4"/>
  <c r="O64" i="4"/>
  <c r="N64" i="4"/>
  <c r="O63" i="4"/>
  <c r="N63" i="4"/>
  <c r="O62" i="4"/>
  <c r="N62" i="4"/>
  <c r="O61" i="4"/>
  <c r="N61" i="4"/>
  <c r="O60" i="4"/>
  <c r="N60" i="4"/>
  <c r="O59" i="4"/>
  <c r="N59" i="4"/>
  <c r="O58" i="4"/>
  <c r="N58" i="4"/>
  <c r="O57" i="4"/>
  <c r="N57" i="4"/>
  <c r="O56" i="4"/>
  <c r="N56" i="4"/>
  <c r="O55" i="4"/>
  <c r="N55" i="4"/>
  <c r="O54" i="4"/>
  <c r="N54" i="4"/>
  <c r="O53" i="4"/>
  <c r="N53" i="4"/>
  <c r="O52" i="4"/>
  <c r="N52" i="4"/>
  <c r="O51" i="4"/>
  <c r="N51" i="4"/>
  <c r="O50" i="4"/>
  <c r="N50" i="4"/>
  <c r="O49" i="4"/>
  <c r="N49" i="4"/>
  <c r="O48" i="4"/>
  <c r="N48" i="4"/>
  <c r="O47" i="4"/>
  <c r="N47" i="4"/>
  <c r="O46" i="4"/>
  <c r="N46" i="4"/>
  <c r="O45" i="4"/>
  <c r="N45" i="4"/>
  <c r="O44" i="4"/>
  <c r="N44" i="4"/>
  <c r="O43" i="4"/>
  <c r="N43" i="4"/>
  <c r="O42" i="4"/>
  <c r="N42" i="4"/>
  <c r="O41" i="4"/>
  <c r="N41" i="4"/>
  <c r="O40" i="4"/>
  <c r="N40" i="4"/>
  <c r="O39" i="4"/>
  <c r="N39" i="4"/>
  <c r="O38" i="4"/>
  <c r="N38" i="4"/>
  <c r="O37" i="4"/>
  <c r="N37" i="4"/>
  <c r="O36" i="4"/>
  <c r="N36" i="4"/>
  <c r="O35" i="4"/>
  <c r="N35" i="4"/>
  <c r="O34" i="4"/>
  <c r="N34" i="4"/>
  <c r="O33" i="4"/>
  <c r="N33" i="4"/>
  <c r="O32" i="4"/>
  <c r="N32" i="4"/>
  <c r="O31" i="4"/>
  <c r="N31" i="4"/>
  <c r="O30" i="4"/>
  <c r="N30" i="4"/>
  <c r="O29" i="4"/>
  <c r="N29" i="4"/>
  <c r="O28" i="4"/>
  <c r="N28" i="4"/>
  <c r="O27" i="4"/>
  <c r="N27" i="4"/>
  <c r="O26" i="4"/>
  <c r="N26" i="4"/>
  <c r="O25" i="4"/>
  <c r="N25" i="4"/>
  <c r="O24" i="4"/>
  <c r="N24" i="4"/>
  <c r="O23" i="4"/>
  <c r="N23" i="4"/>
  <c r="O22" i="4"/>
  <c r="N22" i="4"/>
  <c r="O21" i="4"/>
  <c r="N21" i="4"/>
  <c r="O20" i="4"/>
  <c r="N20" i="4"/>
  <c r="O19" i="4"/>
  <c r="N19" i="4"/>
  <c r="O18" i="4"/>
  <c r="N18" i="4"/>
  <c r="O17" i="4"/>
  <c r="N17" i="4"/>
  <c r="O16" i="4"/>
  <c r="N16" i="4"/>
  <c r="O15" i="4"/>
  <c r="N15" i="4"/>
  <c r="O14" i="4"/>
  <c r="N14" i="4"/>
  <c r="O13" i="4"/>
  <c r="N13" i="4"/>
  <c r="O12" i="4"/>
  <c r="N12" i="4"/>
  <c r="O11" i="4"/>
  <c r="N11" i="4"/>
  <c r="O10" i="4"/>
  <c r="N10" i="4"/>
  <c r="O9" i="4"/>
  <c r="N9" i="4"/>
  <c r="O8" i="4"/>
  <c r="N8" i="4"/>
  <c r="O7" i="4"/>
  <c r="N7" i="4"/>
  <c r="O6" i="4"/>
  <c r="N6" i="4"/>
  <c r="X9" i="5" l="1"/>
  <c r="Z9" i="5" s="1"/>
  <c r="AA9" i="5" s="1"/>
  <c r="AC43" i="5"/>
  <c r="AD43" i="5" s="1"/>
  <c r="AC9" i="5"/>
  <c r="AD9" i="5" s="1"/>
  <c r="V135" i="5"/>
  <c r="AC119" i="5"/>
  <c r="AD119" i="5" s="1"/>
  <c r="V43" i="5"/>
  <c r="AC27" i="5"/>
  <c r="AD27" i="5" s="1"/>
  <c r="AC59" i="5"/>
  <c r="AD59" i="5" s="1"/>
  <c r="X27" i="5"/>
  <c r="Z27" i="5" s="1"/>
  <c r="AA27" i="5" s="1"/>
  <c r="AC135" i="5"/>
  <c r="AD135" i="5" s="1"/>
  <c r="AC75" i="5"/>
  <c r="AD75" i="5" s="1"/>
  <c r="AC72" i="5"/>
  <c r="AD72" i="5" s="1"/>
  <c r="V49" i="5"/>
  <c r="AC8" i="5"/>
  <c r="AD8" i="5" s="1"/>
  <c r="V88" i="5"/>
  <c r="X88" i="5" s="1"/>
  <c r="Z88" i="5" s="1"/>
  <c r="AA88" i="5" s="1"/>
  <c r="V19" i="5"/>
  <c r="X66" i="5"/>
  <c r="Z66" i="5" s="1"/>
  <c r="AA66" i="5" s="1"/>
  <c r="V79" i="5"/>
  <c r="X79" i="5" s="1"/>
  <c r="Z79" i="5" s="1"/>
  <c r="AA79" i="5" s="1"/>
  <c r="AC13" i="5"/>
  <c r="AD13" i="5" s="1"/>
  <c r="AC40" i="5"/>
  <c r="AD40" i="5" s="1"/>
  <c r="AC82" i="5"/>
  <c r="AD82" i="5" s="1"/>
  <c r="V14" i="5"/>
  <c r="X104" i="5"/>
  <c r="Z104" i="5" s="1"/>
  <c r="AA104" i="5" s="1"/>
  <c r="X34" i="5"/>
  <c r="Z34" i="5" s="1"/>
  <c r="AA34" i="5" s="1"/>
  <c r="X31" i="5"/>
  <c r="Z31" i="5" s="1"/>
  <c r="AA31" i="5" s="1"/>
  <c r="V123" i="5"/>
  <c r="X123" i="5" s="1"/>
  <c r="Z123" i="5" s="1"/>
  <c r="AA123" i="5" s="1"/>
  <c r="V104" i="5"/>
  <c r="X49" i="5"/>
  <c r="Z49" i="5" s="1"/>
  <c r="AA49" i="5" s="1"/>
  <c r="V65" i="5"/>
  <c r="V33" i="5"/>
  <c r="X33" i="5" s="1"/>
  <c r="Z33" i="5" s="1"/>
  <c r="AA33" i="5" s="1"/>
  <c r="AC47" i="5"/>
  <c r="AD47" i="5" s="1"/>
  <c r="AC56" i="5"/>
  <c r="AD56" i="5" s="1"/>
  <c r="AC24" i="5"/>
  <c r="AD24" i="5" s="1"/>
  <c r="AC63" i="5"/>
  <c r="AD63" i="5" s="1"/>
  <c r="V31" i="5"/>
  <c r="X72" i="5"/>
  <c r="Z72" i="5" s="1"/>
  <c r="AA72" i="5" s="1"/>
  <c r="X47" i="5"/>
  <c r="Z47" i="5" s="1"/>
  <c r="AA47" i="5" s="1"/>
  <c r="X19" i="5"/>
  <c r="Z19" i="5" s="1"/>
  <c r="AA19" i="5" s="1"/>
  <c r="V24" i="5"/>
  <c r="X40" i="5"/>
  <c r="Z40" i="5" s="1"/>
  <c r="AA40" i="5" s="1"/>
  <c r="X65" i="5"/>
  <c r="Z65" i="5" s="1"/>
  <c r="AA65" i="5" s="1"/>
  <c r="AC111" i="5"/>
  <c r="AD111" i="5" s="1"/>
  <c r="X111" i="5"/>
  <c r="Z111" i="5" s="1"/>
  <c r="AA111" i="5" s="1"/>
  <c r="AC127" i="5"/>
  <c r="AD127" i="5" s="1"/>
  <c r="V35" i="5"/>
  <c r="AC32" i="5"/>
  <c r="AD32" i="5" s="1"/>
  <c r="V48" i="5"/>
  <c r="X70" i="5"/>
  <c r="Z70" i="5" s="1"/>
  <c r="AA70" i="5" s="1"/>
  <c r="X38" i="5"/>
  <c r="Z38" i="5" s="1"/>
  <c r="AA38" i="5" s="1"/>
  <c r="X35" i="5"/>
  <c r="Z35" i="5" s="1"/>
  <c r="AA35" i="5" s="1"/>
  <c r="AC76" i="5"/>
  <c r="AD76" i="5" s="1"/>
  <c r="AC12" i="5"/>
  <c r="AD12" i="5" s="1"/>
  <c r="V51" i="5"/>
  <c r="V17" i="5"/>
  <c r="X17" i="5" s="1"/>
  <c r="Z17" i="5" s="1"/>
  <c r="AA17" i="5" s="1"/>
  <c r="V127" i="5"/>
  <c r="X67" i="5"/>
  <c r="Z67" i="5" s="1"/>
  <c r="AA67" i="5" s="1"/>
  <c r="AC67" i="5"/>
  <c r="AD67" i="5" s="1"/>
  <c r="AC44" i="5"/>
  <c r="AD44" i="5" s="1"/>
  <c r="X51" i="5"/>
  <c r="Z51" i="5" s="1"/>
  <c r="AA51" i="5" s="1"/>
  <c r="X48" i="5"/>
  <c r="Z48" i="5" s="1"/>
  <c r="AA48" i="5" s="1"/>
  <c r="AC55" i="5"/>
  <c r="AD55" i="5" s="1"/>
  <c r="V64" i="5"/>
  <c r="V96" i="5"/>
  <c r="AC16" i="5"/>
  <c r="AD16" i="5" s="1"/>
  <c r="AC53" i="5"/>
  <c r="AD53" i="5" s="1"/>
  <c r="X96" i="5"/>
  <c r="Z96" i="5" s="1"/>
  <c r="AA96" i="5" s="1"/>
  <c r="X32" i="5"/>
  <c r="Z32" i="5" s="1"/>
  <c r="AA32" i="5" s="1"/>
  <c r="AC115" i="5"/>
  <c r="AD115" i="5" s="1"/>
  <c r="X39" i="5"/>
  <c r="Z39" i="5" s="1"/>
  <c r="AA39" i="5" s="1"/>
  <c r="AC73" i="5"/>
  <c r="AD73" i="5" s="1"/>
  <c r="AC57" i="5"/>
  <c r="AD57" i="5" s="1"/>
  <c r="V55" i="5"/>
  <c r="V16" i="5"/>
  <c r="AC71" i="5"/>
  <c r="AD71" i="5" s="1"/>
  <c r="AC39" i="5"/>
  <c r="AD39" i="5" s="1"/>
  <c r="AC23" i="5"/>
  <c r="AD23" i="5" s="1"/>
  <c r="X73" i="5"/>
  <c r="Z73" i="5" s="1"/>
  <c r="AA73" i="5" s="1"/>
  <c r="X25" i="5"/>
  <c r="Z25" i="5" s="1"/>
  <c r="AA25" i="5" s="1"/>
  <c r="AC41" i="5"/>
  <c r="AD41" i="5" s="1"/>
  <c r="AC25" i="5"/>
  <c r="AD25" i="5" s="1"/>
  <c r="AC11" i="5"/>
  <c r="AD11" i="5" s="1"/>
  <c r="AC80" i="5"/>
  <c r="AD80" i="5" s="1"/>
  <c r="X64" i="5"/>
  <c r="Z64" i="5" s="1"/>
  <c r="AA64" i="5" s="1"/>
  <c r="V66" i="5"/>
  <c r="AC22" i="5"/>
  <c r="AD22" i="5" s="1"/>
  <c r="AC54" i="5"/>
  <c r="AD54" i="5" s="1"/>
  <c r="V18" i="5"/>
  <c r="X44" i="5"/>
  <c r="Z44" i="5" s="1"/>
  <c r="AA44" i="5" s="1"/>
  <c r="X28" i="5"/>
  <c r="Z28" i="5" s="1"/>
  <c r="AA28" i="5" s="1"/>
  <c r="X92" i="5"/>
  <c r="Z92" i="5" s="1"/>
  <c r="AA92" i="5" s="1"/>
  <c r="AC70" i="5"/>
  <c r="AD70" i="5" s="1"/>
  <c r="V53" i="5"/>
  <c r="V21" i="5"/>
  <c r="X21" i="5" s="1"/>
  <c r="Z21" i="5" s="1"/>
  <c r="AA21" i="5" s="1"/>
  <c r="V22" i="5"/>
  <c r="V76" i="5"/>
  <c r="X131" i="5"/>
  <c r="Z131" i="5" s="1"/>
  <c r="AA131" i="5" s="1"/>
  <c r="AC131" i="5"/>
  <c r="AD131" i="5" s="1"/>
  <c r="AC92" i="5"/>
  <c r="AD92" i="5" s="1"/>
  <c r="AC69" i="5"/>
  <c r="AD69" i="5" s="1"/>
  <c r="AC37" i="5"/>
  <c r="AD37" i="5" s="1"/>
  <c r="AC7" i="5"/>
  <c r="AD7" i="5" s="1"/>
  <c r="AC38" i="5"/>
  <c r="AD38" i="5" s="1"/>
  <c r="AC60" i="5"/>
  <c r="AD60" i="5" s="1"/>
  <c r="AC28" i="5"/>
  <c r="AD28" i="5" s="1"/>
  <c r="X14" i="5"/>
  <c r="Z14" i="5" s="1"/>
  <c r="AA14" i="5" s="1"/>
  <c r="V74" i="5"/>
  <c r="X74" i="5" s="1"/>
  <c r="Z74" i="5" s="1"/>
  <c r="AA74" i="5" s="1"/>
  <c r="X68" i="5"/>
  <c r="Z68" i="5" s="1"/>
  <c r="AA68" i="5" s="1"/>
  <c r="V30" i="5"/>
  <c r="X30" i="5" s="1"/>
  <c r="Z30" i="5" s="1"/>
  <c r="AA30" i="5" s="1"/>
  <c r="V36" i="5"/>
  <c r="X36" i="5" s="1"/>
  <c r="Z36" i="5" s="1"/>
  <c r="AA36" i="5" s="1"/>
  <c r="V52" i="5"/>
  <c r="X52" i="5" s="1"/>
  <c r="Z52" i="5" s="1"/>
  <c r="AA52" i="5" s="1"/>
  <c r="X15" i="5"/>
  <c r="Z15" i="5" s="1"/>
  <c r="AA15" i="5" s="1"/>
  <c r="V68" i="5"/>
  <c r="V62" i="5"/>
  <c r="X62" i="5" s="1"/>
  <c r="Z62" i="5" s="1"/>
  <c r="AA62" i="5" s="1"/>
  <c r="V10" i="5"/>
  <c r="X10" i="5" s="1"/>
  <c r="Z10" i="5" s="1"/>
  <c r="AA10" i="5" s="1"/>
  <c r="V20" i="5"/>
  <c r="X20" i="5"/>
  <c r="Z20" i="5" s="1"/>
  <c r="AA20" i="5" s="1"/>
  <c r="X100" i="5"/>
  <c r="Z100" i="5" s="1"/>
  <c r="AA100" i="5" s="1"/>
  <c r="X61" i="5"/>
  <c r="Z61" i="5" s="1"/>
  <c r="AA61" i="5" s="1"/>
  <c r="AC78" i="5"/>
  <c r="AD78" i="5" s="1"/>
  <c r="AC77" i="5"/>
  <c r="AD77" i="5" s="1"/>
  <c r="AC61" i="5"/>
  <c r="AD61" i="5" s="1"/>
  <c r="AC45" i="5"/>
  <c r="AD45" i="5" s="1"/>
  <c r="AC29" i="5"/>
  <c r="AD29" i="5" s="1"/>
  <c r="AC15" i="5"/>
  <c r="AD15" i="5" s="1"/>
  <c r="AC46" i="5"/>
  <c r="AD46" i="5" s="1"/>
  <c r="X46" i="5"/>
  <c r="Z46" i="5" s="1"/>
  <c r="AA46" i="5" s="1"/>
  <c r="X18" i="5"/>
  <c r="Z18" i="5" s="1"/>
  <c r="AA18" i="5" s="1"/>
  <c r="AC100" i="5"/>
  <c r="AD100" i="5" s="1"/>
  <c r="AC84" i="5"/>
  <c r="AD84" i="5" s="1"/>
  <c r="V45" i="5"/>
  <c r="V58" i="5"/>
  <c r="X58" i="5" s="1"/>
  <c r="Z58" i="5" s="1"/>
  <c r="AA58" i="5" s="1"/>
  <c r="AC42" i="5"/>
  <c r="AD42" i="5" s="1"/>
  <c r="AC26" i="5"/>
  <c r="AD26" i="5" s="1"/>
  <c r="AC50" i="5"/>
  <c r="AD50" i="5" s="1"/>
  <c r="AC34" i="5"/>
  <c r="AD34" i="5" s="1"/>
  <c r="V6" i="5"/>
  <c r="X6" i="5" s="1"/>
  <c r="Z6" i="5" s="1"/>
  <c r="AA6" i="5" s="1"/>
  <c r="V122" i="5"/>
  <c r="X122" i="5" s="1"/>
  <c r="Z122" i="5" s="1"/>
  <c r="AA122" i="5" s="1"/>
  <c r="AC122" i="5"/>
  <c r="AD122" i="5" s="1"/>
  <c r="V107" i="5"/>
  <c r="AC107" i="5"/>
  <c r="AD107" i="5" s="1"/>
  <c r="X107" i="5"/>
  <c r="Z107" i="5" s="1"/>
  <c r="AA107" i="5" s="1"/>
  <c r="V95" i="5"/>
  <c r="X95" i="5" s="1"/>
  <c r="Z95" i="5" s="1"/>
  <c r="AA95" i="5" s="1"/>
  <c r="AC95" i="5"/>
  <c r="AD95" i="5" s="1"/>
  <c r="V83" i="5"/>
  <c r="X83" i="5" s="1"/>
  <c r="Z83" i="5" s="1"/>
  <c r="AA83" i="5" s="1"/>
  <c r="AC83" i="5"/>
  <c r="AD83" i="5" s="1"/>
  <c r="V137" i="5"/>
  <c r="X137" i="5" s="1"/>
  <c r="Z137" i="5" s="1"/>
  <c r="AA137" i="5" s="1"/>
  <c r="AC137" i="5"/>
  <c r="AD137" i="5" s="1"/>
  <c r="V121" i="5"/>
  <c r="AC121" i="5"/>
  <c r="AD121" i="5" s="1"/>
  <c r="V106" i="5"/>
  <c r="X106" i="5" s="1"/>
  <c r="Z106" i="5" s="1"/>
  <c r="AA106" i="5" s="1"/>
  <c r="AC106" i="5"/>
  <c r="AD106" i="5" s="1"/>
  <c r="V94" i="5"/>
  <c r="X94" i="5" s="1"/>
  <c r="Z94" i="5" s="1"/>
  <c r="AA94" i="5" s="1"/>
  <c r="AC94" i="5"/>
  <c r="AD94" i="5" s="1"/>
  <c r="V128" i="5"/>
  <c r="AC128" i="5"/>
  <c r="AD128" i="5" s="1"/>
  <c r="V120" i="5"/>
  <c r="AC120" i="5"/>
  <c r="AD120" i="5" s="1"/>
  <c r="V105" i="5"/>
  <c r="X105" i="5" s="1"/>
  <c r="Z105" i="5" s="1"/>
  <c r="AA105" i="5" s="1"/>
  <c r="AC105" i="5"/>
  <c r="AD105" i="5" s="1"/>
  <c r="V93" i="5"/>
  <c r="X93" i="5" s="1"/>
  <c r="Z93" i="5" s="1"/>
  <c r="AA93" i="5" s="1"/>
  <c r="AC93" i="5"/>
  <c r="AD93" i="5" s="1"/>
  <c r="V134" i="5"/>
  <c r="X134" i="5" s="1"/>
  <c r="Z134" i="5" s="1"/>
  <c r="AA134" i="5" s="1"/>
  <c r="AC134" i="5"/>
  <c r="AD134" i="5" s="1"/>
  <c r="V118" i="5"/>
  <c r="AC118" i="5"/>
  <c r="AD118" i="5" s="1"/>
  <c r="V103" i="5"/>
  <c r="X103" i="5" s="1"/>
  <c r="Z103" i="5" s="1"/>
  <c r="AA103" i="5" s="1"/>
  <c r="AC103" i="5"/>
  <c r="AD103" i="5" s="1"/>
  <c r="V91" i="5"/>
  <c r="X91" i="5" s="1"/>
  <c r="Z91" i="5" s="1"/>
  <c r="AA91" i="5" s="1"/>
  <c r="AC91" i="5"/>
  <c r="AD91" i="5" s="1"/>
  <c r="V133" i="5"/>
  <c r="X133" i="5" s="1"/>
  <c r="Z133" i="5" s="1"/>
  <c r="AA133" i="5" s="1"/>
  <c r="AC133" i="5"/>
  <c r="AD133" i="5" s="1"/>
  <c r="V117" i="5"/>
  <c r="AC117" i="5"/>
  <c r="AD117" i="5" s="1"/>
  <c r="V102" i="5"/>
  <c r="AC102" i="5"/>
  <c r="AD102" i="5" s="1"/>
  <c r="V90" i="5"/>
  <c r="X90" i="5" s="1"/>
  <c r="Z90" i="5" s="1"/>
  <c r="AA90" i="5" s="1"/>
  <c r="AC90" i="5"/>
  <c r="AD90" i="5" s="1"/>
  <c r="X128" i="5"/>
  <c r="Z128" i="5" s="1"/>
  <c r="AA128" i="5" s="1"/>
  <c r="V116" i="5"/>
  <c r="AC116" i="5"/>
  <c r="AD116" i="5" s="1"/>
  <c r="V101" i="5"/>
  <c r="X101" i="5" s="1"/>
  <c r="Z101" i="5" s="1"/>
  <c r="AA101" i="5" s="1"/>
  <c r="AC101" i="5"/>
  <c r="AD101" i="5" s="1"/>
  <c r="V89" i="5"/>
  <c r="AC89" i="5"/>
  <c r="AD89" i="5" s="1"/>
  <c r="V81" i="5"/>
  <c r="X81" i="5" s="1"/>
  <c r="Z81" i="5" s="1"/>
  <c r="AA81" i="5" s="1"/>
  <c r="AC81" i="5"/>
  <c r="AD81" i="5" s="1"/>
  <c r="V130" i="5"/>
  <c r="AC130" i="5"/>
  <c r="AD130" i="5" s="1"/>
  <c r="V114" i="5"/>
  <c r="AC114" i="5"/>
  <c r="AD114" i="5" s="1"/>
  <c r="V99" i="5"/>
  <c r="AC99" i="5"/>
  <c r="AD99" i="5" s="1"/>
  <c r="V87" i="5"/>
  <c r="AC87" i="5"/>
  <c r="AD87" i="5" s="1"/>
  <c r="V129" i="5"/>
  <c r="X129" i="5" s="1"/>
  <c r="Z129" i="5" s="1"/>
  <c r="AA129" i="5" s="1"/>
  <c r="AC129" i="5"/>
  <c r="AD129" i="5" s="1"/>
  <c r="V113" i="5"/>
  <c r="X113" i="5" s="1"/>
  <c r="Z113" i="5" s="1"/>
  <c r="AA113" i="5" s="1"/>
  <c r="AC113" i="5"/>
  <c r="AD113" i="5" s="1"/>
  <c r="V86" i="5"/>
  <c r="AC86" i="5"/>
  <c r="AD86" i="5" s="1"/>
  <c r="V136" i="5"/>
  <c r="X136" i="5" s="1"/>
  <c r="Z136" i="5" s="1"/>
  <c r="AA136" i="5" s="1"/>
  <c r="AC136" i="5"/>
  <c r="AD136" i="5" s="1"/>
  <c r="V124" i="5"/>
  <c r="AC124" i="5"/>
  <c r="AD124" i="5" s="1"/>
  <c r="V112" i="5"/>
  <c r="AC112" i="5"/>
  <c r="AD112" i="5" s="1"/>
  <c r="V97" i="5"/>
  <c r="AC97" i="5"/>
  <c r="AD97" i="5" s="1"/>
  <c r="V126" i="5"/>
  <c r="AC126" i="5"/>
  <c r="AD126" i="5" s="1"/>
  <c r="V110" i="5"/>
  <c r="AC110" i="5"/>
  <c r="AD110" i="5" s="1"/>
  <c r="X99" i="5"/>
  <c r="Z99" i="5" s="1"/>
  <c r="AA99" i="5" s="1"/>
  <c r="X87" i="5"/>
  <c r="Z87" i="5" s="1"/>
  <c r="AA87" i="5" s="1"/>
  <c r="V125" i="5"/>
  <c r="AC125" i="5"/>
  <c r="AD125" i="5" s="1"/>
  <c r="V109" i="5"/>
  <c r="X109" i="5" s="1"/>
  <c r="Z109" i="5" s="1"/>
  <c r="AA109" i="5" s="1"/>
  <c r="AC109" i="5"/>
  <c r="AD109" i="5" s="1"/>
  <c r="V98" i="5"/>
  <c r="AC98" i="5"/>
  <c r="AD98" i="5" s="1"/>
  <c r="X86" i="5"/>
  <c r="Z86" i="5" s="1"/>
  <c r="AA86" i="5" s="1"/>
  <c r="V132" i="5"/>
  <c r="X132" i="5" s="1"/>
  <c r="Z132" i="5" s="1"/>
  <c r="AA132" i="5" s="1"/>
  <c r="AC132" i="5"/>
  <c r="AD132" i="5" s="1"/>
  <c r="X124" i="5"/>
  <c r="Z124" i="5" s="1"/>
  <c r="AA124" i="5" s="1"/>
  <c r="V108" i="5"/>
  <c r="AC108" i="5"/>
  <c r="AD108" i="5" s="1"/>
  <c r="X97" i="5"/>
  <c r="Z97" i="5" s="1"/>
  <c r="AA97" i="5" s="1"/>
  <c r="V85" i="5"/>
  <c r="AC85" i="5"/>
  <c r="AD85" i="5" s="1"/>
  <c r="BD9" i="4"/>
  <c r="BD6" i="4"/>
  <c r="BD18" i="4"/>
  <c r="BD13" i="4"/>
  <c r="BD15" i="4"/>
  <c r="BD17" i="4"/>
  <c r="BD10" i="4"/>
  <c r="BD12" i="4"/>
  <c r="BD16" i="4"/>
  <c r="BD14" i="4"/>
  <c r="BD7" i="4"/>
  <c r="BD19" i="4"/>
  <c r="BD8" i="4"/>
  <c r="BD11" i="4"/>
  <c r="V12" i="4"/>
  <c r="X12" i="4" s="1"/>
  <c r="Z12" i="4" s="1"/>
  <c r="AA12" i="4" s="1"/>
  <c r="V19" i="4"/>
  <c r="V27" i="4"/>
  <c r="V28" i="4"/>
  <c r="V36" i="4"/>
  <c r="X36" i="4" s="1"/>
  <c r="Z36" i="4" s="1"/>
  <c r="AA36" i="4" s="1"/>
  <c r="V11" i="4"/>
  <c r="X11" i="4" s="1"/>
  <c r="Z11" i="4" s="1"/>
  <c r="AA11" i="4" s="1"/>
  <c r="V20" i="4"/>
  <c r="V35" i="4"/>
  <c r="V14" i="4"/>
  <c r="V22" i="4"/>
  <c r="V30" i="4"/>
  <c r="X30" i="4" s="1"/>
  <c r="Z30" i="4" s="1"/>
  <c r="AA30" i="4" s="1"/>
  <c r="V38" i="4"/>
  <c r="V42" i="4"/>
  <c r="X42" i="4" s="1"/>
  <c r="Z42" i="4" s="1"/>
  <c r="AA42" i="4" s="1"/>
  <c r="V46" i="4"/>
  <c r="V50" i="4"/>
  <c r="X50" i="4" s="1"/>
  <c r="Z50" i="4" s="1"/>
  <c r="AA50" i="4" s="1"/>
  <c r="V54" i="4"/>
  <c r="X54" i="4" s="1"/>
  <c r="Z54" i="4" s="1"/>
  <c r="AA54" i="4" s="1"/>
  <c r="V58" i="4"/>
  <c r="V62" i="4"/>
  <c r="V66" i="4"/>
  <c r="V70" i="4"/>
  <c r="V74" i="4"/>
  <c r="X74" i="4" s="1"/>
  <c r="Z74" i="4" s="1"/>
  <c r="AA74" i="4" s="1"/>
  <c r="V9" i="4"/>
  <c r="V17" i="4"/>
  <c r="X17" i="4" s="1"/>
  <c r="Z17" i="4" s="1"/>
  <c r="AA17" i="4" s="1"/>
  <c r="V26" i="4"/>
  <c r="X26" i="4" s="1"/>
  <c r="Z26" i="4" s="1"/>
  <c r="AA26" i="4" s="1"/>
  <c r="V33" i="4"/>
  <c r="X33" i="4" s="1"/>
  <c r="Z33" i="4" s="1"/>
  <c r="AA33" i="4" s="1"/>
  <c r="V39" i="4"/>
  <c r="V43" i="4"/>
  <c r="V47" i="4"/>
  <c r="V52" i="4"/>
  <c r="X52" i="4" s="1"/>
  <c r="Z52" i="4" s="1"/>
  <c r="AA52" i="4" s="1"/>
  <c r="V56" i="4"/>
  <c r="X56" i="4" s="1"/>
  <c r="Z56" i="4" s="1"/>
  <c r="AA56" i="4" s="1"/>
  <c r="V59" i="4"/>
  <c r="X59" i="4" s="1"/>
  <c r="Z59" i="4" s="1"/>
  <c r="AA59" i="4" s="1"/>
  <c r="V63" i="4"/>
  <c r="X63" i="4" s="1"/>
  <c r="Z63" i="4" s="1"/>
  <c r="AA63" i="4" s="1"/>
  <c r="V67" i="4"/>
  <c r="V72" i="4"/>
  <c r="V75" i="4"/>
  <c r="X75" i="4" s="1"/>
  <c r="Z75" i="4" s="1"/>
  <c r="AA75" i="4" s="1"/>
  <c r="V80" i="4"/>
  <c r="X80" i="4" s="1"/>
  <c r="Z80" i="4" s="1"/>
  <c r="AA80" i="4" s="1"/>
  <c r="V83" i="4"/>
  <c r="X83" i="4" s="1"/>
  <c r="Z83" i="4" s="1"/>
  <c r="AA83" i="4" s="1"/>
  <c r="V87" i="4"/>
  <c r="V92" i="4"/>
  <c r="V95" i="4"/>
  <c r="X95" i="4" s="1"/>
  <c r="Z95" i="4" s="1"/>
  <c r="AA95" i="4" s="1"/>
  <c r="V100" i="4"/>
  <c r="V103" i="4"/>
  <c r="X103" i="4" s="1"/>
  <c r="Z103" i="4" s="1"/>
  <c r="AA103" i="4" s="1"/>
  <c r="V107" i="4"/>
  <c r="V112" i="4"/>
  <c r="V116" i="4"/>
  <c r="V120" i="4"/>
  <c r="V123" i="4"/>
  <c r="X123" i="4" s="1"/>
  <c r="Z123" i="4" s="1"/>
  <c r="AA123" i="4" s="1"/>
  <c r="V127" i="4"/>
  <c r="V131" i="4"/>
  <c r="V132" i="4"/>
  <c r="X132" i="4" s="1"/>
  <c r="Z132" i="4" s="1"/>
  <c r="AA132" i="4" s="1"/>
  <c r="V136" i="4"/>
  <c r="X136" i="4" s="1"/>
  <c r="Z136" i="4" s="1"/>
  <c r="AA136" i="4" s="1"/>
  <c r="V6" i="4"/>
  <c r="X6" i="4" s="1"/>
  <c r="Z6" i="4" s="1"/>
  <c r="AA6" i="4" s="1"/>
  <c r="V7" i="4"/>
  <c r="X7" i="4" s="1"/>
  <c r="Z7" i="4" s="1"/>
  <c r="AA7" i="4" s="1"/>
  <c r="V8" i="4"/>
  <c r="X8" i="4" s="1"/>
  <c r="Z8" i="4" s="1"/>
  <c r="AA8" i="4" s="1"/>
  <c r="V15" i="4"/>
  <c r="V16" i="4"/>
  <c r="V23" i="4"/>
  <c r="X23" i="4" s="1"/>
  <c r="Z23" i="4" s="1"/>
  <c r="AA23" i="4" s="1"/>
  <c r="V24" i="4"/>
  <c r="V31" i="4"/>
  <c r="V32" i="4"/>
  <c r="V10" i="4"/>
  <c r="X10" i="4" s="1"/>
  <c r="Z10" i="4" s="1"/>
  <c r="AA10" i="4" s="1"/>
  <c r="V18" i="4"/>
  <c r="V25" i="4"/>
  <c r="V34" i="4"/>
  <c r="V40" i="4"/>
  <c r="V44" i="4"/>
  <c r="V48" i="4"/>
  <c r="V51" i="4"/>
  <c r="V55" i="4"/>
  <c r="V60" i="4"/>
  <c r="X60" i="4" s="1"/>
  <c r="Z60" i="4" s="1"/>
  <c r="AA60" i="4" s="1"/>
  <c r="V64" i="4"/>
  <c r="V68" i="4"/>
  <c r="V71" i="4"/>
  <c r="X71" i="4" s="1"/>
  <c r="Z71" i="4" s="1"/>
  <c r="AA71" i="4" s="1"/>
  <c r="V76" i="4"/>
  <c r="V79" i="4"/>
  <c r="X79" i="4" s="1"/>
  <c r="Z79" i="4" s="1"/>
  <c r="AA79" i="4" s="1"/>
  <c r="V84" i="4"/>
  <c r="X84" i="4" s="1"/>
  <c r="Z84" i="4" s="1"/>
  <c r="AA84" i="4" s="1"/>
  <c r="V88" i="4"/>
  <c r="X88" i="4" s="1"/>
  <c r="Z88" i="4" s="1"/>
  <c r="AA88" i="4" s="1"/>
  <c r="V91" i="4"/>
  <c r="X91" i="4" s="1"/>
  <c r="Z91" i="4" s="1"/>
  <c r="AA91" i="4" s="1"/>
  <c r="V96" i="4"/>
  <c r="V99" i="4"/>
  <c r="V104" i="4"/>
  <c r="V108" i="4"/>
  <c r="V111" i="4"/>
  <c r="V115" i="4"/>
  <c r="X115" i="4" s="1"/>
  <c r="Z115" i="4" s="1"/>
  <c r="AA115" i="4" s="1"/>
  <c r="V119" i="4"/>
  <c r="X119" i="4" s="1"/>
  <c r="Z119" i="4" s="1"/>
  <c r="AA119" i="4" s="1"/>
  <c r="V124" i="4"/>
  <c r="V128" i="4"/>
  <c r="V135" i="4"/>
  <c r="V13" i="4"/>
  <c r="X13" i="4" s="1"/>
  <c r="Z13" i="4" s="1"/>
  <c r="AA13" i="4" s="1"/>
  <c r="V21" i="4"/>
  <c r="X21" i="4" s="1"/>
  <c r="Z21" i="4" s="1"/>
  <c r="AA21" i="4" s="1"/>
  <c r="V29" i="4"/>
  <c r="X29" i="4" s="1"/>
  <c r="Z29" i="4" s="1"/>
  <c r="AA29" i="4" s="1"/>
  <c r="V37" i="4"/>
  <c r="X37" i="4" s="1"/>
  <c r="Z37" i="4" s="1"/>
  <c r="AA37" i="4" s="1"/>
  <c r="V41" i="4"/>
  <c r="X41" i="4" s="1"/>
  <c r="Z41" i="4" s="1"/>
  <c r="AA41" i="4" s="1"/>
  <c r="V45" i="4"/>
  <c r="V49" i="4"/>
  <c r="V53" i="4"/>
  <c r="V57" i="4"/>
  <c r="X57" i="4" s="1"/>
  <c r="Z57" i="4" s="1"/>
  <c r="AA57" i="4" s="1"/>
  <c r="V61" i="4"/>
  <c r="V65" i="4"/>
  <c r="V69" i="4"/>
  <c r="X69" i="4" s="1"/>
  <c r="Z69" i="4" s="1"/>
  <c r="AA69" i="4" s="1"/>
  <c r="V73" i="4"/>
  <c r="V77" i="4"/>
  <c r="X77" i="4" s="1"/>
  <c r="Z77" i="4" s="1"/>
  <c r="AA77" i="4" s="1"/>
  <c r="V78" i="4"/>
  <c r="X78" i="4" s="1"/>
  <c r="Z78" i="4" s="1"/>
  <c r="AA78" i="4" s="1"/>
  <c r="V81" i="4"/>
  <c r="X81" i="4" s="1"/>
  <c r="Z81" i="4" s="1"/>
  <c r="AA81" i="4" s="1"/>
  <c r="V82" i="4"/>
  <c r="X82" i="4" s="1"/>
  <c r="Z82" i="4" s="1"/>
  <c r="AA82" i="4" s="1"/>
  <c r="V85" i="4"/>
  <c r="V86" i="4"/>
  <c r="V89" i="4"/>
  <c r="V90" i="4"/>
  <c r="X90" i="4" s="1"/>
  <c r="Z90" i="4" s="1"/>
  <c r="AA90" i="4" s="1"/>
  <c r="V93" i="4"/>
  <c r="X93" i="4" s="1"/>
  <c r="Z93" i="4" s="1"/>
  <c r="AA93" i="4" s="1"/>
  <c r="V94" i="4"/>
  <c r="X94" i="4" s="1"/>
  <c r="Z94" i="4" s="1"/>
  <c r="AA94" i="4" s="1"/>
  <c r="V97" i="4"/>
  <c r="V98" i="4"/>
  <c r="V101" i="4"/>
  <c r="X101" i="4" s="1"/>
  <c r="Z101" i="4" s="1"/>
  <c r="AA101" i="4" s="1"/>
  <c r="V102" i="4"/>
  <c r="V105" i="4"/>
  <c r="X105" i="4" s="1"/>
  <c r="Z105" i="4" s="1"/>
  <c r="AA105" i="4" s="1"/>
  <c r="V106" i="4"/>
  <c r="X106" i="4" s="1"/>
  <c r="Z106" i="4" s="1"/>
  <c r="AA106" i="4" s="1"/>
  <c r="V109" i="4"/>
  <c r="X109" i="4" s="1"/>
  <c r="Z109" i="4" s="1"/>
  <c r="AA109" i="4" s="1"/>
  <c r="V110" i="4"/>
  <c r="V113" i="4"/>
  <c r="X113" i="4" s="1"/>
  <c r="Z113" i="4" s="1"/>
  <c r="AA113" i="4" s="1"/>
  <c r="V114" i="4"/>
  <c r="V117" i="4"/>
  <c r="V118" i="4"/>
  <c r="V121" i="4"/>
  <c r="V122" i="4"/>
  <c r="X122" i="4" s="1"/>
  <c r="Z122" i="4" s="1"/>
  <c r="AA122" i="4" s="1"/>
  <c r="V125" i="4"/>
  <c r="V126" i="4"/>
  <c r="V129" i="4"/>
  <c r="X129" i="4" s="1"/>
  <c r="Z129" i="4" s="1"/>
  <c r="AA129" i="4" s="1"/>
  <c r="V130" i="4"/>
  <c r="V133" i="4"/>
  <c r="X133" i="4" s="1"/>
  <c r="Z133" i="4" s="1"/>
  <c r="AA133" i="4" s="1"/>
  <c r="V134" i="4"/>
  <c r="X134" i="4" s="1"/>
  <c r="Z134" i="4" s="1"/>
  <c r="AA134" i="4" s="1"/>
  <c r="V137" i="4"/>
  <c r="X137" i="4" s="1"/>
  <c r="Z137" i="4" s="1"/>
  <c r="AA137" i="4" s="1"/>
  <c r="U41" i="4"/>
  <c r="AC41" i="4" s="1"/>
  <c r="AD41" i="4" s="1"/>
  <c r="U69" i="4"/>
  <c r="AC69" i="4" s="1"/>
  <c r="AD69" i="4" s="1"/>
  <c r="U86" i="4"/>
  <c r="U89" i="4"/>
  <c r="U93" i="4"/>
  <c r="AC93" i="4" s="1"/>
  <c r="AD93" i="4" s="1"/>
  <c r="U101" i="4"/>
  <c r="AC101" i="4" s="1"/>
  <c r="AD101" i="4" s="1"/>
  <c r="U109" i="4"/>
  <c r="AC109" i="4" s="1"/>
  <c r="AD109" i="4" s="1"/>
  <c r="U113" i="4"/>
  <c r="AC113" i="4" s="1"/>
  <c r="AD113" i="4" s="1"/>
  <c r="U117" i="4"/>
  <c r="U121" i="4"/>
  <c r="U125" i="4"/>
  <c r="U119" i="4"/>
  <c r="AC119" i="4" s="1"/>
  <c r="AD119" i="4" s="1"/>
  <c r="U23" i="4"/>
  <c r="AC23" i="4" s="1"/>
  <c r="AD23" i="4" s="1"/>
  <c r="U11" i="4"/>
  <c r="AC11" i="4" s="1"/>
  <c r="AD11" i="4" s="1"/>
  <c r="U19" i="4"/>
  <c r="U27" i="4"/>
  <c r="U35" i="4"/>
  <c r="U12" i="4"/>
  <c r="AC12" i="4" s="1"/>
  <c r="AD12" i="4" s="1"/>
  <c r="U28" i="4"/>
  <c r="U36" i="4"/>
  <c r="AC36" i="4" s="1"/>
  <c r="AD36" i="4" s="1"/>
  <c r="X58" i="4"/>
  <c r="Z58" i="4" s="1"/>
  <c r="AA58" i="4" s="1"/>
  <c r="X62" i="4"/>
  <c r="Z62" i="4" s="1"/>
  <c r="AA62" i="4" s="1"/>
  <c r="U20" i="4"/>
  <c r="U9" i="4"/>
  <c r="U25" i="4"/>
  <c r="U39" i="4"/>
  <c r="U48" i="4"/>
  <c r="U60" i="4"/>
  <c r="AC60" i="4" s="1"/>
  <c r="AD60" i="4" s="1"/>
  <c r="U6" i="4"/>
  <c r="AC6" i="4" s="1"/>
  <c r="AD6" i="4" s="1"/>
  <c r="U7" i="4"/>
  <c r="AC7" i="4" s="1"/>
  <c r="AD7" i="4" s="1"/>
  <c r="U16" i="4"/>
  <c r="U32" i="4"/>
  <c r="U17" i="4"/>
  <c r="AC17" i="4" s="1"/>
  <c r="AD17" i="4" s="1"/>
  <c r="U33" i="4"/>
  <c r="AC33" i="4" s="1"/>
  <c r="AD33" i="4" s="1"/>
  <c r="U40" i="4"/>
  <c r="U43" i="4"/>
  <c r="U44" i="4"/>
  <c r="U47" i="4"/>
  <c r="U51" i="4"/>
  <c r="U52" i="4"/>
  <c r="AC52" i="4" s="1"/>
  <c r="AD52" i="4" s="1"/>
  <c r="U55" i="4"/>
  <c r="U56" i="4"/>
  <c r="AC56" i="4" s="1"/>
  <c r="AD56" i="4" s="1"/>
  <c r="U59" i="4"/>
  <c r="AC59" i="4" s="1"/>
  <c r="AD59" i="4" s="1"/>
  <c r="U63" i="4"/>
  <c r="AC63" i="4" s="1"/>
  <c r="AD63" i="4" s="1"/>
  <c r="U64" i="4"/>
  <c r="U67" i="4"/>
  <c r="U68" i="4"/>
  <c r="U71" i="4"/>
  <c r="AC71" i="4" s="1"/>
  <c r="AD71" i="4" s="1"/>
  <c r="U72" i="4"/>
  <c r="U75" i="4"/>
  <c r="AC75" i="4" s="1"/>
  <c r="AD75" i="4" s="1"/>
  <c r="U76" i="4"/>
  <c r="U80" i="4"/>
  <c r="AC80" i="4" s="1"/>
  <c r="AD80" i="4" s="1"/>
  <c r="U83" i="4"/>
  <c r="AC83" i="4" s="1"/>
  <c r="AD83" i="4" s="1"/>
  <c r="U84" i="4"/>
  <c r="AC84" i="4" s="1"/>
  <c r="AD84" i="4" s="1"/>
  <c r="U87" i="4"/>
  <c r="U88" i="4"/>
  <c r="AC88" i="4" s="1"/>
  <c r="AD88" i="4" s="1"/>
  <c r="U92" i="4"/>
  <c r="U95" i="4"/>
  <c r="AC95" i="4" s="1"/>
  <c r="AD95" i="4" s="1"/>
  <c r="U96" i="4"/>
  <c r="U100" i="4"/>
  <c r="U103" i="4"/>
  <c r="AC103" i="4" s="1"/>
  <c r="AD103" i="4" s="1"/>
  <c r="U108" i="4"/>
  <c r="U111" i="4"/>
  <c r="U112" i="4"/>
  <c r="U116" i="4"/>
  <c r="U120" i="4"/>
  <c r="U124" i="4"/>
  <c r="U127" i="4"/>
  <c r="U131" i="4"/>
  <c r="U135" i="4"/>
  <c r="U8" i="4"/>
  <c r="AC8" i="4" s="1"/>
  <c r="AD8" i="4" s="1"/>
  <c r="U15" i="4"/>
  <c r="U24" i="4"/>
  <c r="U31" i="4"/>
  <c r="U104" i="4"/>
  <c r="U128" i="4"/>
  <c r="U132" i="4"/>
  <c r="AC132" i="4" s="1"/>
  <c r="AD132" i="4" s="1"/>
  <c r="U136" i="4"/>
  <c r="AC136" i="4" s="1"/>
  <c r="AD136" i="4" s="1"/>
  <c r="U91" i="4"/>
  <c r="AC91" i="4" s="1"/>
  <c r="AD91" i="4" s="1"/>
  <c r="U99" i="4"/>
  <c r="U107" i="4"/>
  <c r="U115" i="4"/>
  <c r="AC115" i="4" s="1"/>
  <c r="AD115" i="4" s="1"/>
  <c r="U123" i="4"/>
  <c r="AC123" i="4" s="1"/>
  <c r="AD123" i="4" s="1"/>
  <c r="U13" i="4"/>
  <c r="AC13" i="4" s="1"/>
  <c r="AD13" i="4" s="1"/>
  <c r="U21" i="4"/>
  <c r="AC21" i="4" s="1"/>
  <c r="AD21" i="4" s="1"/>
  <c r="U29" i="4"/>
  <c r="AC29" i="4" s="1"/>
  <c r="AD29" i="4" s="1"/>
  <c r="U37" i="4"/>
  <c r="AC37" i="4" s="1"/>
  <c r="AD37" i="4" s="1"/>
  <c r="U45" i="4"/>
  <c r="U49" i="4"/>
  <c r="U53" i="4"/>
  <c r="U57" i="4"/>
  <c r="AC57" i="4" s="1"/>
  <c r="AD57" i="4" s="1"/>
  <c r="U61" i="4"/>
  <c r="U65" i="4"/>
  <c r="U66" i="4"/>
  <c r="U73" i="4"/>
  <c r="U77" i="4"/>
  <c r="AC77" i="4" s="1"/>
  <c r="AD77" i="4" s="1"/>
  <c r="U78" i="4"/>
  <c r="AC78" i="4" s="1"/>
  <c r="AD78" i="4" s="1"/>
  <c r="U81" i="4"/>
  <c r="AC81" i="4" s="1"/>
  <c r="AD81" i="4" s="1"/>
  <c r="U85" i="4"/>
  <c r="U94" i="4"/>
  <c r="AC94" i="4" s="1"/>
  <c r="AD94" i="4" s="1"/>
  <c r="U97" i="4"/>
  <c r="U105" i="4"/>
  <c r="AC105" i="4" s="1"/>
  <c r="AD105" i="4" s="1"/>
  <c r="U106" i="4"/>
  <c r="AC106" i="4" s="1"/>
  <c r="AD106" i="4" s="1"/>
  <c r="U114" i="4"/>
  <c r="U118" i="4"/>
  <c r="U122" i="4"/>
  <c r="AC122" i="4" s="1"/>
  <c r="AD122" i="4" s="1"/>
  <c r="U129" i="4"/>
  <c r="AC129" i="4" s="1"/>
  <c r="AD129" i="4" s="1"/>
  <c r="U130" i="4"/>
  <c r="U133" i="4"/>
  <c r="AC133" i="4" s="1"/>
  <c r="AD133" i="4" s="1"/>
  <c r="U134" i="4"/>
  <c r="AC134" i="4" s="1"/>
  <c r="AD134" i="4" s="1"/>
  <c r="U137" i="4"/>
  <c r="AC137" i="4" s="1"/>
  <c r="AD137" i="4" s="1"/>
  <c r="U79" i="4"/>
  <c r="AC79" i="4" s="1"/>
  <c r="AD79" i="4" s="1"/>
  <c r="U10" i="4"/>
  <c r="AC10" i="4" s="1"/>
  <c r="AD10" i="4" s="1"/>
  <c r="U14" i="4"/>
  <c r="U18" i="4"/>
  <c r="U22" i="4"/>
  <c r="U26" i="4"/>
  <c r="AC26" i="4" s="1"/>
  <c r="AD26" i="4" s="1"/>
  <c r="U30" i="4"/>
  <c r="AC30" i="4" s="1"/>
  <c r="AD30" i="4" s="1"/>
  <c r="U34" i="4"/>
  <c r="U38" i="4"/>
  <c r="U42" i="4"/>
  <c r="AC42" i="4" s="1"/>
  <c r="AD42" i="4" s="1"/>
  <c r="U46" i="4"/>
  <c r="U50" i="4"/>
  <c r="AC50" i="4" s="1"/>
  <c r="AD50" i="4" s="1"/>
  <c r="U54" i="4"/>
  <c r="AC54" i="4" s="1"/>
  <c r="AD54" i="4" s="1"/>
  <c r="U58" i="4"/>
  <c r="AC58" i="4" s="1"/>
  <c r="AD58" i="4" s="1"/>
  <c r="U62" i="4"/>
  <c r="AC62" i="4" s="1"/>
  <c r="AD62" i="4" s="1"/>
  <c r="U70" i="4"/>
  <c r="U74" i="4"/>
  <c r="AC74" i="4" s="1"/>
  <c r="AD74" i="4" s="1"/>
  <c r="U82" i="4"/>
  <c r="AC82" i="4" s="1"/>
  <c r="AD82" i="4" s="1"/>
  <c r="U90" i="4"/>
  <c r="AC90" i="4" s="1"/>
  <c r="AD90" i="4" s="1"/>
  <c r="U98" i="4"/>
  <c r="U102" i="4"/>
  <c r="U110" i="4"/>
  <c r="U126" i="4"/>
  <c r="X49" i="4" l="1"/>
  <c r="Z49" i="4" s="1"/>
  <c r="AA49" i="4" s="1"/>
  <c r="AC49" i="4"/>
  <c r="AD49" i="4" s="1"/>
  <c r="X107" i="4"/>
  <c r="Z107" i="4" s="1"/>
  <c r="AA107" i="4" s="1"/>
  <c r="AC107" i="4"/>
  <c r="AD107" i="4" s="1"/>
  <c r="X24" i="4"/>
  <c r="Z24" i="4" s="1"/>
  <c r="AA24" i="4" s="1"/>
  <c r="AC24" i="4"/>
  <c r="AD24" i="4" s="1"/>
  <c r="X64" i="4"/>
  <c r="Z64" i="4" s="1"/>
  <c r="AA64" i="4" s="1"/>
  <c r="AC64" i="4"/>
  <c r="AD64" i="4" s="1"/>
  <c r="X44" i="4"/>
  <c r="Z44" i="4" s="1"/>
  <c r="AA44" i="4" s="1"/>
  <c r="AC44" i="4"/>
  <c r="AD44" i="4" s="1"/>
  <c r="X102" i="4"/>
  <c r="Z102" i="4" s="1"/>
  <c r="AA102" i="4" s="1"/>
  <c r="AC102" i="4"/>
  <c r="AD102" i="4" s="1"/>
  <c r="X22" i="4"/>
  <c r="Z22" i="4" s="1"/>
  <c r="AA22" i="4" s="1"/>
  <c r="AC22" i="4"/>
  <c r="AD22" i="4" s="1"/>
  <c r="X130" i="4"/>
  <c r="Z130" i="4" s="1"/>
  <c r="AA130" i="4" s="1"/>
  <c r="AC130" i="4"/>
  <c r="AD130" i="4" s="1"/>
  <c r="X114" i="4"/>
  <c r="Z114" i="4" s="1"/>
  <c r="AA114" i="4" s="1"/>
  <c r="AC114" i="4"/>
  <c r="AD114" i="4" s="1"/>
  <c r="X61" i="4"/>
  <c r="Z61" i="4" s="1"/>
  <c r="AA61" i="4" s="1"/>
  <c r="AC61" i="4"/>
  <c r="AD61" i="4" s="1"/>
  <c r="X45" i="4"/>
  <c r="Z45" i="4" s="1"/>
  <c r="AA45" i="4" s="1"/>
  <c r="AC45" i="4"/>
  <c r="AD45" i="4" s="1"/>
  <c r="X99" i="4"/>
  <c r="Z99" i="4" s="1"/>
  <c r="AA99" i="4" s="1"/>
  <c r="AC99" i="4"/>
  <c r="AD99" i="4" s="1"/>
  <c r="X128" i="4"/>
  <c r="Z128" i="4" s="1"/>
  <c r="AA128" i="4" s="1"/>
  <c r="AC128" i="4"/>
  <c r="AD128" i="4" s="1"/>
  <c r="X15" i="4"/>
  <c r="Z15" i="4" s="1"/>
  <c r="AA15" i="4" s="1"/>
  <c r="AC15" i="4"/>
  <c r="AD15" i="4" s="1"/>
  <c r="X127" i="4"/>
  <c r="Z127" i="4" s="1"/>
  <c r="AA127" i="4" s="1"/>
  <c r="AC127" i="4"/>
  <c r="AD127" i="4" s="1"/>
  <c r="X112" i="4"/>
  <c r="Z112" i="4" s="1"/>
  <c r="AA112" i="4" s="1"/>
  <c r="AC112" i="4"/>
  <c r="AD112" i="4" s="1"/>
  <c r="X100" i="4"/>
  <c r="Z100" i="4" s="1"/>
  <c r="AA100" i="4" s="1"/>
  <c r="AC100" i="4"/>
  <c r="AD100" i="4" s="1"/>
  <c r="X43" i="4"/>
  <c r="Z43" i="4" s="1"/>
  <c r="AA43" i="4" s="1"/>
  <c r="AC43" i="4"/>
  <c r="AD43" i="4" s="1"/>
  <c r="X32" i="4"/>
  <c r="Z32" i="4" s="1"/>
  <c r="AA32" i="4" s="1"/>
  <c r="AC32" i="4"/>
  <c r="AD32" i="4" s="1"/>
  <c r="X9" i="4"/>
  <c r="Z9" i="4" s="1"/>
  <c r="AA9" i="4" s="1"/>
  <c r="AC9" i="4"/>
  <c r="AD9" i="4" s="1"/>
  <c r="X27" i="4"/>
  <c r="Z27" i="4" s="1"/>
  <c r="AA27" i="4" s="1"/>
  <c r="AC27" i="4"/>
  <c r="AD27" i="4" s="1"/>
  <c r="X89" i="4"/>
  <c r="Z89" i="4" s="1"/>
  <c r="AA89" i="4" s="1"/>
  <c r="AC89" i="4"/>
  <c r="AD89" i="4" s="1"/>
  <c r="X118" i="4"/>
  <c r="Z118" i="4" s="1"/>
  <c r="AA118" i="4" s="1"/>
  <c r="AC118" i="4"/>
  <c r="AD118" i="4" s="1"/>
  <c r="X65" i="4"/>
  <c r="Z65" i="4" s="1"/>
  <c r="AA65" i="4" s="1"/>
  <c r="AC65" i="4"/>
  <c r="AD65" i="4" s="1"/>
  <c r="X35" i="4"/>
  <c r="Z35" i="4" s="1"/>
  <c r="AA35" i="4" s="1"/>
  <c r="AC35" i="4"/>
  <c r="AD35" i="4" s="1"/>
  <c r="X117" i="4"/>
  <c r="Z117" i="4" s="1"/>
  <c r="AA117" i="4" s="1"/>
  <c r="AC117" i="4"/>
  <c r="AD117" i="4" s="1"/>
  <c r="X38" i="4"/>
  <c r="Z38" i="4" s="1"/>
  <c r="AA38" i="4" s="1"/>
  <c r="AC38" i="4"/>
  <c r="AD38" i="4" s="1"/>
  <c r="X98" i="4"/>
  <c r="Z98" i="4" s="1"/>
  <c r="AA98" i="4" s="1"/>
  <c r="AC98" i="4"/>
  <c r="AD98" i="4" s="1"/>
  <c r="X70" i="4"/>
  <c r="Z70" i="4" s="1"/>
  <c r="AA70" i="4" s="1"/>
  <c r="AC70" i="4"/>
  <c r="AD70" i="4" s="1"/>
  <c r="X34" i="4"/>
  <c r="Z34" i="4" s="1"/>
  <c r="AA34" i="4" s="1"/>
  <c r="AC34" i="4"/>
  <c r="AD34" i="4" s="1"/>
  <c r="X18" i="4"/>
  <c r="Z18" i="4" s="1"/>
  <c r="AA18" i="4" s="1"/>
  <c r="AC18" i="4"/>
  <c r="AD18" i="4" s="1"/>
  <c r="X85" i="4"/>
  <c r="Z85" i="4" s="1"/>
  <c r="AA85" i="4" s="1"/>
  <c r="AC85" i="4"/>
  <c r="AD85" i="4" s="1"/>
  <c r="X73" i="4"/>
  <c r="Z73" i="4" s="1"/>
  <c r="AA73" i="4" s="1"/>
  <c r="AC73" i="4"/>
  <c r="AD73" i="4" s="1"/>
  <c r="X104" i="4"/>
  <c r="Z104" i="4" s="1"/>
  <c r="AA104" i="4" s="1"/>
  <c r="AC104" i="4"/>
  <c r="AD104" i="4" s="1"/>
  <c r="X124" i="4"/>
  <c r="Z124" i="4" s="1"/>
  <c r="AA124" i="4" s="1"/>
  <c r="AC124" i="4"/>
  <c r="AD124" i="4" s="1"/>
  <c r="X111" i="4"/>
  <c r="Z111" i="4" s="1"/>
  <c r="AA111" i="4" s="1"/>
  <c r="AC111" i="4"/>
  <c r="AD111" i="4" s="1"/>
  <c r="X96" i="4"/>
  <c r="Z96" i="4" s="1"/>
  <c r="AA96" i="4" s="1"/>
  <c r="AC96" i="4"/>
  <c r="AD96" i="4" s="1"/>
  <c r="X87" i="4"/>
  <c r="Z87" i="4" s="1"/>
  <c r="AA87" i="4" s="1"/>
  <c r="AC87" i="4"/>
  <c r="AD87" i="4" s="1"/>
  <c r="X76" i="4"/>
  <c r="Z76" i="4" s="1"/>
  <c r="AA76" i="4" s="1"/>
  <c r="AC76" i="4"/>
  <c r="AD76" i="4" s="1"/>
  <c r="X68" i="4"/>
  <c r="Z68" i="4" s="1"/>
  <c r="AA68" i="4" s="1"/>
  <c r="AC68" i="4"/>
  <c r="AD68" i="4" s="1"/>
  <c r="X51" i="4"/>
  <c r="Z51" i="4" s="1"/>
  <c r="AA51" i="4" s="1"/>
  <c r="AC51" i="4"/>
  <c r="AD51" i="4" s="1"/>
  <c r="X40" i="4"/>
  <c r="Z40" i="4" s="1"/>
  <c r="AA40" i="4" s="1"/>
  <c r="AC40" i="4"/>
  <c r="AD40" i="4" s="1"/>
  <c r="X16" i="4"/>
  <c r="Z16" i="4" s="1"/>
  <c r="AA16" i="4" s="1"/>
  <c r="AC16" i="4"/>
  <c r="AD16" i="4" s="1"/>
  <c r="X48" i="4"/>
  <c r="Z48" i="4" s="1"/>
  <c r="AA48" i="4" s="1"/>
  <c r="AC48" i="4"/>
  <c r="AD48" i="4" s="1"/>
  <c r="X20" i="4"/>
  <c r="Z20" i="4" s="1"/>
  <c r="AA20" i="4" s="1"/>
  <c r="AC20" i="4"/>
  <c r="AD20" i="4" s="1"/>
  <c r="X28" i="4"/>
  <c r="Z28" i="4" s="1"/>
  <c r="AA28" i="4" s="1"/>
  <c r="AC28" i="4"/>
  <c r="AD28" i="4" s="1"/>
  <c r="X19" i="4"/>
  <c r="Z19" i="4" s="1"/>
  <c r="AA19" i="4" s="1"/>
  <c r="AC19" i="4"/>
  <c r="AD19" i="4" s="1"/>
  <c r="X125" i="4"/>
  <c r="Z125" i="4" s="1"/>
  <c r="AA125" i="4" s="1"/>
  <c r="AC125" i="4"/>
  <c r="AD125" i="4" s="1"/>
  <c r="X86" i="4"/>
  <c r="Z86" i="4" s="1"/>
  <c r="AA86" i="4" s="1"/>
  <c r="AC86" i="4"/>
  <c r="AD86" i="4" s="1"/>
  <c r="X110" i="4"/>
  <c r="Z110" i="4" s="1"/>
  <c r="AA110" i="4" s="1"/>
  <c r="AC110" i="4"/>
  <c r="AD110" i="4" s="1"/>
  <c r="X97" i="4"/>
  <c r="Z97" i="4" s="1"/>
  <c r="AA97" i="4" s="1"/>
  <c r="AC97" i="4"/>
  <c r="AD97" i="4" s="1"/>
  <c r="X131" i="4"/>
  <c r="Z131" i="4" s="1"/>
  <c r="AA131" i="4" s="1"/>
  <c r="AC131" i="4"/>
  <c r="AD131" i="4" s="1"/>
  <c r="X116" i="4"/>
  <c r="Z116" i="4" s="1"/>
  <c r="AA116" i="4" s="1"/>
  <c r="AC116" i="4"/>
  <c r="AD116" i="4" s="1"/>
  <c r="X92" i="4"/>
  <c r="Z92" i="4" s="1"/>
  <c r="AA92" i="4" s="1"/>
  <c r="AC92" i="4"/>
  <c r="AD92" i="4" s="1"/>
  <c r="X72" i="4"/>
  <c r="Z72" i="4" s="1"/>
  <c r="AA72" i="4" s="1"/>
  <c r="AC72" i="4"/>
  <c r="AD72" i="4" s="1"/>
  <c r="X55" i="4"/>
  <c r="Z55" i="4" s="1"/>
  <c r="AA55" i="4" s="1"/>
  <c r="AC55" i="4"/>
  <c r="AD55" i="4" s="1"/>
  <c r="X25" i="4"/>
  <c r="Z25" i="4" s="1"/>
  <c r="AA25" i="4" s="1"/>
  <c r="AC25" i="4"/>
  <c r="AD25" i="4" s="1"/>
  <c r="X126" i="4"/>
  <c r="Z126" i="4" s="1"/>
  <c r="AA126" i="4" s="1"/>
  <c r="AC126" i="4"/>
  <c r="AD126" i="4" s="1"/>
  <c r="X46" i="4"/>
  <c r="Z46" i="4" s="1"/>
  <c r="AA46" i="4" s="1"/>
  <c r="AC46" i="4"/>
  <c r="AD46" i="4" s="1"/>
  <c r="X14" i="4"/>
  <c r="Z14" i="4" s="1"/>
  <c r="AA14" i="4" s="1"/>
  <c r="AC14" i="4"/>
  <c r="AD14" i="4" s="1"/>
  <c r="X66" i="4"/>
  <c r="Z66" i="4" s="1"/>
  <c r="AA66" i="4" s="1"/>
  <c r="AC66" i="4"/>
  <c r="AD66" i="4" s="1"/>
  <c r="X53" i="4"/>
  <c r="Z53" i="4" s="1"/>
  <c r="AA53" i="4" s="1"/>
  <c r="AC53" i="4"/>
  <c r="AD53" i="4" s="1"/>
  <c r="X31" i="4"/>
  <c r="Z31" i="4" s="1"/>
  <c r="AA31" i="4" s="1"/>
  <c r="AC31" i="4"/>
  <c r="AD31" i="4" s="1"/>
  <c r="X135" i="4"/>
  <c r="Z135" i="4" s="1"/>
  <c r="AA135" i="4" s="1"/>
  <c r="AC135" i="4"/>
  <c r="AD135" i="4" s="1"/>
  <c r="X120" i="4"/>
  <c r="Z120" i="4" s="1"/>
  <c r="AA120" i="4" s="1"/>
  <c r="AC120" i="4"/>
  <c r="AD120" i="4" s="1"/>
  <c r="X108" i="4"/>
  <c r="Z108" i="4" s="1"/>
  <c r="AA108" i="4" s="1"/>
  <c r="AC108" i="4"/>
  <c r="AD108" i="4" s="1"/>
  <c r="X67" i="4"/>
  <c r="Z67" i="4" s="1"/>
  <c r="AA67" i="4" s="1"/>
  <c r="AC67" i="4"/>
  <c r="AD67" i="4" s="1"/>
  <c r="X47" i="4"/>
  <c r="Z47" i="4" s="1"/>
  <c r="AA47" i="4" s="1"/>
  <c r="AC47" i="4"/>
  <c r="AD47" i="4" s="1"/>
  <c r="X39" i="4"/>
  <c r="Z39" i="4" s="1"/>
  <c r="AA39" i="4" s="1"/>
  <c r="AC39" i="4"/>
  <c r="AD39" i="4" s="1"/>
  <c r="X121" i="4"/>
  <c r="Z121" i="4" s="1"/>
  <c r="AA121" i="4" s="1"/>
  <c r="AC121" i="4"/>
  <c r="AD121" i="4" s="1"/>
  <c r="AJ9" i="5" a="1"/>
  <c r="AJ11" i="5" s="1"/>
  <c r="AA2" i="5"/>
  <c r="AJ18" i="4" l="1" a="1"/>
  <c r="AJ19" i="4" s="1"/>
  <c r="AA2" i="4"/>
  <c r="AJ9" i="4" a="1"/>
  <c r="AJ13" i="4" s="1"/>
  <c r="AK11" i="5"/>
  <c r="AK10" i="5"/>
  <c r="AJ13" i="5"/>
  <c r="AK13" i="5"/>
  <c r="AK12" i="5"/>
  <c r="AJ10" i="5"/>
  <c r="AJ9" i="5"/>
  <c r="AK9" i="5"/>
  <c r="AJ12" i="5"/>
  <c r="AG137" i="5"/>
  <c r="AG135" i="5"/>
  <c r="AG133" i="5"/>
  <c r="AG131" i="5"/>
  <c r="AG129" i="5"/>
  <c r="AG127" i="5"/>
  <c r="AG125" i="5"/>
  <c r="AG123" i="5"/>
  <c r="AG121" i="5"/>
  <c r="AG119" i="5"/>
  <c r="AG117" i="5"/>
  <c r="AG115" i="5"/>
  <c r="AG113" i="5"/>
  <c r="AG111" i="5"/>
  <c r="AG109" i="5"/>
  <c r="AG107" i="5"/>
  <c r="AG105" i="5"/>
  <c r="AG136" i="5"/>
  <c r="AG134" i="5"/>
  <c r="AG132" i="5"/>
  <c r="AG130" i="5"/>
  <c r="AG128" i="5"/>
  <c r="AG126" i="5"/>
  <c r="AG124" i="5"/>
  <c r="AG122" i="5"/>
  <c r="AG120" i="5"/>
  <c r="AG118" i="5"/>
  <c r="AG116" i="5"/>
  <c r="AG114" i="5"/>
  <c r="AG112" i="5"/>
  <c r="AG110" i="5"/>
  <c r="AG108" i="5"/>
  <c r="AG106" i="5"/>
  <c r="AG102" i="5"/>
  <c r="AG100" i="5"/>
  <c r="AG98" i="5"/>
  <c r="AG96" i="5"/>
  <c r="AG94" i="5"/>
  <c r="AG92" i="5"/>
  <c r="AG90" i="5"/>
  <c r="AG88" i="5"/>
  <c r="AG86" i="5"/>
  <c r="AG84" i="5"/>
  <c r="AG82" i="5"/>
  <c r="AG80" i="5"/>
  <c r="AG78" i="5"/>
  <c r="AG103" i="5"/>
  <c r="AG101" i="5"/>
  <c r="AG99" i="5"/>
  <c r="AG97" i="5"/>
  <c r="AG95" i="5"/>
  <c r="AG93" i="5"/>
  <c r="AG91" i="5"/>
  <c r="AG89" i="5"/>
  <c r="AG87" i="5"/>
  <c r="AG85" i="5"/>
  <c r="AG83" i="5"/>
  <c r="AG81" i="5"/>
  <c r="AG79" i="5"/>
  <c r="AG77" i="5"/>
  <c r="AG75" i="5"/>
  <c r="AG104" i="5"/>
  <c r="AG72" i="5"/>
  <c r="AG70" i="5"/>
  <c r="AG68" i="5"/>
  <c r="AG66" i="5"/>
  <c r="AG64" i="5"/>
  <c r="AG62" i="5"/>
  <c r="AG60" i="5"/>
  <c r="AG58" i="5"/>
  <c r="AG56" i="5"/>
  <c r="AG54" i="5"/>
  <c r="AG52" i="5"/>
  <c r="AG50" i="5"/>
  <c r="AG48" i="5"/>
  <c r="AG46" i="5"/>
  <c r="AG44" i="5"/>
  <c r="AG42" i="5"/>
  <c r="AG40" i="5"/>
  <c r="AG38" i="5"/>
  <c r="AG74" i="5"/>
  <c r="AG73" i="5"/>
  <c r="AG71" i="5"/>
  <c r="AG69" i="5"/>
  <c r="AG67" i="5"/>
  <c r="AG65" i="5"/>
  <c r="AG63" i="5"/>
  <c r="AG61" i="5"/>
  <c r="AG59" i="5"/>
  <c r="AG57" i="5"/>
  <c r="AG55" i="5"/>
  <c r="AG53" i="5"/>
  <c r="AG51" i="5"/>
  <c r="AG49" i="5"/>
  <c r="AG47" i="5"/>
  <c r="AG45" i="5"/>
  <c r="AG43" i="5"/>
  <c r="AG41" i="5"/>
  <c r="AG39" i="5"/>
  <c r="AG37" i="5"/>
  <c r="AG76" i="5"/>
  <c r="AG36" i="5"/>
  <c r="AG34" i="5"/>
  <c r="AG32" i="5"/>
  <c r="AG30" i="5"/>
  <c r="AG28" i="5"/>
  <c r="AG26" i="5"/>
  <c r="AG24" i="5"/>
  <c r="AG22" i="5"/>
  <c r="AG20" i="5"/>
  <c r="AG18" i="5"/>
  <c r="AG14" i="5"/>
  <c r="AG10" i="5"/>
  <c r="AG15" i="5"/>
  <c r="AG11" i="5"/>
  <c r="AG35" i="5"/>
  <c r="AG33" i="5"/>
  <c r="AG31" i="5"/>
  <c r="AG29" i="5"/>
  <c r="AG27" i="5"/>
  <c r="AG25" i="5"/>
  <c r="AG23" i="5"/>
  <c r="AG21" i="5"/>
  <c r="AG16" i="5"/>
  <c r="AG12" i="5"/>
  <c r="AG19" i="5"/>
  <c r="AG17" i="5"/>
  <c r="AG7" i="5"/>
  <c r="AG8" i="5"/>
  <c r="AG13" i="5"/>
  <c r="AG9" i="5"/>
  <c r="AG6" i="5"/>
  <c r="BF8" i="5"/>
  <c r="BF9" i="5"/>
  <c r="BF18" i="5"/>
  <c r="BW6" i="5"/>
  <c r="BF6" i="5"/>
  <c r="BF14" i="5"/>
  <c r="BF13" i="5"/>
  <c r="BF15" i="5"/>
  <c r="BF19" i="5"/>
  <c r="BF7" i="5"/>
  <c r="BF11" i="5"/>
  <c r="BF10" i="5"/>
  <c r="BF16" i="5"/>
  <c r="BF17" i="5"/>
  <c r="BF12" i="5"/>
  <c r="AJ22" i="4" l="1"/>
  <c r="AK18" i="4"/>
  <c r="AK19" i="4"/>
  <c r="AK20" i="4"/>
  <c r="AK22" i="4"/>
  <c r="AJ21" i="4"/>
  <c r="AJ18" i="4"/>
  <c r="AK21" i="4"/>
  <c r="AJ20" i="4"/>
  <c r="AJ11" i="4"/>
  <c r="AJ10" i="4"/>
  <c r="AK9" i="4"/>
  <c r="AK10" i="4"/>
  <c r="AK13" i="4"/>
  <c r="AJ12" i="4"/>
  <c r="AK12" i="4"/>
  <c r="AJ9" i="4"/>
  <c r="AK11" i="4"/>
  <c r="AF88" i="5"/>
  <c r="AF57" i="5"/>
  <c r="AF128" i="5"/>
  <c r="AF23" i="5"/>
  <c r="AF60" i="5"/>
  <c r="AF127" i="5"/>
  <c r="AF95" i="5"/>
  <c r="AF46" i="5"/>
  <c r="AF44" i="5"/>
  <c r="AF133" i="5"/>
  <c r="BV6" i="5"/>
  <c r="AF31" i="5"/>
  <c r="BE16" i="5"/>
  <c r="AF17" i="5"/>
  <c r="AF65" i="5"/>
  <c r="AF68" i="5"/>
  <c r="AF103" i="5"/>
  <c r="AF96" i="5"/>
  <c r="AF136" i="5"/>
  <c r="AF135" i="5"/>
  <c r="BE9" i="5"/>
  <c r="AF73" i="5"/>
  <c r="AF118" i="5"/>
  <c r="AF108" i="5"/>
  <c r="AF8" i="5"/>
  <c r="AF22" i="5"/>
  <c r="AF41" i="5"/>
  <c r="AF79" i="5"/>
  <c r="AF111" i="5"/>
  <c r="BE10" i="5"/>
  <c r="BE17" i="5"/>
  <c r="AF30" i="5"/>
  <c r="AF49" i="5"/>
  <c r="AF52" i="5"/>
  <c r="AF87" i="5"/>
  <c r="AF80" i="5"/>
  <c r="AF114" i="5"/>
  <c r="AF119" i="5"/>
  <c r="BE7" i="5"/>
  <c r="BE6" i="5"/>
  <c r="BE14" i="5"/>
  <c r="AF25" i="5"/>
  <c r="AF33" i="5"/>
  <c r="AF11" i="5"/>
  <c r="BE19" i="5"/>
  <c r="AF10" i="5"/>
  <c r="AF18" i="5"/>
  <c r="AF24" i="5"/>
  <c r="AF32" i="5"/>
  <c r="BE11" i="5"/>
  <c r="AF19" i="5"/>
  <c r="AF43" i="5"/>
  <c r="AF51" i="5"/>
  <c r="AF59" i="5"/>
  <c r="AF67" i="5"/>
  <c r="AF75" i="5"/>
  <c r="AF54" i="5"/>
  <c r="AF62" i="5"/>
  <c r="AF70" i="5"/>
  <c r="AF81" i="5"/>
  <c r="AF89" i="5"/>
  <c r="AF97" i="5"/>
  <c r="AF112" i="5"/>
  <c r="AF74" i="5"/>
  <c r="AF82" i="5"/>
  <c r="AF90" i="5"/>
  <c r="AF98" i="5"/>
  <c r="AF116" i="5"/>
  <c r="AF122" i="5"/>
  <c r="AF130" i="5"/>
  <c r="AF105" i="5"/>
  <c r="AF113" i="5"/>
  <c r="AF121" i="5"/>
  <c r="AF129" i="5"/>
  <c r="AF137" i="5"/>
  <c r="AF7" i="5"/>
  <c r="AF27" i="5"/>
  <c r="AF35" i="5"/>
  <c r="BE13" i="5"/>
  <c r="BE12" i="5"/>
  <c r="BE18" i="5"/>
  <c r="AF26" i="5"/>
  <c r="AF34" i="5"/>
  <c r="AF13" i="5"/>
  <c r="AF42" i="5"/>
  <c r="AF45" i="5"/>
  <c r="AF53" i="5"/>
  <c r="AF61" i="5"/>
  <c r="AF69" i="5"/>
  <c r="AF48" i="5"/>
  <c r="AF56" i="5"/>
  <c r="AF64" i="5"/>
  <c r="AF72" i="5"/>
  <c r="AF83" i="5"/>
  <c r="AF91" i="5"/>
  <c r="AF99" i="5"/>
  <c r="AF120" i="5"/>
  <c r="AF76" i="5"/>
  <c r="AF84" i="5"/>
  <c r="AF92" i="5"/>
  <c r="AF100" i="5"/>
  <c r="AF104" i="5"/>
  <c r="AF124" i="5"/>
  <c r="AF132" i="5"/>
  <c r="AF107" i="5"/>
  <c r="AF115" i="5"/>
  <c r="AF123" i="5"/>
  <c r="AF131" i="5"/>
  <c r="AF9" i="5"/>
  <c r="AF16" i="5"/>
  <c r="AF37" i="5"/>
  <c r="AF6" i="5"/>
  <c r="AF12" i="5"/>
  <c r="BE8" i="5"/>
  <c r="AF21" i="5"/>
  <c r="AF29" i="5"/>
  <c r="AF40" i="5"/>
  <c r="AF15" i="5"/>
  <c r="AF38" i="5"/>
  <c r="AF14" i="5"/>
  <c r="AF20" i="5"/>
  <c r="AF28" i="5"/>
  <c r="AF36" i="5"/>
  <c r="BE15" i="5"/>
  <c r="AF39" i="5"/>
  <c r="AF47" i="5"/>
  <c r="AF55" i="5"/>
  <c r="AF63" i="5"/>
  <c r="AF71" i="5"/>
  <c r="AF50" i="5"/>
  <c r="AF58" i="5"/>
  <c r="AF66" i="5"/>
  <c r="AF77" i="5"/>
  <c r="AF85" i="5"/>
  <c r="AF93" i="5"/>
  <c r="AF101" i="5"/>
  <c r="AF110" i="5"/>
  <c r="AF78" i="5"/>
  <c r="AF86" i="5"/>
  <c r="AF94" i="5"/>
  <c r="AF102" i="5"/>
  <c r="AF106" i="5"/>
  <c r="AF126" i="5"/>
  <c r="AF134" i="5"/>
  <c r="AF109" i="5"/>
  <c r="AF117" i="5"/>
  <c r="AF125" i="5"/>
  <c r="AF91" i="4" l="1"/>
  <c r="AF88" i="4"/>
  <c r="AF114" i="4"/>
  <c r="BE6" i="4"/>
  <c r="BE16" i="4"/>
  <c r="AF42" i="4"/>
  <c r="AF11" i="4"/>
  <c r="AF8" i="4"/>
  <c r="AF21" i="4"/>
  <c r="AF24" i="4"/>
  <c r="AF106" i="4"/>
  <c r="AF27" i="4"/>
  <c r="AF85" i="4"/>
  <c r="AF50" i="4"/>
  <c r="AF75" i="4"/>
  <c r="AF72" i="4"/>
  <c r="AF46" i="4"/>
  <c r="AF38" i="4"/>
  <c r="AF43" i="4"/>
  <c r="AF107" i="4"/>
  <c r="AF40" i="4"/>
  <c r="AF104" i="4"/>
  <c r="AF37" i="4"/>
  <c r="AF101" i="4"/>
  <c r="BE11" i="4"/>
  <c r="AF110" i="4"/>
  <c r="AF102" i="4"/>
  <c r="AF59" i="4"/>
  <c r="AF123" i="4"/>
  <c r="AF56" i="4"/>
  <c r="AF120" i="4"/>
  <c r="AF53" i="4"/>
  <c r="AF117" i="4"/>
  <c r="BE17" i="4"/>
  <c r="AF136" i="4"/>
  <c r="AF69" i="4"/>
  <c r="AF133" i="4"/>
  <c r="BE10" i="4"/>
  <c r="BE9" i="4"/>
  <c r="AF58" i="4"/>
  <c r="AF62" i="4"/>
  <c r="AF126" i="4"/>
  <c r="AF130" i="4"/>
  <c r="AF118" i="4"/>
  <c r="AF47" i="4"/>
  <c r="AF63" i="4"/>
  <c r="AF95" i="4"/>
  <c r="AF127" i="4"/>
  <c r="AF44" i="4"/>
  <c r="AF76" i="4"/>
  <c r="AF108" i="4"/>
  <c r="AF9" i="4"/>
  <c r="AF41" i="4"/>
  <c r="AF73" i="4"/>
  <c r="AF89" i="4"/>
  <c r="AF105" i="4"/>
  <c r="AF121" i="4"/>
  <c r="BE8" i="4"/>
  <c r="BE15" i="4"/>
  <c r="BV6" i="4"/>
  <c r="AF10" i="4"/>
  <c r="AF6" i="4"/>
  <c r="AF51" i="4"/>
  <c r="AF115" i="4"/>
  <c r="AF48" i="4"/>
  <c r="AF96" i="4"/>
  <c r="AF29" i="4"/>
  <c r="AF93" i="4"/>
  <c r="AF125" i="4"/>
  <c r="BE14" i="4"/>
  <c r="BE13" i="4"/>
  <c r="BE18" i="4"/>
  <c r="AF122" i="4"/>
  <c r="AF66" i="4"/>
  <c r="AF54" i="4"/>
  <c r="AF15" i="4"/>
  <c r="AF31" i="4"/>
  <c r="AF79" i="4"/>
  <c r="AF111" i="4"/>
  <c r="AF12" i="4"/>
  <c r="AF28" i="4"/>
  <c r="AF60" i="4"/>
  <c r="AF92" i="4"/>
  <c r="AF124" i="4"/>
  <c r="AF25" i="4"/>
  <c r="AF57" i="4"/>
  <c r="AF137" i="4"/>
  <c r="AF74" i="4"/>
  <c r="AF14" i="4"/>
  <c r="AF78" i="4"/>
  <c r="AF18" i="4"/>
  <c r="AF82" i="4"/>
  <c r="AF70" i="4"/>
  <c r="AF134" i="4"/>
  <c r="AF19" i="4"/>
  <c r="AF35" i="4"/>
  <c r="AF67" i="4"/>
  <c r="AF83" i="4"/>
  <c r="AF99" i="4"/>
  <c r="AF131" i="4"/>
  <c r="AF16" i="4"/>
  <c r="AF32" i="4"/>
  <c r="AF64" i="4"/>
  <c r="AF80" i="4"/>
  <c r="AF112" i="4"/>
  <c r="AF128" i="4"/>
  <c r="AF13" i="4"/>
  <c r="AF45" i="4"/>
  <c r="AF61" i="4"/>
  <c r="AF77" i="4"/>
  <c r="AF109" i="4"/>
  <c r="AF26" i="4"/>
  <c r="AF90" i="4"/>
  <c r="AF30" i="4"/>
  <c r="AF94" i="4"/>
  <c r="AF34" i="4"/>
  <c r="AF98" i="4"/>
  <c r="AF22" i="4"/>
  <c r="AF86" i="4"/>
  <c r="AF7" i="4"/>
  <c r="AF23" i="4"/>
  <c r="AF39" i="4"/>
  <c r="AF55" i="4"/>
  <c r="AF71" i="4"/>
  <c r="AF87" i="4"/>
  <c r="AF103" i="4"/>
  <c r="AF119" i="4"/>
  <c r="AF135" i="4"/>
  <c r="AF20" i="4"/>
  <c r="AF36" i="4"/>
  <c r="AF52" i="4"/>
  <c r="AF68" i="4"/>
  <c r="AF84" i="4"/>
  <c r="AF100" i="4"/>
  <c r="AF116" i="4"/>
  <c r="AF132" i="4"/>
  <c r="AF17" i="4"/>
  <c r="AF33" i="4"/>
  <c r="AF49" i="4"/>
  <c r="AF65" i="4"/>
  <c r="AF81" i="4"/>
  <c r="AF97" i="4"/>
  <c r="AF113" i="4"/>
  <c r="AF129" i="4"/>
  <c r="BE19" i="4"/>
  <c r="BE7" i="4"/>
  <c r="BE12" i="4"/>
  <c r="BF15" i="4" l="1"/>
  <c r="AG89" i="4"/>
  <c r="AG25" i="4"/>
  <c r="AG92" i="4"/>
  <c r="AG28" i="4"/>
  <c r="AG50" i="4"/>
  <c r="AG87" i="4"/>
  <c r="AG94" i="4"/>
  <c r="AG131" i="4"/>
  <c r="BF10" i="4"/>
  <c r="AG101" i="4"/>
  <c r="AG37" i="4"/>
  <c r="AG104" i="4"/>
  <c r="AG40" i="4"/>
  <c r="AG74" i="4"/>
  <c r="AG79" i="4"/>
  <c r="AG86" i="4"/>
  <c r="AG99" i="4"/>
  <c r="BF11" i="4"/>
  <c r="AG97" i="4"/>
  <c r="AG33" i="4"/>
  <c r="AG100" i="4"/>
  <c r="AG36" i="4"/>
  <c r="AG66" i="4"/>
  <c r="AG103" i="4"/>
  <c r="AG110" i="4"/>
  <c r="AG115" i="4"/>
  <c r="AG109" i="4"/>
  <c r="AG112" i="4"/>
  <c r="AG127" i="4"/>
  <c r="AG137" i="4"/>
  <c r="AG73" i="4"/>
  <c r="AG9" i="4"/>
  <c r="AG76" i="4"/>
  <c r="AG12" i="4"/>
  <c r="AG18" i="4"/>
  <c r="AG55" i="4"/>
  <c r="AG54" i="4"/>
  <c r="AG123" i="4"/>
  <c r="BF6" i="4"/>
  <c r="AG85" i="4"/>
  <c r="AG21" i="4"/>
  <c r="AG88" i="4"/>
  <c r="AG24" i="4"/>
  <c r="AG42" i="4"/>
  <c r="AG47" i="4"/>
  <c r="AG46" i="4"/>
  <c r="AG59" i="4"/>
  <c r="BF7" i="4"/>
  <c r="AG81" i="4"/>
  <c r="AG17" i="4"/>
  <c r="AG84" i="4"/>
  <c r="AG20" i="4"/>
  <c r="AG34" i="4"/>
  <c r="AG71" i="4"/>
  <c r="AG78" i="4"/>
  <c r="AG67" i="4"/>
  <c r="BF13" i="4"/>
  <c r="AG93" i="4"/>
  <c r="AG29" i="4"/>
  <c r="AG96" i="4"/>
  <c r="AG32" i="4"/>
  <c r="AG58" i="4"/>
  <c r="AG95" i="4"/>
  <c r="AG102" i="4"/>
  <c r="AG51" i="4"/>
  <c r="AG19" i="4"/>
  <c r="AG121" i="4"/>
  <c r="AG124" i="4"/>
  <c r="AG60" i="4"/>
  <c r="AG22" i="4"/>
  <c r="AG23" i="4"/>
  <c r="BW6" i="4"/>
  <c r="AG69" i="4"/>
  <c r="AG72" i="4"/>
  <c r="AG10" i="4"/>
  <c r="AG15" i="4"/>
  <c r="BF19" i="4"/>
  <c r="AG65" i="4"/>
  <c r="AG68" i="4"/>
  <c r="AG130" i="4"/>
  <c r="AG39" i="4"/>
  <c r="AG30" i="4"/>
  <c r="BF18" i="4"/>
  <c r="AG13" i="4"/>
  <c r="AG16" i="4"/>
  <c r="AG63" i="4"/>
  <c r="AG35" i="4"/>
  <c r="AG45" i="4"/>
  <c r="AG48" i="4"/>
  <c r="AG90" i="4"/>
  <c r="AG11" i="4"/>
  <c r="BF9" i="4"/>
  <c r="AG57" i="4"/>
  <c r="AG114" i="4"/>
  <c r="AG107" i="4"/>
  <c r="AG133" i="4"/>
  <c r="AG136" i="4"/>
  <c r="AG8" i="4"/>
  <c r="AG75" i="4"/>
  <c r="AG129" i="4"/>
  <c r="AG132" i="4"/>
  <c r="AG62" i="4"/>
  <c r="AG83" i="4"/>
  <c r="AG77" i="4"/>
  <c r="AG80" i="4"/>
  <c r="AG26" i="4"/>
  <c r="AG70" i="4"/>
  <c r="BF17" i="4"/>
  <c r="AG134" i="4"/>
  <c r="BF8" i="4"/>
  <c r="AG105" i="4"/>
  <c r="AG41" i="4"/>
  <c r="AG108" i="4"/>
  <c r="AG44" i="4"/>
  <c r="AG82" i="4"/>
  <c r="AG119" i="4"/>
  <c r="AG126" i="4"/>
  <c r="AG91" i="4"/>
  <c r="BF16" i="4"/>
  <c r="AG117" i="4"/>
  <c r="AG53" i="4"/>
  <c r="AG120" i="4"/>
  <c r="AG56" i="4"/>
  <c r="AG106" i="4"/>
  <c r="AG111" i="4"/>
  <c r="AG118" i="4"/>
  <c r="AG27" i="4"/>
  <c r="BF14" i="4"/>
  <c r="AG113" i="4"/>
  <c r="AG49" i="4"/>
  <c r="AG116" i="4"/>
  <c r="AG52" i="4"/>
  <c r="AG98" i="4"/>
  <c r="AG135" i="4"/>
  <c r="AG7" i="4"/>
  <c r="AG43" i="4"/>
  <c r="BF12" i="4"/>
  <c r="AG125" i="4"/>
  <c r="AG61" i="4"/>
  <c r="AG128" i="4"/>
  <c r="AG64" i="4"/>
  <c r="AG122" i="4"/>
  <c r="AG38" i="4"/>
  <c r="AG31" i="4"/>
  <c r="AG14" i="4"/>
  <c r="AG6" i="4"/>
</calcChain>
</file>

<file path=xl/sharedStrings.xml><?xml version="1.0" encoding="utf-8"?>
<sst xmlns="http://schemas.openxmlformats.org/spreadsheetml/2006/main" count="956" uniqueCount="105">
  <si>
    <t>Week</t>
  </si>
  <si>
    <t>Date</t>
  </si>
  <si>
    <t>Kansas City Chiefs</t>
  </si>
  <si>
    <t>New England Patriots</t>
  </si>
  <si>
    <t>Philadelphia Eagles</t>
  </si>
  <si>
    <t>Washington Redskins</t>
  </si>
  <si>
    <t>Oakland Raiders</t>
  </si>
  <si>
    <t>Tennessee Titans</t>
  </si>
  <si>
    <t>Detroit Lions</t>
  </si>
  <si>
    <t>Arizona Cardinals</t>
  </si>
  <si>
    <t>Pittsburgh Steelers</t>
  </si>
  <si>
    <t>Cleveland Browns</t>
  </si>
  <si>
    <t>Baltimore Ravens</t>
  </si>
  <si>
    <t>Cincinnati Bengals</t>
  </si>
  <si>
    <t>Jacksonville Jaguars</t>
  </si>
  <si>
    <t>Houston Texans</t>
  </si>
  <si>
    <t>Atlanta Falcons</t>
  </si>
  <si>
    <t>Chicago Bears</t>
  </si>
  <si>
    <t>Buffalo Bills</t>
  </si>
  <si>
    <t>New York Jets</t>
  </si>
  <si>
    <t>Los Angeles Rams</t>
  </si>
  <si>
    <t>Indianapolis Colts</t>
  </si>
  <si>
    <t>Green Bay Packers</t>
  </si>
  <si>
    <t>Seattle Seahawks</t>
  </si>
  <si>
    <t>Carolina Panthers</t>
  </si>
  <si>
    <t>San Francisco 49ers</t>
  </si>
  <si>
    <t>Dallas Cowboys</t>
  </si>
  <si>
    <t>New York Giants</t>
  </si>
  <si>
    <t>Minnesota Vikings</t>
  </si>
  <si>
    <t>New Orleans Saints</t>
  </si>
  <si>
    <t>Denver Broncos</t>
  </si>
  <si>
    <t>Los Angeles Chargers</t>
  </si>
  <si>
    <t>Tampa Bay Buccaneers</t>
  </si>
  <si>
    <t>Miami Dolphins</t>
  </si>
  <si>
    <t>ID</t>
  </si>
  <si>
    <t>Team</t>
  </si>
  <si>
    <t>GameID</t>
  </si>
  <si>
    <t>HomeTeam</t>
  </si>
  <si>
    <t>HomeID</t>
  </si>
  <si>
    <t>HomePts</t>
  </si>
  <si>
    <t>AwayTeam</t>
  </si>
  <si>
    <t>AwayID</t>
  </si>
  <si>
    <t>AwayPts</t>
  </si>
  <si>
    <t>Spread</t>
  </si>
  <si>
    <t>TotalPts</t>
  </si>
  <si>
    <t>Home Team</t>
  </si>
  <si>
    <t>Away Team</t>
  </si>
  <si>
    <t>Home ID</t>
  </si>
  <si>
    <t>Away ID</t>
  </si>
  <si>
    <t>WinnerID</t>
  </si>
  <si>
    <t>LosingID</t>
  </si>
  <si>
    <t>WinTeam</t>
  </si>
  <si>
    <t>LoseTeam</t>
  </si>
  <si>
    <t>Rating</t>
  </si>
  <si>
    <t>HFA</t>
  </si>
  <si>
    <t>LB</t>
  </si>
  <si>
    <t>UB</t>
  </si>
  <si>
    <t>Power</t>
  </si>
  <si>
    <t>AwayWins</t>
  </si>
  <si>
    <t>HomeRating</t>
  </si>
  <si>
    <t>AwayRating</t>
  </si>
  <si>
    <t>HomeWins</t>
  </si>
  <si>
    <t>HFARating</t>
  </si>
  <si>
    <t>Function</t>
  </si>
  <si>
    <t>Log</t>
  </si>
  <si>
    <t>Game Results Data</t>
  </si>
  <si>
    <t>Game Analysis Data</t>
  </si>
  <si>
    <t>SumLogL:</t>
  </si>
  <si>
    <t>Actual</t>
  </si>
  <si>
    <t>Est</t>
  </si>
  <si>
    <t>b0</t>
  </si>
  <si>
    <t>b1</t>
  </si>
  <si>
    <t>Away Rating</t>
  </si>
  <si>
    <t>Prob</t>
  </si>
  <si>
    <t>Se</t>
  </si>
  <si>
    <t>R2/SeY</t>
  </si>
  <si>
    <t>F/df</t>
  </si>
  <si>
    <t>Est Home Team</t>
  </si>
  <si>
    <t>Win Probability</t>
  </si>
  <si>
    <t>Home Spread</t>
  </si>
  <si>
    <t>Home Spread #1</t>
  </si>
  <si>
    <t>Estimated</t>
  </si>
  <si>
    <t>Home Spread #2</t>
  </si>
  <si>
    <t>SSRes/SSReg</t>
  </si>
  <si>
    <t>Win Probability - 0.5</t>
  </si>
  <si>
    <t>Estimating Spread from Probability</t>
  </si>
  <si>
    <t>Actual Spread as function of Probability</t>
  </si>
  <si>
    <t>Actual Spread as function of Probability - 0.5</t>
  </si>
  <si>
    <t>Weight</t>
  </si>
  <si>
    <t>Wt. Log</t>
  </si>
  <si>
    <t>Spread #2</t>
  </si>
  <si>
    <t>Spread #1</t>
  </si>
  <si>
    <t>Optimization Ratings</t>
  </si>
  <si>
    <t>Class Predictions: Week 10</t>
  </si>
  <si>
    <t>Homework Assignment Predictions: Week 11</t>
  </si>
  <si>
    <t>Logistic Function</t>
  </si>
  <si>
    <t>Estimating Home Team Spread from Probability</t>
  </si>
  <si>
    <t>H.W. #3</t>
  </si>
  <si>
    <t>Predict Home Team Winning Probability</t>
  </si>
  <si>
    <t>Predict Home Team Winning Margin (e.g, +3 indicates home team will win by 3 points, -3 indicates home team will lose by 3 points)</t>
  </si>
  <si>
    <t>Est. Spread #1</t>
  </si>
  <si>
    <t>Est. Spread #2</t>
  </si>
  <si>
    <t>Power Function</t>
  </si>
  <si>
    <t>Difference #1</t>
  </si>
  <si>
    <t>Difference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</si>
</sst>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 Unicode MS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4" fillId="2" borderId="0" xfId="0" applyFont="1" applyFill="1" applyAlignment="1">
      <alignment vertical="center"/>
    </xf>
    <xf numFmtId="0" fontId="2" fillId="2" borderId="0" xfId="0" applyFont="1" applyFill="1"/>
    <xf numFmtId="14" fontId="2" fillId="2" borderId="0" xfId="0" applyNumberFormat="1" applyFont="1" applyFill="1"/>
    <xf numFmtId="0" fontId="0" fillId="0" borderId="0" xfId="0" applyAlignment="1"/>
    <xf numFmtId="0" fontId="3" fillId="3" borderId="0" xfId="0" applyFont="1" applyFill="1"/>
    <xf numFmtId="14" fontId="3" fillId="3" borderId="0" xfId="0" applyNumberFormat="1" applyFont="1" applyFill="1"/>
    <xf numFmtId="0" fontId="1" fillId="0" borderId="0" xfId="0" applyFont="1"/>
    <xf numFmtId="14" fontId="1" fillId="0" borderId="0" xfId="0" applyNumberFormat="1" applyFont="1"/>
    <xf numFmtId="0" fontId="5" fillId="0" borderId="0" xfId="0" applyFont="1"/>
    <xf numFmtId="14" fontId="5" fillId="0" borderId="0" xfId="0" applyNumberFormat="1" applyFont="1"/>
    <xf numFmtId="0" fontId="3" fillId="5" borderId="0" xfId="0" quotePrefix="1" applyFont="1" applyFill="1" applyAlignment="1">
      <alignment horizontal="left"/>
    </xf>
    <xf numFmtId="0" fontId="3" fillId="5" borderId="0" xfId="0" applyFont="1" applyFill="1" applyAlignment="1">
      <alignment horizontal="left"/>
    </xf>
    <xf numFmtId="164" fontId="0" fillId="0" borderId="0" xfId="0" applyNumberFormat="1"/>
    <xf numFmtId="165" fontId="0" fillId="0" borderId="0" xfId="1" applyNumberFormat="1" applyFont="1"/>
    <xf numFmtId="0" fontId="0" fillId="0" borderId="0" xfId="0" quotePrefix="1" applyAlignment="1">
      <alignment horizontal="left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3" fillId="5" borderId="1" xfId="0" quotePrefix="1" applyFont="1" applyFill="1" applyBorder="1" applyAlignment="1">
      <alignment horizontal="left"/>
    </xf>
    <xf numFmtId="0" fontId="3" fillId="5" borderId="5" xfId="0" quotePrefix="1" applyFont="1" applyFill="1" applyBorder="1" applyAlignment="1">
      <alignment horizontal="left"/>
    </xf>
    <xf numFmtId="0" fontId="3" fillId="5" borderId="2" xfId="0" quotePrefix="1" applyFont="1" applyFill="1" applyBorder="1" applyAlignment="1">
      <alignment horizontal="left"/>
    </xf>
    <xf numFmtId="0" fontId="3" fillId="5" borderId="3" xfId="0" quotePrefix="1" applyFont="1" applyFill="1" applyBorder="1" applyAlignment="1">
      <alignment horizontal="left"/>
    </xf>
    <xf numFmtId="0" fontId="3" fillId="5" borderId="6" xfId="0" quotePrefix="1" applyFont="1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7" fillId="0" borderId="0" xfId="0" quotePrefix="1" applyFont="1" applyAlignment="1">
      <alignment horizontal="right"/>
    </xf>
    <xf numFmtId="0" fontId="6" fillId="0" borderId="0" xfId="0" applyFont="1"/>
    <xf numFmtId="0" fontId="6" fillId="0" borderId="6" xfId="0" applyFont="1" applyBorder="1"/>
    <xf numFmtId="0" fontId="6" fillId="0" borderId="6" xfId="0" quotePrefix="1" applyFont="1" applyBorder="1" applyAlignment="1">
      <alignment horizontal="left"/>
    </xf>
    <xf numFmtId="0" fontId="3" fillId="4" borderId="5" xfId="0" applyFont="1" applyFill="1" applyBorder="1"/>
    <xf numFmtId="0" fontId="3" fillId="4" borderId="6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4" borderId="2" xfId="0" quotePrefix="1" applyFont="1" applyFill="1" applyBorder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center"/>
    </xf>
    <xf numFmtId="0" fontId="3" fillId="3" borderId="0" xfId="0" quotePrefix="1" applyFont="1" applyFill="1" applyAlignment="1">
      <alignment horizontal="left"/>
    </xf>
    <xf numFmtId="0" fontId="6" fillId="0" borderId="0" xfId="0" quotePrefix="1" applyFont="1" applyAlignment="1">
      <alignment horizontal="left"/>
    </xf>
    <xf numFmtId="166" fontId="0" fillId="0" borderId="0" xfId="0" applyNumberFormat="1"/>
    <xf numFmtId="0" fontId="2" fillId="2" borderId="0" xfId="0" applyFont="1" applyFill="1" applyAlignment="1">
      <alignment horizontal="center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2" fillId="3" borderId="10" xfId="0" applyFont="1" applyFill="1" applyBorder="1"/>
    <xf numFmtId="0" fontId="2" fillId="3" borderId="11" xfId="0" quotePrefix="1" applyFont="1" applyFill="1" applyBorder="1" applyAlignment="1">
      <alignment horizontal="left"/>
    </xf>
    <xf numFmtId="0" fontId="2" fillId="3" borderId="11" xfId="0" applyFont="1" applyFill="1" applyBorder="1"/>
    <xf numFmtId="0" fontId="2" fillId="3" borderId="12" xfId="0" applyFont="1" applyFill="1" applyBorder="1"/>
    <xf numFmtId="14" fontId="0" fillId="0" borderId="0" xfId="0" applyNumberFormat="1"/>
    <xf numFmtId="14" fontId="4" fillId="2" borderId="0" xfId="0" applyNumberFormat="1" applyFont="1" applyFill="1" applyAlignment="1">
      <alignment vertical="center"/>
    </xf>
    <xf numFmtId="14" fontId="0" fillId="0" borderId="0" xfId="0" applyNumberFormat="1" applyAlignment="1"/>
    <xf numFmtId="0" fontId="3" fillId="4" borderId="0" xfId="0" quotePrefix="1" applyFont="1" applyFill="1" applyAlignment="1">
      <alignment horizontal="right"/>
    </xf>
    <xf numFmtId="0" fontId="3" fillId="4" borderId="0" xfId="0" applyFont="1" applyFill="1" applyAlignment="1">
      <alignment horizontal="right"/>
    </xf>
    <xf numFmtId="165" fontId="0" fillId="6" borderId="0" xfId="1" applyNumberFormat="1" applyFont="1" applyFill="1"/>
    <xf numFmtId="164" fontId="0" fillId="6" borderId="0" xfId="0" applyNumberFormat="1" applyFill="1"/>
    <xf numFmtId="0" fontId="0" fillId="0" borderId="14" xfId="0" applyBorder="1"/>
    <xf numFmtId="0" fontId="3" fillId="7" borderId="13" xfId="0" quotePrefix="1" applyFont="1" applyFill="1" applyBorder="1" applyAlignment="1">
      <alignment horizontal="right"/>
    </xf>
    <xf numFmtId="0" fontId="3" fillId="7" borderId="14" xfId="0" applyFont="1" applyFill="1" applyBorder="1"/>
    <xf numFmtId="0" fontId="3" fillId="7" borderId="10" xfId="0" quotePrefix="1" applyFont="1" applyFill="1" applyBorder="1" applyAlignment="1">
      <alignment horizontal="right"/>
    </xf>
    <xf numFmtId="0" fontId="3" fillId="7" borderId="12" xfId="0" quotePrefix="1" applyFont="1" applyFill="1" applyBorder="1" applyAlignment="1">
      <alignment horizontal="left"/>
    </xf>
    <xf numFmtId="0" fontId="6" fillId="0" borderId="13" xfId="0" applyFont="1" applyBorder="1"/>
    <xf numFmtId="0" fontId="0" fillId="0" borderId="15" xfId="0" applyBorder="1"/>
    <xf numFmtId="0" fontId="0" fillId="0" borderId="13" xfId="0" applyBorder="1"/>
    <xf numFmtId="14" fontId="0" fillId="0" borderId="15" xfId="0" applyNumberFormat="1" applyBorder="1"/>
    <xf numFmtId="0" fontId="4" fillId="2" borderId="16" xfId="0" applyFont="1" applyFill="1" applyBorder="1" applyAlignment="1">
      <alignment vertical="center"/>
    </xf>
    <xf numFmtId="14" fontId="2" fillId="2" borderId="0" xfId="0" applyNumberFormat="1" applyFont="1" applyFill="1" applyBorder="1"/>
    <xf numFmtId="0" fontId="2" fillId="2" borderId="0" xfId="0" applyFont="1" applyFill="1" applyBorder="1"/>
    <xf numFmtId="0" fontId="2" fillId="2" borderId="17" xfId="0" applyFont="1" applyFill="1" applyBorder="1"/>
    <xf numFmtId="0" fontId="0" fillId="0" borderId="16" xfId="0" applyBorder="1" applyAlignment="1"/>
    <xf numFmtId="14" fontId="0" fillId="0" borderId="0" xfId="0" applyNumberFormat="1" applyBorder="1" applyAlignment="1"/>
    <xf numFmtId="0" fontId="0" fillId="0" borderId="0" xfId="0" applyBorder="1" applyAlignment="1"/>
    <xf numFmtId="0" fontId="0" fillId="0" borderId="17" xfId="0" applyBorder="1" applyAlignment="1"/>
    <xf numFmtId="0" fontId="0" fillId="0" borderId="10" xfId="0" applyBorder="1" applyAlignment="1"/>
    <xf numFmtId="14" fontId="0" fillId="0" borderId="11" xfId="0" applyNumberFormat="1" applyBorder="1" applyAlignment="1"/>
    <xf numFmtId="0" fontId="0" fillId="0" borderId="11" xfId="0" applyBorder="1" applyAlignment="1"/>
    <xf numFmtId="0" fontId="0" fillId="0" borderId="12" xfId="0" applyBorder="1" applyAlignment="1"/>
    <xf numFmtId="0" fontId="2" fillId="2" borderId="16" xfId="0" applyFont="1" applyFill="1" applyBorder="1" applyAlignment="1">
      <alignment horizontal="center"/>
    </xf>
    <xf numFmtId="0" fontId="2" fillId="2" borderId="0" xfId="0" quotePrefix="1" applyFont="1" applyFill="1" applyBorder="1" applyAlignment="1">
      <alignment horizontal="center"/>
    </xf>
    <xf numFmtId="0" fontId="2" fillId="2" borderId="17" xfId="0" quotePrefix="1" applyFont="1" applyFill="1" applyBorder="1" applyAlignment="1">
      <alignment horizontal="center"/>
    </xf>
    <xf numFmtId="165" fontId="0" fillId="0" borderId="16" xfId="1" applyNumberFormat="1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7" xfId="0" applyNumberFormat="1" applyFill="1" applyBorder="1" applyAlignment="1">
      <alignment horizontal="center"/>
    </xf>
    <xf numFmtId="165" fontId="0" fillId="0" borderId="10" xfId="1" applyNumberFormat="1" applyFon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0" fontId="3" fillId="7" borderId="15" xfId="0" quotePrefix="1" applyFont="1" applyFill="1" applyBorder="1" applyAlignment="1">
      <alignment horizontal="right"/>
    </xf>
    <xf numFmtId="0" fontId="3" fillId="7" borderId="11" xfId="0" quotePrefix="1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580D-DF04-4784-B283-A280CE8F71E6}">
  <dimension ref="B2:M21"/>
  <sheetViews>
    <sheetView workbookViewId="0"/>
  </sheetViews>
  <sheetFormatPr defaultRowHeight="14.5" x14ac:dyDescent="0.35"/>
  <cols>
    <col min="3" max="3" width="12.08984375" customWidth="1"/>
    <col min="4" max="4" width="21" customWidth="1"/>
    <col min="5" max="5" width="8.08984375" bestFit="1" customWidth="1"/>
    <col min="6" max="6" width="18.453125" bestFit="1" customWidth="1"/>
    <col min="7" max="7" width="10.54296875" customWidth="1"/>
    <col min="8" max="13" width="15" customWidth="1"/>
  </cols>
  <sheetData>
    <row r="2" spans="2:13" x14ac:dyDescent="0.35">
      <c r="B2" s="28" t="s">
        <v>97</v>
      </c>
    </row>
    <row r="3" spans="2:13" x14ac:dyDescent="0.35">
      <c r="B3" s="28" t="s">
        <v>98</v>
      </c>
    </row>
    <row r="4" spans="2:13" x14ac:dyDescent="0.35">
      <c r="B4" s="39" t="s">
        <v>99</v>
      </c>
      <c r="H4" s="39" t="s">
        <v>94</v>
      </c>
      <c r="I4" s="49"/>
    </row>
    <row r="5" spans="2:13" ht="15" thickBot="1" x14ac:dyDescent="0.4">
      <c r="B5" s="15"/>
      <c r="H5" s="39"/>
      <c r="I5" s="49"/>
    </row>
    <row r="6" spans="2:13" x14ac:dyDescent="0.35">
      <c r="B6" s="63"/>
      <c r="C6" s="64"/>
      <c r="D6" s="62"/>
      <c r="E6" s="62"/>
      <c r="F6" s="62"/>
      <c r="G6" s="56"/>
      <c r="H6" s="61" t="s">
        <v>102</v>
      </c>
      <c r="I6" s="62"/>
      <c r="J6" s="56"/>
      <c r="K6" s="61" t="s">
        <v>95</v>
      </c>
      <c r="L6" s="62"/>
      <c r="M6" s="56"/>
    </row>
    <row r="7" spans="2:13" x14ac:dyDescent="0.35">
      <c r="B7" s="65" t="s">
        <v>0</v>
      </c>
      <c r="C7" s="66" t="s">
        <v>1</v>
      </c>
      <c r="D7" s="67" t="s">
        <v>45</v>
      </c>
      <c r="E7" s="67" t="s">
        <v>47</v>
      </c>
      <c r="F7" s="67" t="s">
        <v>46</v>
      </c>
      <c r="G7" s="68" t="s">
        <v>48</v>
      </c>
      <c r="H7" s="77" t="s">
        <v>73</v>
      </c>
      <c r="I7" s="78" t="s">
        <v>100</v>
      </c>
      <c r="J7" s="79" t="s">
        <v>101</v>
      </c>
      <c r="K7" s="77" t="s">
        <v>73</v>
      </c>
      <c r="L7" s="78" t="s">
        <v>100</v>
      </c>
      <c r="M7" s="79" t="s">
        <v>101</v>
      </c>
    </row>
    <row r="8" spans="2:13" x14ac:dyDescent="0.35">
      <c r="B8" s="69">
        <v>11</v>
      </c>
      <c r="C8" s="70">
        <v>43055</v>
      </c>
      <c r="D8" s="71" t="s">
        <v>7</v>
      </c>
      <c r="E8" s="71">
        <v>31</v>
      </c>
      <c r="F8" s="71" t="s">
        <v>10</v>
      </c>
      <c r="G8" s="72">
        <v>27</v>
      </c>
      <c r="H8" s="80"/>
      <c r="I8" s="81"/>
      <c r="J8" s="82"/>
      <c r="K8" s="80"/>
      <c r="L8" s="81"/>
      <c r="M8" s="82"/>
    </row>
    <row r="9" spans="2:13" x14ac:dyDescent="0.35">
      <c r="B9" s="69">
        <v>11</v>
      </c>
      <c r="C9" s="70">
        <v>43058</v>
      </c>
      <c r="D9" s="71" t="s">
        <v>5</v>
      </c>
      <c r="E9" s="71">
        <v>32</v>
      </c>
      <c r="F9" s="71" t="s">
        <v>29</v>
      </c>
      <c r="G9" s="72">
        <v>22</v>
      </c>
      <c r="H9" s="80"/>
      <c r="I9" s="81"/>
      <c r="J9" s="82"/>
      <c r="K9" s="80"/>
      <c r="L9" s="81"/>
      <c r="M9" s="82"/>
    </row>
    <row r="10" spans="2:13" x14ac:dyDescent="0.35">
      <c r="B10" s="69">
        <v>11</v>
      </c>
      <c r="C10" s="70">
        <v>43058</v>
      </c>
      <c r="D10" s="71" t="s">
        <v>14</v>
      </c>
      <c r="E10" s="71">
        <v>15</v>
      </c>
      <c r="F10" s="71" t="s">
        <v>11</v>
      </c>
      <c r="G10" s="72">
        <v>8</v>
      </c>
      <c r="H10" s="80"/>
      <c r="I10" s="81"/>
      <c r="J10" s="82"/>
      <c r="K10" s="80"/>
      <c r="L10" s="81"/>
      <c r="M10" s="82"/>
    </row>
    <row r="11" spans="2:13" x14ac:dyDescent="0.35">
      <c r="B11" s="69">
        <v>11</v>
      </c>
      <c r="C11" s="70">
        <v>43058</v>
      </c>
      <c r="D11" s="71" t="s">
        <v>32</v>
      </c>
      <c r="E11" s="71">
        <v>30</v>
      </c>
      <c r="F11" s="71" t="s">
        <v>33</v>
      </c>
      <c r="G11" s="72">
        <v>19</v>
      </c>
      <c r="H11" s="80"/>
      <c r="I11" s="81"/>
      <c r="J11" s="82"/>
      <c r="K11" s="80"/>
      <c r="L11" s="81"/>
      <c r="M11" s="82"/>
    </row>
    <row r="12" spans="2:13" x14ac:dyDescent="0.35">
      <c r="B12" s="69">
        <v>11</v>
      </c>
      <c r="C12" s="70">
        <v>43058</v>
      </c>
      <c r="D12" s="71" t="s">
        <v>9</v>
      </c>
      <c r="E12" s="71">
        <v>1</v>
      </c>
      <c r="F12" s="71" t="s">
        <v>15</v>
      </c>
      <c r="G12" s="72">
        <v>13</v>
      </c>
      <c r="H12" s="80"/>
      <c r="I12" s="81"/>
      <c r="J12" s="82"/>
      <c r="K12" s="80"/>
      <c r="L12" s="81"/>
      <c r="M12" s="82"/>
    </row>
    <row r="13" spans="2:13" x14ac:dyDescent="0.35">
      <c r="B13" s="69">
        <v>11</v>
      </c>
      <c r="C13" s="70">
        <v>43058</v>
      </c>
      <c r="D13" s="71" t="s">
        <v>8</v>
      </c>
      <c r="E13" s="71">
        <v>11</v>
      </c>
      <c r="F13" s="71" t="s">
        <v>17</v>
      </c>
      <c r="G13" s="72">
        <v>6</v>
      </c>
      <c r="H13" s="80"/>
      <c r="I13" s="81"/>
      <c r="J13" s="82"/>
      <c r="K13" s="80"/>
      <c r="L13" s="81"/>
      <c r="M13" s="82"/>
    </row>
    <row r="14" spans="2:13" x14ac:dyDescent="0.35">
      <c r="B14" s="69">
        <v>11</v>
      </c>
      <c r="C14" s="70">
        <v>43058</v>
      </c>
      <c r="D14" s="71" t="s">
        <v>12</v>
      </c>
      <c r="E14" s="71">
        <v>3</v>
      </c>
      <c r="F14" s="71" t="s">
        <v>22</v>
      </c>
      <c r="G14" s="72">
        <v>12</v>
      </c>
      <c r="H14" s="80"/>
      <c r="I14" s="81"/>
      <c r="J14" s="82"/>
      <c r="K14" s="80"/>
      <c r="L14" s="81"/>
      <c r="M14" s="82"/>
    </row>
    <row r="15" spans="2:13" x14ac:dyDescent="0.35">
      <c r="B15" s="69">
        <v>11</v>
      </c>
      <c r="C15" s="70">
        <v>43058</v>
      </c>
      <c r="D15" s="71" t="s">
        <v>2</v>
      </c>
      <c r="E15" s="71">
        <v>16</v>
      </c>
      <c r="F15" s="71" t="s">
        <v>27</v>
      </c>
      <c r="G15" s="72">
        <v>23</v>
      </c>
      <c r="H15" s="80"/>
      <c r="I15" s="81"/>
      <c r="J15" s="82"/>
      <c r="K15" s="80"/>
      <c r="L15" s="81"/>
      <c r="M15" s="82"/>
    </row>
    <row r="16" spans="2:13" x14ac:dyDescent="0.35">
      <c r="B16" s="69">
        <v>11</v>
      </c>
      <c r="C16" s="70">
        <v>43058</v>
      </c>
      <c r="D16" s="71" t="s">
        <v>20</v>
      </c>
      <c r="E16" s="71">
        <v>18</v>
      </c>
      <c r="F16" s="71" t="s">
        <v>28</v>
      </c>
      <c r="G16" s="72">
        <v>20</v>
      </c>
      <c r="H16" s="80"/>
      <c r="I16" s="81"/>
      <c r="J16" s="82"/>
      <c r="K16" s="80"/>
      <c r="L16" s="81"/>
      <c r="M16" s="82"/>
    </row>
    <row r="17" spans="2:13" x14ac:dyDescent="0.35">
      <c r="B17" s="69">
        <v>11</v>
      </c>
      <c r="C17" s="70">
        <v>43058</v>
      </c>
      <c r="D17" s="71" t="s">
        <v>18</v>
      </c>
      <c r="E17" s="71">
        <v>4</v>
      </c>
      <c r="F17" s="71" t="s">
        <v>31</v>
      </c>
      <c r="G17" s="72">
        <v>17</v>
      </c>
      <c r="H17" s="80"/>
      <c r="I17" s="81"/>
      <c r="J17" s="82"/>
      <c r="K17" s="80"/>
      <c r="L17" s="81"/>
      <c r="M17" s="82"/>
    </row>
    <row r="18" spans="2:13" x14ac:dyDescent="0.35">
      <c r="B18" s="69">
        <v>11</v>
      </c>
      <c r="C18" s="70">
        <v>43058</v>
      </c>
      <c r="D18" s="71" t="s">
        <v>3</v>
      </c>
      <c r="E18" s="71">
        <v>21</v>
      </c>
      <c r="F18" s="71" t="s">
        <v>6</v>
      </c>
      <c r="G18" s="72">
        <v>25</v>
      </c>
      <c r="H18" s="80"/>
      <c r="I18" s="81"/>
      <c r="J18" s="82"/>
      <c r="K18" s="80"/>
      <c r="L18" s="81"/>
      <c r="M18" s="82"/>
    </row>
    <row r="19" spans="2:13" x14ac:dyDescent="0.35">
      <c r="B19" s="69">
        <v>11</v>
      </c>
      <c r="C19" s="70">
        <v>43058</v>
      </c>
      <c r="D19" s="71" t="s">
        <v>13</v>
      </c>
      <c r="E19" s="71">
        <v>7</v>
      </c>
      <c r="F19" s="71" t="s">
        <v>30</v>
      </c>
      <c r="G19" s="72">
        <v>10</v>
      </c>
      <c r="H19" s="80"/>
      <c r="I19" s="81"/>
      <c r="J19" s="82"/>
      <c r="K19" s="80"/>
      <c r="L19" s="81"/>
      <c r="M19" s="82"/>
    </row>
    <row r="20" spans="2:13" x14ac:dyDescent="0.35">
      <c r="B20" s="69">
        <v>11</v>
      </c>
      <c r="C20" s="70">
        <v>43058</v>
      </c>
      <c r="D20" s="71" t="s">
        <v>4</v>
      </c>
      <c r="E20" s="71">
        <v>26</v>
      </c>
      <c r="F20" s="71" t="s">
        <v>26</v>
      </c>
      <c r="G20" s="72">
        <v>9</v>
      </c>
      <c r="H20" s="80"/>
      <c r="I20" s="81"/>
      <c r="J20" s="82"/>
      <c r="K20" s="80"/>
      <c r="L20" s="81"/>
      <c r="M20" s="82"/>
    </row>
    <row r="21" spans="2:13" ht="15" thickBot="1" x14ac:dyDescent="0.4">
      <c r="B21" s="73">
        <v>11</v>
      </c>
      <c r="C21" s="74">
        <v>43059</v>
      </c>
      <c r="D21" s="75" t="s">
        <v>16</v>
      </c>
      <c r="E21" s="75">
        <v>2</v>
      </c>
      <c r="F21" s="75" t="s">
        <v>23</v>
      </c>
      <c r="G21" s="76">
        <v>29</v>
      </c>
      <c r="H21" s="83"/>
      <c r="I21" s="84"/>
      <c r="J21" s="85"/>
      <c r="K21" s="83"/>
      <c r="L21" s="84"/>
      <c r="M21" s="8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5BA5-A896-4A24-8525-F5FA13F220FA}">
  <dimension ref="A2:BW137"/>
  <sheetViews>
    <sheetView tabSelected="1" topLeftCell="BC1" workbookViewId="0">
      <pane ySplit="5" topLeftCell="A6" activePane="bottomLeft" state="frozen"/>
      <selection activeCell="BG4" sqref="BG4"/>
      <selection pane="bottomLeft" activeCell="BF1" sqref="BF1"/>
    </sheetView>
  </sheetViews>
  <sheetFormatPr defaultRowHeight="14.5" x14ac:dyDescent="0.35"/>
  <cols>
    <col min="3" max="3" width="10.453125" bestFit="1" customWidth="1"/>
    <col min="4" max="4" width="20.08984375" bestFit="1" customWidth="1"/>
    <col min="7" max="7" width="20.08984375" bestFit="1" customWidth="1"/>
    <col min="14" max="14" width="21.08984375" customWidth="1"/>
    <col min="15" max="15" width="18.6328125" bestFit="1" customWidth="1"/>
    <col min="18" max="19" width="13" customWidth="1"/>
    <col min="20" max="20" width="10.90625" customWidth="1"/>
    <col min="21" max="23" width="9.90625" customWidth="1"/>
    <col min="29" max="29" width="16.453125" customWidth="1"/>
    <col min="30" max="30" width="18.6328125" customWidth="1"/>
    <col min="31" max="31" width="14.36328125" customWidth="1"/>
    <col min="32" max="32" width="14.90625" customWidth="1"/>
    <col min="33" max="33" width="15.6328125" customWidth="1"/>
    <col min="34" max="34" width="10.90625" customWidth="1"/>
    <col min="35" max="35" width="16.26953125" customWidth="1"/>
    <col min="36" max="37" width="14.08984375" customWidth="1"/>
    <col min="41" max="41" width="20.08984375" bestFit="1" customWidth="1"/>
    <col min="48" max="48" width="10.453125" bestFit="1" customWidth="1"/>
    <col min="49" max="49" width="20.08984375" bestFit="1" customWidth="1"/>
    <col min="51" max="51" width="18.6328125" bestFit="1" customWidth="1"/>
    <col min="52" max="52" width="12.6328125" customWidth="1"/>
    <col min="53" max="54" width="11" bestFit="1" customWidth="1"/>
    <col min="57" max="58" width="10.08984375" customWidth="1"/>
    <col min="60" max="61" width="14.54296875" customWidth="1"/>
    <col min="65" max="65" width="11.36328125" style="49" customWidth="1"/>
    <col min="66" max="66" width="20.08984375" bestFit="1" customWidth="1"/>
    <col min="68" max="68" width="18.6328125" bestFit="1" customWidth="1"/>
    <col min="70" max="71" width="11.7265625" customWidth="1"/>
    <col min="72" max="72" width="10.36328125" bestFit="1" customWidth="1"/>
  </cols>
  <sheetData>
    <row r="2" spans="1:75" x14ac:dyDescent="0.35">
      <c r="Z2" t="s">
        <v>67</v>
      </c>
      <c r="AA2" s="36">
        <f>SUM(AA6:AA2500)</f>
        <v>-61.502735841288676</v>
      </c>
      <c r="AU2" s="39" t="s">
        <v>93</v>
      </c>
      <c r="BL2" s="39" t="s">
        <v>94</v>
      </c>
    </row>
    <row r="3" spans="1:75" ht="15" thickBot="1" x14ac:dyDescent="0.4">
      <c r="AU3" s="28" t="s">
        <v>95</v>
      </c>
      <c r="BL3" s="28" t="s">
        <v>95</v>
      </c>
    </row>
    <row r="4" spans="1:75" x14ac:dyDescent="0.35">
      <c r="A4" s="5" t="s">
        <v>65</v>
      </c>
      <c r="B4" s="5"/>
      <c r="C4" s="5"/>
      <c r="D4" s="5"/>
      <c r="E4" s="5"/>
      <c r="F4" s="5"/>
      <c r="G4" s="5"/>
      <c r="H4" s="5"/>
      <c r="I4" s="5"/>
      <c r="J4" s="5"/>
      <c r="K4" s="5"/>
      <c r="N4" s="20" t="s">
        <v>66</v>
      </c>
      <c r="O4" s="21"/>
      <c r="P4" s="21"/>
      <c r="Q4" s="21"/>
      <c r="R4" s="21"/>
      <c r="S4" s="21"/>
      <c r="T4" s="22"/>
      <c r="U4" s="16" t="s">
        <v>57</v>
      </c>
      <c r="V4" s="17" t="s">
        <v>57</v>
      </c>
      <c r="W4" s="31"/>
      <c r="X4" s="16" t="s">
        <v>57</v>
      </c>
      <c r="Y4" s="31"/>
      <c r="Z4" s="17" t="s">
        <v>64</v>
      </c>
      <c r="AA4" s="35" t="s">
        <v>89</v>
      </c>
      <c r="AC4" s="52" t="s">
        <v>77</v>
      </c>
      <c r="AD4" s="52" t="s">
        <v>77</v>
      </c>
      <c r="AE4" s="53" t="s">
        <v>68</v>
      </c>
      <c r="AF4" s="52" t="s">
        <v>81</v>
      </c>
      <c r="AG4" s="52" t="s">
        <v>81</v>
      </c>
      <c r="AN4" s="42" t="s">
        <v>92</v>
      </c>
      <c r="AO4" s="43"/>
      <c r="AP4" s="43"/>
      <c r="AQ4" s="43"/>
      <c r="AR4" s="44"/>
      <c r="AU4" s="5"/>
      <c r="AV4" s="5"/>
      <c r="AW4" s="5"/>
      <c r="AX4" s="5"/>
      <c r="AY4" s="5"/>
      <c r="AZ4" s="5"/>
      <c r="BA4" s="5"/>
      <c r="BB4" s="5"/>
      <c r="BC4" s="5"/>
      <c r="BD4" s="5"/>
      <c r="BE4" s="5" t="s">
        <v>69</v>
      </c>
      <c r="BF4" s="5" t="s">
        <v>69</v>
      </c>
      <c r="BG4" s="57" t="s">
        <v>68</v>
      </c>
      <c r="BH4" s="86"/>
      <c r="BI4" s="58"/>
      <c r="BL4" s="1"/>
      <c r="BM4" s="50"/>
      <c r="BN4" s="1"/>
      <c r="BO4" s="1"/>
      <c r="BP4" s="1"/>
      <c r="BQ4" s="1"/>
      <c r="BR4" s="1"/>
      <c r="BS4" s="1"/>
      <c r="BT4" s="1"/>
      <c r="BU4" s="1"/>
      <c r="BV4" s="2" t="s">
        <v>69</v>
      </c>
      <c r="BW4" s="2" t="s">
        <v>69</v>
      </c>
    </row>
    <row r="5" spans="1:75" ht="15" thickBot="1" x14ac:dyDescent="0.4">
      <c r="A5" s="5" t="s">
        <v>36</v>
      </c>
      <c r="B5" s="5" t="s">
        <v>0</v>
      </c>
      <c r="C5" s="6" t="s">
        <v>1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N5" s="23" t="s">
        <v>51</v>
      </c>
      <c r="O5" s="24" t="s">
        <v>52</v>
      </c>
      <c r="P5" s="24" t="s">
        <v>49</v>
      </c>
      <c r="Q5" s="24" t="s">
        <v>50</v>
      </c>
      <c r="R5" s="24" t="s">
        <v>59</v>
      </c>
      <c r="S5" s="25" t="s">
        <v>60</v>
      </c>
      <c r="T5" s="26" t="s">
        <v>62</v>
      </c>
      <c r="U5" s="18" t="s">
        <v>61</v>
      </c>
      <c r="V5" s="19" t="s">
        <v>58</v>
      </c>
      <c r="W5" s="33" t="s">
        <v>0</v>
      </c>
      <c r="X5" s="18" t="s">
        <v>63</v>
      </c>
      <c r="Y5" s="32" t="s">
        <v>88</v>
      </c>
      <c r="Z5" s="19" t="s">
        <v>63</v>
      </c>
      <c r="AA5" s="19" t="s">
        <v>63</v>
      </c>
      <c r="AC5" s="52" t="s">
        <v>78</v>
      </c>
      <c r="AD5" s="52" t="s">
        <v>84</v>
      </c>
      <c r="AE5" s="52" t="s">
        <v>79</v>
      </c>
      <c r="AF5" s="52" t="s">
        <v>80</v>
      </c>
      <c r="AG5" s="52" t="s">
        <v>82</v>
      </c>
      <c r="AI5" s="11" t="s">
        <v>96</v>
      </c>
      <c r="AJ5" s="12"/>
      <c r="AK5" s="12"/>
      <c r="AN5" s="45" t="s">
        <v>34</v>
      </c>
      <c r="AO5" s="46" t="s">
        <v>35</v>
      </c>
      <c r="AP5" s="47" t="s">
        <v>53</v>
      </c>
      <c r="AQ5" s="47" t="s">
        <v>55</v>
      </c>
      <c r="AR5" s="48" t="s">
        <v>56</v>
      </c>
      <c r="AU5" s="5" t="s">
        <v>0</v>
      </c>
      <c r="AV5" s="6" t="s">
        <v>1</v>
      </c>
      <c r="AW5" s="5" t="s">
        <v>37</v>
      </c>
      <c r="AX5" s="5" t="s">
        <v>38</v>
      </c>
      <c r="AY5" s="5" t="s">
        <v>40</v>
      </c>
      <c r="AZ5" s="5" t="s">
        <v>41</v>
      </c>
      <c r="BA5" s="5" t="s">
        <v>59</v>
      </c>
      <c r="BB5" s="5" t="s">
        <v>72</v>
      </c>
      <c r="BC5" s="5" t="s">
        <v>54</v>
      </c>
      <c r="BD5" s="5" t="s">
        <v>73</v>
      </c>
      <c r="BE5" s="38" t="s">
        <v>91</v>
      </c>
      <c r="BF5" s="38" t="s">
        <v>90</v>
      </c>
      <c r="BG5" s="59" t="s">
        <v>43</v>
      </c>
      <c r="BH5" s="87" t="s">
        <v>103</v>
      </c>
      <c r="BI5" s="60" t="s">
        <v>104</v>
      </c>
      <c r="BL5" s="1" t="s">
        <v>0</v>
      </c>
      <c r="BM5" s="3" t="s">
        <v>1</v>
      </c>
      <c r="BN5" s="2" t="s">
        <v>45</v>
      </c>
      <c r="BO5" s="2" t="s">
        <v>47</v>
      </c>
      <c r="BP5" s="2" t="s">
        <v>46</v>
      </c>
      <c r="BQ5" s="2" t="s">
        <v>48</v>
      </c>
      <c r="BR5" s="41" t="s">
        <v>59</v>
      </c>
      <c r="BS5" s="41" t="s">
        <v>72</v>
      </c>
      <c r="BT5" s="41" t="s">
        <v>54</v>
      </c>
      <c r="BU5" s="2" t="s">
        <v>73</v>
      </c>
      <c r="BV5" s="2" t="s">
        <v>91</v>
      </c>
      <c r="BW5" s="2" t="s">
        <v>90</v>
      </c>
    </row>
    <row r="6" spans="1:75" x14ac:dyDescent="0.35">
      <c r="A6" s="7">
        <v>1</v>
      </c>
      <c r="B6" s="7">
        <v>1</v>
      </c>
      <c r="C6" s="8">
        <v>42985</v>
      </c>
      <c r="D6" s="8" t="s">
        <v>3</v>
      </c>
      <c r="E6" s="7">
        <v>21</v>
      </c>
      <c r="F6" s="7">
        <v>27</v>
      </c>
      <c r="G6" s="7" t="s">
        <v>2</v>
      </c>
      <c r="H6" s="7">
        <v>16</v>
      </c>
      <c r="I6" s="7">
        <v>42</v>
      </c>
      <c r="J6" s="7">
        <v>-15</v>
      </c>
      <c r="K6" s="7">
        <v>69</v>
      </c>
      <c r="N6" t="str">
        <f t="shared" ref="N6:N37" si="0">IF(J6&gt;0,D6,G6)</f>
        <v>Kansas City Chiefs</v>
      </c>
      <c r="O6" t="str">
        <f t="shared" ref="O6:O37" si="1">IF(J6&gt;0,G6,D6)</f>
        <v>New England Patriots</v>
      </c>
      <c r="P6">
        <f>IF(J6&gt;0,E6,H6)</f>
        <v>16</v>
      </c>
      <c r="Q6">
        <f>IF(J6&gt;0,H6,E6)</f>
        <v>21</v>
      </c>
      <c r="R6">
        <f t="shared" ref="R6:R37" si="2">VLOOKUP(E6,$AN$6:$AP$37,3,FALSE)</f>
        <v>1.370730262924716</v>
      </c>
      <c r="S6">
        <f t="shared" ref="S6:S37" si="3">VLOOKUP(H6,$AN$6:$AP$37,3,FALSE)</f>
        <v>0.92886733596915005</v>
      </c>
      <c r="T6">
        <f>$AP$38</f>
        <v>1.0000000000000257E-4</v>
      </c>
      <c r="U6">
        <f t="shared" ref="U6:U37" si="4">(R6+T6)/(R6+S6+T6)</f>
        <v>0.5960915311578675</v>
      </c>
      <c r="V6">
        <f t="shared" ref="V6:V37" si="5">S6/(R6+S6+T6)</f>
        <v>0.4039084688421325</v>
      </c>
      <c r="W6" s="34">
        <f>B6</f>
        <v>1</v>
      </c>
      <c r="X6">
        <f t="shared" ref="X6:X37" si="6">IF(E6=P6,U6,V6)</f>
        <v>0.4039084688421325</v>
      </c>
      <c r="Y6" s="37">
        <v>1</v>
      </c>
      <c r="Z6">
        <f>LN(X6)</f>
        <v>-0.90656698896204491</v>
      </c>
      <c r="AA6">
        <f>Y6*Z6</f>
        <v>-0.90656698896204491</v>
      </c>
      <c r="AC6">
        <f>U6</f>
        <v>0.5960915311578675</v>
      </c>
      <c r="AD6">
        <f>AC6-0.5</f>
        <v>9.6091531157867505E-2</v>
      </c>
      <c r="AE6">
        <f t="shared" ref="AE6:AE37" si="7">J6</f>
        <v>-15</v>
      </c>
      <c r="AF6">
        <f t="shared" ref="AF6:AF37" si="8">$AK$9+$AJ$9*AC6</f>
        <v>3.9829083162611258</v>
      </c>
      <c r="AG6">
        <f t="shared" ref="AG6:AG37" si="9">$AJ$18*AD6</f>
        <v>2.3016624233715759</v>
      </c>
      <c r="AN6">
        <v>1</v>
      </c>
      <c r="AO6" t="s">
        <v>9</v>
      </c>
      <c r="AP6" s="36">
        <v>0.10283699006650698</v>
      </c>
      <c r="AQ6">
        <v>1E-4</v>
      </c>
      <c r="AR6">
        <v>10</v>
      </c>
      <c r="AU6" s="7">
        <v>10</v>
      </c>
      <c r="AV6" s="8">
        <v>43048</v>
      </c>
      <c r="AW6" s="8" t="s">
        <v>9</v>
      </c>
      <c r="AX6" s="7">
        <v>1</v>
      </c>
      <c r="AY6" s="7" t="s">
        <v>23</v>
      </c>
      <c r="AZ6" s="7">
        <v>29</v>
      </c>
      <c r="BA6" s="40">
        <f>VLOOKUP(AX6,$AN$6:$AP$38,3,FALSE)</f>
        <v>0.10283699006650698</v>
      </c>
      <c r="BB6" s="40">
        <f>VLOOKUP(AZ6,$AN$6:$AP$38,3,FALSE)</f>
        <v>0.19887279363298699</v>
      </c>
      <c r="BC6" s="40">
        <f>$AP$38</f>
        <v>1.0000000000000257E-4</v>
      </c>
      <c r="BD6" s="14">
        <f>(BA6+BC6)/(BA6+BB6+BC6)</f>
        <v>0.34106578257582038</v>
      </c>
      <c r="BE6" s="13">
        <f t="shared" ref="BE6:BE19" si="10">$AK$9+$AJ$9*BD6</f>
        <v>-2.0828958845134</v>
      </c>
      <c r="BF6" s="13">
        <f>(BD6-0.5)*$AJ$18</f>
        <v>-3.8069215010448008</v>
      </c>
      <c r="BL6" s="4">
        <v>11</v>
      </c>
      <c r="BM6" s="51">
        <v>43055</v>
      </c>
      <c r="BN6" s="4" t="s">
        <v>7</v>
      </c>
      <c r="BO6" s="4">
        <v>31</v>
      </c>
      <c r="BP6" s="4" t="s">
        <v>10</v>
      </c>
      <c r="BQ6" s="4">
        <v>27</v>
      </c>
      <c r="BR6" s="40">
        <f>VLOOKUP(BO6,$AN$6:$AP$38,3,FALSE)</f>
        <v>0.19447377024454127</v>
      </c>
      <c r="BS6" s="40">
        <f>VLOOKUP(BQ6,$AN$6:$AP$38,3,FALSE)</f>
        <v>0.9927156240289603</v>
      </c>
      <c r="BT6" s="40">
        <f>$AP$38</f>
        <v>1.0000000000000257E-4</v>
      </c>
      <c r="BU6" s="54">
        <f>(BR6+BT6)/(BR6+BS6+BT6)</f>
        <v>0.16388066058957793</v>
      </c>
      <c r="BV6" s="55">
        <f>$AK$9+$AJ$9*BU6</f>
        <v>-6.2972556628285687</v>
      </c>
      <c r="BW6" s="55">
        <f>(BU6-0.5)*$AJ$18</f>
        <v>-8.0510034960152055</v>
      </c>
    </row>
    <row r="7" spans="1:75" x14ac:dyDescent="0.35">
      <c r="A7" s="7">
        <v>2</v>
      </c>
      <c r="B7" s="7">
        <v>1</v>
      </c>
      <c r="C7" s="8">
        <v>42988</v>
      </c>
      <c r="D7" s="8" t="s">
        <v>5</v>
      </c>
      <c r="E7" s="7">
        <v>32</v>
      </c>
      <c r="F7" s="7">
        <v>17</v>
      </c>
      <c r="G7" s="7" t="s">
        <v>4</v>
      </c>
      <c r="H7" s="7">
        <v>26</v>
      </c>
      <c r="I7" s="7">
        <v>30</v>
      </c>
      <c r="J7" s="7">
        <v>-13</v>
      </c>
      <c r="K7" s="7">
        <v>47</v>
      </c>
      <c r="N7" t="str">
        <f t="shared" si="0"/>
        <v>Philadelphia Eagles</v>
      </c>
      <c r="O7" t="str">
        <f t="shared" si="1"/>
        <v>Washington Redskins</v>
      </c>
      <c r="P7">
        <f t="shared" ref="P7:P70" si="11">IF(J7&gt;0,E7,H7)</f>
        <v>26</v>
      </c>
      <c r="Q7">
        <f t="shared" ref="Q7:Q70" si="12">IF(J7&gt;0,H7,E7)</f>
        <v>32</v>
      </c>
      <c r="R7">
        <f t="shared" si="2"/>
        <v>0.42876980662672598</v>
      </c>
      <c r="S7">
        <f t="shared" si="3"/>
        <v>2.6563096015733758</v>
      </c>
      <c r="T7">
        <f t="shared" ref="T7:T70" si="13">$AP$38</f>
        <v>1.0000000000000257E-4</v>
      </c>
      <c r="U7">
        <f t="shared" si="4"/>
        <v>0.13900968141004455</v>
      </c>
      <c r="V7">
        <f t="shared" si="5"/>
        <v>0.86099031858995545</v>
      </c>
      <c r="W7" s="34">
        <f t="shared" ref="W7:W70" si="14">B7</f>
        <v>1</v>
      </c>
      <c r="X7">
        <f t="shared" si="6"/>
        <v>0.86099031858995545</v>
      </c>
      <c r="Y7" s="37">
        <v>1</v>
      </c>
      <c r="Z7">
        <f t="shared" ref="Z7:Z70" si="15">LN(X7)</f>
        <v>-0.149672018996306</v>
      </c>
      <c r="AA7">
        <f t="shared" ref="AA7:AA70" si="16">Y7*Z7</f>
        <v>-0.149672018996306</v>
      </c>
      <c r="AC7">
        <f t="shared" ref="AC7:AC70" si="17">U7</f>
        <v>0.13900968141004455</v>
      </c>
      <c r="AD7">
        <f t="shared" ref="AD7:AD70" si="18">AC7-0.5</f>
        <v>-0.36099031858995545</v>
      </c>
      <c r="AE7">
        <f t="shared" si="7"/>
        <v>-13</v>
      </c>
      <c r="AF7">
        <f t="shared" si="8"/>
        <v>-6.8888135381544551</v>
      </c>
      <c r="AG7">
        <f t="shared" si="9"/>
        <v>-8.6467333956245938</v>
      </c>
      <c r="AI7" s="29" t="s">
        <v>86</v>
      </c>
      <c r="AJ7" s="29"/>
      <c r="AK7" s="29"/>
      <c r="AN7">
        <v>2</v>
      </c>
      <c r="AO7" t="s">
        <v>16</v>
      </c>
      <c r="AP7" s="36">
        <v>0.45069269408416029</v>
      </c>
      <c r="AQ7">
        <v>1E-4</v>
      </c>
      <c r="AR7">
        <v>10</v>
      </c>
      <c r="AU7" s="7">
        <v>10</v>
      </c>
      <c r="AV7" s="8">
        <v>43051</v>
      </c>
      <c r="AW7" s="8" t="s">
        <v>18</v>
      </c>
      <c r="AX7" s="7">
        <v>4</v>
      </c>
      <c r="AY7" s="7" t="s">
        <v>29</v>
      </c>
      <c r="AZ7" s="7">
        <v>22</v>
      </c>
      <c r="BA7" s="40">
        <f t="shared" ref="BA7:BA19" si="19">VLOOKUP(AX7,$AN$6:$AP$38,3,FALSE)</f>
        <v>0.37789716162172066</v>
      </c>
      <c r="BB7" s="40">
        <f t="shared" ref="BB7:BB19" si="20">VLOOKUP(AZ7,$AN$6:$AP$38,3,FALSE)</f>
        <v>1.6899504174685478</v>
      </c>
      <c r="BC7" s="40">
        <f t="shared" ref="BC7:BC19" si="21">$AP$38</f>
        <v>1.0000000000000257E-4</v>
      </c>
      <c r="BD7" s="14">
        <f t="shared" ref="BD7:BD19" si="22">(BA7+BC7)/(BA7+BB7+BC7)</f>
        <v>0.18278856071777655</v>
      </c>
      <c r="BE7" s="13">
        <f t="shared" si="10"/>
        <v>-5.8475300148767753</v>
      </c>
      <c r="BF7" s="13">
        <f t="shared" ref="BF7:BF19" si="23">(BD7-0.5)*$AJ$18</f>
        <v>-7.5981061105167935</v>
      </c>
      <c r="BL7" s="4">
        <v>11</v>
      </c>
      <c r="BM7" s="51">
        <v>43058</v>
      </c>
      <c r="BN7" s="4" t="s">
        <v>5</v>
      </c>
      <c r="BO7" s="4">
        <v>32</v>
      </c>
      <c r="BP7" s="4" t="s">
        <v>29</v>
      </c>
      <c r="BQ7" s="4">
        <v>22</v>
      </c>
      <c r="BR7" s="40">
        <f t="shared" ref="BR7:BR19" si="24">VLOOKUP(BO7,$AN$6:$AP$38,3,FALSE)</f>
        <v>0.42876980662672598</v>
      </c>
      <c r="BS7" s="40">
        <f t="shared" ref="BS7:BS19" si="25">VLOOKUP(BQ7,$AN$6:$AP$38,3,FALSE)</f>
        <v>1.6899504174685478</v>
      </c>
      <c r="BT7" s="40">
        <f t="shared" ref="BT7:BT19" si="26">$AP$38</f>
        <v>1.0000000000000257E-4</v>
      </c>
      <c r="BU7" s="54"/>
      <c r="BV7" s="55"/>
      <c r="BW7" s="55"/>
    </row>
    <row r="8" spans="1:75" x14ac:dyDescent="0.35">
      <c r="A8" s="7">
        <v>3</v>
      </c>
      <c r="B8" s="7">
        <v>1</v>
      </c>
      <c r="C8" s="8">
        <v>42988</v>
      </c>
      <c r="D8" s="8" t="s">
        <v>7</v>
      </c>
      <c r="E8" s="7">
        <v>31</v>
      </c>
      <c r="F8" s="7">
        <v>16</v>
      </c>
      <c r="G8" s="7" t="s">
        <v>6</v>
      </c>
      <c r="H8" s="7">
        <v>25</v>
      </c>
      <c r="I8" s="7">
        <v>26</v>
      </c>
      <c r="J8" s="7">
        <v>-10</v>
      </c>
      <c r="K8" s="7">
        <v>42</v>
      </c>
      <c r="N8" t="str">
        <f t="shared" si="0"/>
        <v>Oakland Raiders</v>
      </c>
      <c r="O8" t="str">
        <f t="shared" si="1"/>
        <v>Tennessee Titans</v>
      </c>
      <c r="P8">
        <f t="shared" si="11"/>
        <v>25</v>
      </c>
      <c r="Q8">
        <f t="shared" si="12"/>
        <v>31</v>
      </c>
      <c r="R8">
        <f t="shared" si="2"/>
        <v>0.19447377024454127</v>
      </c>
      <c r="S8">
        <f t="shared" si="3"/>
        <v>0.21162582233323851</v>
      </c>
      <c r="T8">
        <f t="shared" si="13"/>
        <v>1.0000000000000257E-4</v>
      </c>
      <c r="U8">
        <f t="shared" si="4"/>
        <v>0.47901025456416219</v>
      </c>
      <c r="V8">
        <f t="shared" si="5"/>
        <v>0.52098974543583776</v>
      </c>
      <c r="W8" s="34">
        <f t="shared" si="14"/>
        <v>1</v>
      </c>
      <c r="X8">
        <f t="shared" si="6"/>
        <v>0.52098974543583776</v>
      </c>
      <c r="Y8" s="37">
        <v>1</v>
      </c>
      <c r="Z8">
        <f t="shared" si="15"/>
        <v>-0.65202491988727518</v>
      </c>
      <c r="AA8">
        <f t="shared" si="16"/>
        <v>-0.65202491988727518</v>
      </c>
      <c r="AC8">
        <f t="shared" si="17"/>
        <v>0.47901025456416219</v>
      </c>
      <c r="AD8">
        <f t="shared" si="18"/>
        <v>-2.0989745435837814E-2</v>
      </c>
      <c r="AE8">
        <f t="shared" si="7"/>
        <v>-10</v>
      </c>
      <c r="AF8">
        <f t="shared" si="8"/>
        <v>1.1981224530969659</v>
      </c>
      <c r="AG8">
        <f t="shared" si="9"/>
        <v>-0.50276343569167325</v>
      </c>
      <c r="AJ8" s="27" t="s">
        <v>71</v>
      </c>
      <c r="AK8" s="27" t="s">
        <v>70</v>
      </c>
      <c r="AN8">
        <v>3</v>
      </c>
      <c r="AO8" t="s">
        <v>12</v>
      </c>
      <c r="AP8" s="36">
        <v>0.164404104396635</v>
      </c>
      <c r="AQ8">
        <v>1E-4</v>
      </c>
      <c r="AR8">
        <v>10</v>
      </c>
      <c r="AU8" s="7">
        <v>10</v>
      </c>
      <c r="AV8" s="8">
        <v>43051</v>
      </c>
      <c r="AW8" s="8" t="s">
        <v>7</v>
      </c>
      <c r="AX8" s="7">
        <v>31</v>
      </c>
      <c r="AY8" s="7" t="s">
        <v>13</v>
      </c>
      <c r="AZ8" s="7">
        <v>7</v>
      </c>
      <c r="BA8" s="40">
        <f t="shared" si="19"/>
        <v>0.19447377024454127</v>
      </c>
      <c r="BB8" s="40">
        <f t="shared" si="20"/>
        <v>6.0248325711675398E-2</v>
      </c>
      <c r="BC8" s="40">
        <f t="shared" si="21"/>
        <v>1.0000000000000257E-4</v>
      </c>
      <c r="BD8" s="14">
        <f t="shared" si="22"/>
        <v>0.7635671055698906</v>
      </c>
      <c r="BE8" s="13">
        <f t="shared" si="10"/>
        <v>7.9663258670138415</v>
      </c>
      <c r="BF8" s="13">
        <f t="shared" si="23"/>
        <v>6.3131734463714748</v>
      </c>
      <c r="BL8" s="4">
        <v>11</v>
      </c>
      <c r="BM8" s="51">
        <v>43058</v>
      </c>
      <c r="BN8" s="4" t="s">
        <v>14</v>
      </c>
      <c r="BO8" s="4">
        <v>15</v>
      </c>
      <c r="BP8" s="4" t="s">
        <v>11</v>
      </c>
      <c r="BQ8" s="4">
        <v>8</v>
      </c>
      <c r="BR8" s="40">
        <f t="shared" si="24"/>
        <v>0.28477740775636229</v>
      </c>
      <c r="BS8" s="40">
        <f t="shared" si="25"/>
        <v>1E-4</v>
      </c>
      <c r="BT8" s="40">
        <f t="shared" si="26"/>
        <v>1.0000000000000257E-4</v>
      </c>
      <c r="BU8" s="54"/>
      <c r="BV8" s="55"/>
      <c r="BW8" s="55"/>
    </row>
    <row r="9" spans="1:75" x14ac:dyDescent="0.35">
      <c r="A9" s="7">
        <v>4</v>
      </c>
      <c r="B9" s="7">
        <v>1</v>
      </c>
      <c r="C9" s="8">
        <v>42988</v>
      </c>
      <c r="D9" s="8" t="s">
        <v>8</v>
      </c>
      <c r="E9" s="7">
        <v>11</v>
      </c>
      <c r="F9" s="7">
        <v>35</v>
      </c>
      <c r="G9" s="7" t="s">
        <v>9</v>
      </c>
      <c r="H9" s="7">
        <v>1</v>
      </c>
      <c r="I9" s="7">
        <v>23</v>
      </c>
      <c r="J9" s="7">
        <v>12</v>
      </c>
      <c r="K9" s="7">
        <v>58</v>
      </c>
      <c r="N9" t="str">
        <f t="shared" si="0"/>
        <v>Detroit Lions</v>
      </c>
      <c r="O9" t="str">
        <f t="shared" si="1"/>
        <v>Arizona Cardinals</v>
      </c>
      <c r="P9">
        <f t="shared" si="11"/>
        <v>11</v>
      </c>
      <c r="Q9">
        <f t="shared" si="12"/>
        <v>1</v>
      </c>
      <c r="R9">
        <f t="shared" si="2"/>
        <v>0.49183790531571953</v>
      </c>
      <c r="S9">
        <f t="shared" si="3"/>
        <v>0.10283699006650698</v>
      </c>
      <c r="T9">
        <f t="shared" si="13"/>
        <v>1.0000000000000257E-4</v>
      </c>
      <c r="U9">
        <f t="shared" si="4"/>
        <v>0.82709930956245259</v>
      </c>
      <c r="V9">
        <f t="shared" si="5"/>
        <v>0.17290069043754741</v>
      </c>
      <c r="W9" s="34">
        <f t="shared" si="14"/>
        <v>1</v>
      </c>
      <c r="X9">
        <f t="shared" si="6"/>
        <v>0.82709930956245259</v>
      </c>
      <c r="Y9" s="37">
        <v>1</v>
      </c>
      <c r="Z9">
        <f t="shared" si="15"/>
        <v>-0.1898305070537547</v>
      </c>
      <c r="AA9">
        <f t="shared" si="16"/>
        <v>-0.1898305070537547</v>
      </c>
      <c r="AC9">
        <f t="shared" si="17"/>
        <v>0.82709930956245259</v>
      </c>
      <c r="AD9">
        <f t="shared" si="18"/>
        <v>0.32709930956245259</v>
      </c>
      <c r="AE9">
        <f t="shared" si="7"/>
        <v>12</v>
      </c>
      <c r="AF9">
        <f t="shared" si="8"/>
        <v>9.477443516918763</v>
      </c>
      <c r="AG9">
        <f t="shared" si="9"/>
        <v>7.834948412819025</v>
      </c>
      <c r="AI9" t="s">
        <v>69</v>
      </c>
      <c r="AJ9">
        <f t="array" ref="AJ9:AK13">LINEST(AE6:AE137,AC6:AC137,TRUE,TRUE)</f>
        <v>23.785065761008948</v>
      </c>
      <c r="AK9">
        <v>-10.195167951909268</v>
      </c>
      <c r="AN9">
        <v>4</v>
      </c>
      <c r="AO9" t="s">
        <v>18</v>
      </c>
      <c r="AP9" s="36">
        <v>0.37789716162172066</v>
      </c>
      <c r="AQ9">
        <v>1E-4</v>
      </c>
      <c r="AR9">
        <v>10</v>
      </c>
      <c r="AU9" s="7">
        <v>10</v>
      </c>
      <c r="AV9" s="8">
        <v>43051</v>
      </c>
      <c r="AW9" s="8" t="s">
        <v>5</v>
      </c>
      <c r="AX9" s="7">
        <v>32</v>
      </c>
      <c r="AY9" s="7" t="s">
        <v>28</v>
      </c>
      <c r="AZ9" s="7">
        <v>20</v>
      </c>
      <c r="BA9" s="40">
        <f t="shared" si="19"/>
        <v>0.42876980662672598</v>
      </c>
      <c r="BB9" s="40">
        <f t="shared" si="20"/>
        <v>1.1585324777670531</v>
      </c>
      <c r="BC9" s="40">
        <f t="shared" si="21"/>
        <v>1.0000000000000257E-4</v>
      </c>
      <c r="BD9" s="14">
        <f t="shared" si="22"/>
        <v>0.2701708387615866</v>
      </c>
      <c r="BE9" s="13">
        <f t="shared" si="10"/>
        <v>-3.7691367852579853</v>
      </c>
      <c r="BF9" s="13">
        <f t="shared" si="23"/>
        <v>-5.5050547935217518</v>
      </c>
      <c r="BL9" s="4">
        <v>11</v>
      </c>
      <c r="BM9" s="51">
        <v>43058</v>
      </c>
      <c r="BN9" s="4" t="s">
        <v>32</v>
      </c>
      <c r="BO9" s="4">
        <v>30</v>
      </c>
      <c r="BP9" s="4" t="s">
        <v>33</v>
      </c>
      <c r="BQ9" s="4">
        <v>19</v>
      </c>
      <c r="BR9" s="40">
        <f t="shared" si="24"/>
        <v>8.6383944537279295E-2</v>
      </c>
      <c r="BS9" s="40">
        <f t="shared" si="25"/>
        <v>0.26955034061392702</v>
      </c>
      <c r="BT9" s="40">
        <f t="shared" si="26"/>
        <v>1.0000000000000257E-4</v>
      </c>
      <c r="BU9" s="54"/>
      <c r="BV9" s="55"/>
      <c r="BW9" s="55"/>
    </row>
    <row r="10" spans="1:75" x14ac:dyDescent="0.35">
      <c r="A10" s="7">
        <v>5</v>
      </c>
      <c r="B10" s="7">
        <v>1</v>
      </c>
      <c r="C10" s="8">
        <v>42988</v>
      </c>
      <c r="D10" s="8" t="s">
        <v>11</v>
      </c>
      <c r="E10" s="7">
        <v>8</v>
      </c>
      <c r="F10" s="7">
        <v>18</v>
      </c>
      <c r="G10" s="7" t="s">
        <v>10</v>
      </c>
      <c r="H10" s="7">
        <v>27</v>
      </c>
      <c r="I10" s="7">
        <v>21</v>
      </c>
      <c r="J10" s="7">
        <v>-3</v>
      </c>
      <c r="K10" s="7">
        <v>39</v>
      </c>
      <c r="N10" t="str">
        <f t="shared" si="0"/>
        <v>Pittsburgh Steelers</v>
      </c>
      <c r="O10" t="str">
        <f t="shared" si="1"/>
        <v>Cleveland Browns</v>
      </c>
      <c r="P10">
        <f t="shared" si="11"/>
        <v>27</v>
      </c>
      <c r="Q10">
        <f t="shared" si="12"/>
        <v>8</v>
      </c>
      <c r="R10">
        <f t="shared" si="2"/>
        <v>1E-4</v>
      </c>
      <c r="S10">
        <f t="shared" si="3"/>
        <v>0.9927156240289603</v>
      </c>
      <c r="T10">
        <f t="shared" si="13"/>
        <v>1.0000000000000257E-4</v>
      </c>
      <c r="U10">
        <f t="shared" si="4"/>
        <v>2.0142698448883428E-4</v>
      </c>
      <c r="V10">
        <f t="shared" si="5"/>
        <v>0.99979857301551123</v>
      </c>
      <c r="W10" s="34">
        <f t="shared" si="14"/>
        <v>1</v>
      </c>
      <c r="X10">
        <f t="shared" si="6"/>
        <v>0.99979857301551123</v>
      </c>
      <c r="Y10" s="37">
        <v>1</v>
      </c>
      <c r="Z10">
        <f t="shared" si="15"/>
        <v>-2.0144727362837882E-4</v>
      </c>
      <c r="AA10">
        <f t="shared" si="16"/>
        <v>-2.0144727362837882E-4</v>
      </c>
      <c r="AC10">
        <f t="shared" si="17"/>
        <v>2.0142698448883428E-4</v>
      </c>
      <c r="AD10">
        <f t="shared" si="18"/>
        <v>-0.49979857301551117</v>
      </c>
      <c r="AE10">
        <f t="shared" si="7"/>
        <v>-3</v>
      </c>
      <c r="AF10">
        <f t="shared" si="8"/>
        <v>-10.190376997837159</v>
      </c>
      <c r="AG10">
        <f t="shared" si="9"/>
        <v>-11.97158147968954</v>
      </c>
      <c r="AI10" t="s">
        <v>74</v>
      </c>
      <c r="AJ10">
        <v>3.6659250033747304</v>
      </c>
      <c r="AK10">
        <v>2.1765695487901078</v>
      </c>
      <c r="AN10">
        <v>5</v>
      </c>
      <c r="AO10" t="s">
        <v>24</v>
      </c>
      <c r="AP10" s="36">
        <v>1.1036689683860905</v>
      </c>
      <c r="AQ10">
        <v>1E-4</v>
      </c>
      <c r="AR10">
        <v>10</v>
      </c>
      <c r="AU10" s="7">
        <v>10</v>
      </c>
      <c r="AV10" s="8">
        <v>43051</v>
      </c>
      <c r="AW10" s="8" t="s">
        <v>14</v>
      </c>
      <c r="AX10" s="7">
        <v>15</v>
      </c>
      <c r="AY10" s="7" t="s">
        <v>31</v>
      </c>
      <c r="AZ10" s="7">
        <v>17</v>
      </c>
      <c r="BA10" s="40">
        <f t="shared" si="19"/>
        <v>0.28477740775636229</v>
      </c>
      <c r="BB10" s="40">
        <f t="shared" si="20"/>
        <v>0.17165805220233751</v>
      </c>
      <c r="BC10" s="40">
        <f t="shared" si="21"/>
        <v>1.0000000000000257E-4</v>
      </c>
      <c r="BD10" s="14">
        <f t="shared" si="22"/>
        <v>0.62399842453011978</v>
      </c>
      <c r="BE10" s="13">
        <f t="shared" si="10"/>
        <v>4.6466756103056106</v>
      </c>
      <c r="BF10" s="13">
        <f t="shared" si="23"/>
        <v>2.9701110062380933</v>
      </c>
      <c r="BL10" s="4">
        <v>11</v>
      </c>
      <c r="BM10" s="51">
        <v>43058</v>
      </c>
      <c r="BN10" s="4" t="s">
        <v>9</v>
      </c>
      <c r="BO10" s="4">
        <v>1</v>
      </c>
      <c r="BP10" s="4" t="s">
        <v>15</v>
      </c>
      <c r="BQ10" s="4">
        <v>13</v>
      </c>
      <c r="BR10" s="40">
        <f t="shared" si="24"/>
        <v>0.10283699006650698</v>
      </c>
      <c r="BS10" s="40">
        <f t="shared" si="25"/>
        <v>6.1083819023657025E-2</v>
      </c>
      <c r="BT10" s="40">
        <f t="shared" si="26"/>
        <v>1.0000000000000257E-4</v>
      </c>
      <c r="BU10" s="54"/>
      <c r="BV10" s="55"/>
      <c r="BW10" s="55"/>
    </row>
    <row r="11" spans="1:75" x14ac:dyDescent="0.35">
      <c r="A11" s="7">
        <v>6</v>
      </c>
      <c r="B11" s="7">
        <v>1</v>
      </c>
      <c r="C11" s="8">
        <v>42988</v>
      </c>
      <c r="D11" s="8" t="s">
        <v>13</v>
      </c>
      <c r="E11" s="7">
        <v>7</v>
      </c>
      <c r="F11" s="7">
        <v>0</v>
      </c>
      <c r="G11" s="7" t="s">
        <v>12</v>
      </c>
      <c r="H11" s="7">
        <v>3</v>
      </c>
      <c r="I11" s="7">
        <v>20</v>
      </c>
      <c r="J11" s="7">
        <v>-20</v>
      </c>
      <c r="K11" s="7">
        <v>20</v>
      </c>
      <c r="N11" t="str">
        <f t="shared" si="0"/>
        <v>Baltimore Ravens</v>
      </c>
      <c r="O11" t="str">
        <f t="shared" si="1"/>
        <v>Cincinnati Bengals</v>
      </c>
      <c r="P11">
        <f t="shared" si="11"/>
        <v>3</v>
      </c>
      <c r="Q11">
        <f t="shared" si="12"/>
        <v>7</v>
      </c>
      <c r="R11">
        <f t="shared" si="2"/>
        <v>6.0248325711675398E-2</v>
      </c>
      <c r="S11">
        <f t="shared" si="3"/>
        <v>0.164404104396635</v>
      </c>
      <c r="T11">
        <f t="shared" si="13"/>
        <v>1.0000000000000257E-4</v>
      </c>
      <c r="U11">
        <f t="shared" si="4"/>
        <v>0.2685102255961947</v>
      </c>
      <c r="V11">
        <f t="shared" si="5"/>
        <v>0.73148977440380536</v>
      </c>
      <c r="W11" s="34">
        <f t="shared" si="14"/>
        <v>1</v>
      </c>
      <c r="X11">
        <f t="shared" si="6"/>
        <v>0.73148977440380536</v>
      </c>
      <c r="Y11" s="37">
        <v>1</v>
      </c>
      <c r="Z11">
        <f t="shared" si="15"/>
        <v>-0.31267203756183065</v>
      </c>
      <c r="AA11">
        <f t="shared" si="16"/>
        <v>-0.31267203756183065</v>
      </c>
      <c r="AC11">
        <f t="shared" si="17"/>
        <v>0.2685102255961947</v>
      </c>
      <c r="AD11">
        <f t="shared" si="18"/>
        <v>-0.2314897744038053</v>
      </c>
      <c r="AE11">
        <f t="shared" si="7"/>
        <v>-20</v>
      </c>
      <c r="AF11">
        <f t="shared" si="8"/>
        <v>-3.8086345786004285</v>
      </c>
      <c r="AG11">
        <f t="shared" si="9"/>
        <v>-5.544831149215983</v>
      </c>
      <c r="AI11" s="15" t="s">
        <v>75</v>
      </c>
      <c r="AJ11">
        <v>0.24460797151270294</v>
      </c>
      <c r="AK11">
        <v>12.858848648056211</v>
      </c>
      <c r="AN11">
        <v>6</v>
      </c>
      <c r="AO11" t="s">
        <v>17</v>
      </c>
      <c r="AP11" s="36">
        <v>0.28935579302142939</v>
      </c>
      <c r="AQ11">
        <v>1E-4</v>
      </c>
      <c r="AR11">
        <v>10</v>
      </c>
      <c r="AU11" s="7">
        <v>10</v>
      </c>
      <c r="AV11" s="8">
        <v>43051</v>
      </c>
      <c r="AW11" s="8" t="s">
        <v>17</v>
      </c>
      <c r="AX11" s="7">
        <v>6</v>
      </c>
      <c r="AY11" s="7" t="s">
        <v>22</v>
      </c>
      <c r="AZ11" s="7">
        <v>12</v>
      </c>
      <c r="BA11" s="40">
        <f t="shared" si="19"/>
        <v>0.28935579302142939</v>
      </c>
      <c r="BB11" s="40">
        <f t="shared" si="20"/>
        <v>0.39630337521900966</v>
      </c>
      <c r="BC11" s="40">
        <f t="shared" si="21"/>
        <v>1.0000000000000257E-4</v>
      </c>
      <c r="BD11" s="14">
        <f t="shared" si="22"/>
        <v>0.4220954037904181</v>
      </c>
      <c r="BE11" s="13">
        <f t="shared" si="10"/>
        <v>-0.15560101533454684</v>
      </c>
      <c r="BF11" s="13">
        <f t="shared" si="23"/>
        <v>-1.8660341816069534</v>
      </c>
      <c r="BL11" s="4">
        <v>11</v>
      </c>
      <c r="BM11" s="51">
        <v>43058</v>
      </c>
      <c r="BN11" s="4" t="s">
        <v>8</v>
      </c>
      <c r="BO11" s="4">
        <v>11</v>
      </c>
      <c r="BP11" s="4" t="s">
        <v>17</v>
      </c>
      <c r="BQ11" s="4">
        <v>6</v>
      </c>
      <c r="BR11" s="40">
        <f t="shared" si="24"/>
        <v>0.49183790531571953</v>
      </c>
      <c r="BS11" s="40">
        <f t="shared" si="25"/>
        <v>0.28935579302142939</v>
      </c>
      <c r="BT11" s="40">
        <f t="shared" si="26"/>
        <v>1.0000000000000257E-4</v>
      </c>
      <c r="BU11" s="54"/>
      <c r="BV11" s="55"/>
      <c r="BW11" s="55"/>
    </row>
    <row r="12" spans="1:75" x14ac:dyDescent="0.35">
      <c r="A12" s="7">
        <v>7</v>
      </c>
      <c r="B12" s="7">
        <v>1</v>
      </c>
      <c r="C12" s="8">
        <v>42988</v>
      </c>
      <c r="D12" s="8" t="s">
        <v>15</v>
      </c>
      <c r="E12" s="7">
        <v>13</v>
      </c>
      <c r="F12" s="7">
        <v>7</v>
      </c>
      <c r="G12" s="7" t="s">
        <v>14</v>
      </c>
      <c r="H12" s="7">
        <v>15</v>
      </c>
      <c r="I12" s="7">
        <v>29</v>
      </c>
      <c r="J12" s="7">
        <v>-22</v>
      </c>
      <c r="K12" s="7">
        <v>36</v>
      </c>
      <c r="N12" t="str">
        <f t="shared" si="0"/>
        <v>Jacksonville Jaguars</v>
      </c>
      <c r="O12" t="str">
        <f t="shared" si="1"/>
        <v>Houston Texans</v>
      </c>
      <c r="P12">
        <f t="shared" si="11"/>
        <v>15</v>
      </c>
      <c r="Q12">
        <f t="shared" si="12"/>
        <v>13</v>
      </c>
      <c r="R12">
        <f t="shared" si="2"/>
        <v>6.1083819023657025E-2</v>
      </c>
      <c r="S12">
        <f t="shared" si="3"/>
        <v>0.28477740775636229</v>
      </c>
      <c r="T12">
        <f t="shared" si="13"/>
        <v>1.0000000000000257E-4</v>
      </c>
      <c r="U12">
        <f t="shared" si="4"/>
        <v>0.17685166512188658</v>
      </c>
      <c r="V12">
        <f t="shared" si="5"/>
        <v>0.82314833487811356</v>
      </c>
      <c r="W12" s="34">
        <f t="shared" si="14"/>
        <v>1</v>
      </c>
      <c r="X12">
        <f t="shared" si="6"/>
        <v>0.82314833487811356</v>
      </c>
      <c r="Y12" s="37">
        <v>1</v>
      </c>
      <c r="Z12">
        <f t="shared" si="15"/>
        <v>-0.19461885775583462</v>
      </c>
      <c r="AA12">
        <f t="shared" si="16"/>
        <v>-0.19461885775583462</v>
      </c>
      <c r="AC12">
        <f t="shared" si="17"/>
        <v>0.17685166512188658</v>
      </c>
      <c r="AD12">
        <f t="shared" si="18"/>
        <v>-0.32314833487811345</v>
      </c>
      <c r="AE12">
        <f t="shared" si="7"/>
        <v>-22</v>
      </c>
      <c r="AF12">
        <f t="shared" si="8"/>
        <v>-5.9887394670412624</v>
      </c>
      <c r="AG12">
        <f t="shared" si="9"/>
        <v>-7.7403114572303409</v>
      </c>
      <c r="AI12" t="s">
        <v>76</v>
      </c>
      <c r="AJ12">
        <v>42.096070778414528</v>
      </c>
      <c r="AK12">
        <v>130</v>
      </c>
      <c r="AN12">
        <v>7</v>
      </c>
      <c r="AO12" t="s">
        <v>13</v>
      </c>
      <c r="AP12" s="36">
        <v>6.0248325711675398E-2</v>
      </c>
      <c r="AQ12">
        <v>1E-4</v>
      </c>
      <c r="AR12">
        <v>10</v>
      </c>
      <c r="AU12" s="7">
        <v>10</v>
      </c>
      <c r="AV12" s="8">
        <v>43051</v>
      </c>
      <c r="AW12" s="8" t="s">
        <v>32</v>
      </c>
      <c r="AX12" s="7">
        <v>30</v>
      </c>
      <c r="AY12" s="7" t="s">
        <v>19</v>
      </c>
      <c r="AZ12" s="7">
        <v>24</v>
      </c>
      <c r="BA12" s="40">
        <f t="shared" si="19"/>
        <v>8.6383944537279295E-2</v>
      </c>
      <c r="BB12" s="40">
        <f t="shared" si="20"/>
        <v>0.21440108420024101</v>
      </c>
      <c r="BC12" s="40">
        <f t="shared" si="21"/>
        <v>1.0000000000000257E-4</v>
      </c>
      <c r="BD12" s="14">
        <f t="shared" si="22"/>
        <v>0.28743186359306805</v>
      </c>
      <c r="BE12" s="13">
        <f t="shared" si="10"/>
        <v>-3.3585821745387907</v>
      </c>
      <c r="BF12" s="13">
        <f t="shared" si="23"/>
        <v>-5.091604703125812</v>
      </c>
      <c r="BL12" s="4">
        <v>11</v>
      </c>
      <c r="BM12" s="51">
        <v>43058</v>
      </c>
      <c r="BN12" s="4" t="s">
        <v>12</v>
      </c>
      <c r="BO12" s="4">
        <v>3</v>
      </c>
      <c r="BP12" s="4" t="s">
        <v>22</v>
      </c>
      <c r="BQ12" s="4">
        <v>12</v>
      </c>
      <c r="BR12" s="40">
        <f t="shared" si="24"/>
        <v>0.164404104396635</v>
      </c>
      <c r="BS12" s="40">
        <f t="shared" si="25"/>
        <v>0.39630337521900966</v>
      </c>
      <c r="BT12" s="40">
        <f t="shared" si="26"/>
        <v>1.0000000000000257E-4</v>
      </c>
      <c r="BU12" s="54"/>
      <c r="BV12" s="55"/>
      <c r="BW12" s="55"/>
    </row>
    <row r="13" spans="1:75" x14ac:dyDescent="0.35">
      <c r="A13" s="7">
        <v>8</v>
      </c>
      <c r="B13" s="7">
        <v>1</v>
      </c>
      <c r="C13" s="8">
        <v>42988</v>
      </c>
      <c r="D13" s="8" t="s">
        <v>17</v>
      </c>
      <c r="E13" s="7">
        <v>6</v>
      </c>
      <c r="F13" s="7">
        <v>17</v>
      </c>
      <c r="G13" s="7" t="s">
        <v>16</v>
      </c>
      <c r="H13" s="7">
        <v>2</v>
      </c>
      <c r="I13" s="7">
        <v>23</v>
      </c>
      <c r="J13" s="7">
        <v>-6</v>
      </c>
      <c r="K13" s="7">
        <v>40</v>
      </c>
      <c r="N13" t="str">
        <f t="shared" si="0"/>
        <v>Atlanta Falcons</v>
      </c>
      <c r="O13" t="str">
        <f t="shared" si="1"/>
        <v>Chicago Bears</v>
      </c>
      <c r="P13">
        <f t="shared" si="11"/>
        <v>2</v>
      </c>
      <c r="Q13">
        <f t="shared" si="12"/>
        <v>6</v>
      </c>
      <c r="R13">
        <f t="shared" si="2"/>
        <v>0.28935579302142939</v>
      </c>
      <c r="S13">
        <f t="shared" si="3"/>
        <v>0.45069269408416029</v>
      </c>
      <c r="T13">
        <f t="shared" si="13"/>
        <v>1.0000000000000257E-4</v>
      </c>
      <c r="U13">
        <f t="shared" si="4"/>
        <v>0.39107800402777232</v>
      </c>
      <c r="V13">
        <f t="shared" si="5"/>
        <v>0.60892199597222774</v>
      </c>
      <c r="W13" s="34">
        <f t="shared" si="14"/>
        <v>1</v>
      </c>
      <c r="X13">
        <f t="shared" si="6"/>
        <v>0.60892199597222774</v>
      </c>
      <c r="Y13" s="37">
        <v>1</v>
      </c>
      <c r="Z13">
        <f t="shared" si="15"/>
        <v>-0.496065104907361</v>
      </c>
      <c r="AA13">
        <f t="shared" si="16"/>
        <v>-0.496065104907361</v>
      </c>
      <c r="AC13">
        <f t="shared" si="17"/>
        <v>0.39107800402777232</v>
      </c>
      <c r="AD13">
        <f t="shared" si="18"/>
        <v>-0.10892199597222768</v>
      </c>
      <c r="AE13">
        <f t="shared" si="7"/>
        <v>-6</v>
      </c>
      <c r="AF13">
        <f t="shared" si="8"/>
        <v>-0.8933519084245809</v>
      </c>
      <c r="AG13">
        <f t="shared" si="9"/>
        <v>-2.608988140651356</v>
      </c>
      <c r="AI13" t="s">
        <v>83</v>
      </c>
      <c r="AJ13">
        <v>6960.5848213630961</v>
      </c>
      <c r="AK13">
        <v>21495.498511970218</v>
      </c>
      <c r="AN13">
        <v>8</v>
      </c>
      <c r="AO13" t="s">
        <v>11</v>
      </c>
      <c r="AP13" s="36">
        <v>1E-4</v>
      </c>
      <c r="AQ13">
        <v>1E-4</v>
      </c>
      <c r="AR13">
        <v>10</v>
      </c>
      <c r="AU13" s="7">
        <v>10</v>
      </c>
      <c r="AV13" s="8">
        <v>43051</v>
      </c>
      <c r="AW13" s="8" t="s">
        <v>21</v>
      </c>
      <c r="AX13" s="7">
        <v>14</v>
      </c>
      <c r="AY13" s="7" t="s">
        <v>10</v>
      </c>
      <c r="AZ13" s="7">
        <v>27</v>
      </c>
      <c r="BA13" s="40">
        <f t="shared" si="19"/>
        <v>2.139700014182281E-2</v>
      </c>
      <c r="BB13" s="40">
        <f t="shared" si="20"/>
        <v>0.9927156240289603</v>
      </c>
      <c r="BC13" s="40">
        <f t="shared" si="21"/>
        <v>1.0000000000000257E-4</v>
      </c>
      <c r="BD13" s="14">
        <f t="shared" si="22"/>
        <v>2.1195752872232968E-2</v>
      </c>
      <c r="BE13" s="13">
        <f t="shared" si="10"/>
        <v>-9.6910255759891122</v>
      </c>
      <c r="BF13" s="13">
        <f t="shared" si="23"/>
        <v>-11.468708329292442</v>
      </c>
      <c r="BL13" s="4">
        <v>11</v>
      </c>
      <c r="BM13" s="51">
        <v>43058</v>
      </c>
      <c r="BN13" s="4" t="s">
        <v>2</v>
      </c>
      <c r="BO13" s="4">
        <v>16</v>
      </c>
      <c r="BP13" s="4" t="s">
        <v>27</v>
      </c>
      <c r="BQ13" s="4">
        <v>23</v>
      </c>
      <c r="BR13" s="40">
        <f t="shared" si="24"/>
        <v>0.92886733596915005</v>
      </c>
      <c r="BS13" s="40">
        <f t="shared" si="25"/>
        <v>3.3948692687416175E-2</v>
      </c>
      <c r="BT13" s="40">
        <f t="shared" si="26"/>
        <v>1.0000000000000257E-4</v>
      </c>
      <c r="BU13" s="54"/>
      <c r="BV13" s="55"/>
      <c r="BW13" s="55"/>
    </row>
    <row r="14" spans="1:75" x14ac:dyDescent="0.35">
      <c r="A14" s="7">
        <v>9</v>
      </c>
      <c r="B14" s="7">
        <v>1</v>
      </c>
      <c r="C14" s="8">
        <v>42988</v>
      </c>
      <c r="D14" s="8" t="s">
        <v>18</v>
      </c>
      <c r="E14" s="7">
        <v>4</v>
      </c>
      <c r="F14" s="7">
        <v>21</v>
      </c>
      <c r="G14" s="7" t="s">
        <v>19</v>
      </c>
      <c r="H14" s="7">
        <v>24</v>
      </c>
      <c r="I14" s="7">
        <v>12</v>
      </c>
      <c r="J14" s="7">
        <v>9</v>
      </c>
      <c r="K14" s="7">
        <v>33</v>
      </c>
      <c r="N14" t="str">
        <f t="shared" si="0"/>
        <v>Buffalo Bills</v>
      </c>
      <c r="O14" t="str">
        <f t="shared" si="1"/>
        <v>New York Jets</v>
      </c>
      <c r="P14">
        <f t="shared" si="11"/>
        <v>4</v>
      </c>
      <c r="Q14">
        <f t="shared" si="12"/>
        <v>24</v>
      </c>
      <c r="R14">
        <f t="shared" si="2"/>
        <v>0.37789716162172066</v>
      </c>
      <c r="S14">
        <f t="shared" si="3"/>
        <v>0.21440108420024101</v>
      </c>
      <c r="T14">
        <f t="shared" si="13"/>
        <v>1.0000000000000257E-4</v>
      </c>
      <c r="U14">
        <f t="shared" si="4"/>
        <v>0.63807947489318406</v>
      </c>
      <c r="V14">
        <f t="shared" si="5"/>
        <v>0.36192052510681599</v>
      </c>
      <c r="W14" s="34">
        <f t="shared" si="14"/>
        <v>1</v>
      </c>
      <c r="X14">
        <f t="shared" si="6"/>
        <v>0.63807947489318406</v>
      </c>
      <c r="Y14" s="37">
        <v>1</v>
      </c>
      <c r="Z14">
        <f t="shared" si="15"/>
        <v>-0.4492924345973015</v>
      </c>
      <c r="AA14">
        <f t="shared" si="16"/>
        <v>-0.4492924345973015</v>
      </c>
      <c r="AC14">
        <f t="shared" si="17"/>
        <v>0.63807947489318406</v>
      </c>
      <c r="AD14">
        <f t="shared" si="18"/>
        <v>0.13807947489318406</v>
      </c>
      <c r="AE14">
        <f t="shared" si="7"/>
        <v>9</v>
      </c>
      <c r="AF14">
        <f t="shared" si="8"/>
        <v>4.9815943191751728</v>
      </c>
      <c r="AG14">
        <f t="shared" si="9"/>
        <v>3.3073917646123361</v>
      </c>
      <c r="AN14">
        <v>9</v>
      </c>
      <c r="AO14" t="s">
        <v>26</v>
      </c>
      <c r="AP14" s="36">
        <v>0.35008756812865</v>
      </c>
      <c r="AQ14">
        <v>1E-4</v>
      </c>
      <c r="AR14">
        <v>10</v>
      </c>
      <c r="AU14" s="7">
        <v>10</v>
      </c>
      <c r="AV14" s="8">
        <v>43051</v>
      </c>
      <c r="AW14" s="8" t="s">
        <v>8</v>
      </c>
      <c r="AX14" s="7">
        <v>11</v>
      </c>
      <c r="AY14" s="7" t="s">
        <v>11</v>
      </c>
      <c r="AZ14" s="7">
        <v>8</v>
      </c>
      <c r="BA14" s="40">
        <f t="shared" si="19"/>
        <v>0.49183790531571953</v>
      </c>
      <c r="BB14" s="40">
        <f t="shared" si="20"/>
        <v>1E-4</v>
      </c>
      <c r="BC14" s="40">
        <f t="shared" si="21"/>
        <v>1.0000000000000257E-4</v>
      </c>
      <c r="BD14" s="14">
        <f t="shared" si="22"/>
        <v>0.99979676362548564</v>
      </c>
      <c r="BE14" s="13">
        <f t="shared" si="10"/>
        <v>13.585063818566828</v>
      </c>
      <c r="BF14" s="13">
        <f t="shared" si="23"/>
        <v>11.971538139709619</v>
      </c>
      <c r="BL14" s="4">
        <v>11</v>
      </c>
      <c r="BM14" s="51">
        <v>43058</v>
      </c>
      <c r="BN14" s="4" t="s">
        <v>20</v>
      </c>
      <c r="BO14" s="4">
        <v>18</v>
      </c>
      <c r="BP14" s="4" t="s">
        <v>28</v>
      </c>
      <c r="BQ14" s="4">
        <v>20</v>
      </c>
      <c r="BR14" s="40">
        <f t="shared" si="24"/>
        <v>0.42245026569197247</v>
      </c>
      <c r="BS14" s="40">
        <f t="shared" si="25"/>
        <v>1.1585324777670531</v>
      </c>
      <c r="BT14" s="40">
        <f t="shared" si="26"/>
        <v>1.0000000000000257E-4</v>
      </c>
      <c r="BU14" s="54"/>
      <c r="BV14" s="55"/>
      <c r="BW14" s="55"/>
    </row>
    <row r="15" spans="1:75" x14ac:dyDescent="0.35">
      <c r="A15" s="7">
        <v>10</v>
      </c>
      <c r="B15" s="7">
        <v>1</v>
      </c>
      <c r="C15" s="8">
        <v>42988</v>
      </c>
      <c r="D15" s="8" t="s">
        <v>20</v>
      </c>
      <c r="E15" s="7">
        <v>18</v>
      </c>
      <c r="F15" s="7">
        <v>46</v>
      </c>
      <c r="G15" s="7" t="s">
        <v>21</v>
      </c>
      <c r="H15" s="7">
        <v>14</v>
      </c>
      <c r="I15" s="7">
        <v>9</v>
      </c>
      <c r="J15" s="7">
        <v>37</v>
      </c>
      <c r="K15" s="7">
        <v>55</v>
      </c>
      <c r="N15" t="str">
        <f t="shared" si="0"/>
        <v>Los Angeles Rams</v>
      </c>
      <c r="O15" t="str">
        <f t="shared" si="1"/>
        <v>Indianapolis Colts</v>
      </c>
      <c r="P15">
        <f t="shared" si="11"/>
        <v>18</v>
      </c>
      <c r="Q15">
        <f t="shared" si="12"/>
        <v>14</v>
      </c>
      <c r="R15">
        <f t="shared" si="2"/>
        <v>0.42245026569197247</v>
      </c>
      <c r="S15">
        <f t="shared" si="3"/>
        <v>2.139700014182281E-2</v>
      </c>
      <c r="T15">
        <f t="shared" si="13"/>
        <v>1.0000000000000257E-4</v>
      </c>
      <c r="U15">
        <f t="shared" si="4"/>
        <v>0.95180283383064368</v>
      </c>
      <c r="V15">
        <f t="shared" si="5"/>
        <v>4.8197166169356265E-2</v>
      </c>
      <c r="W15" s="34">
        <f t="shared" si="14"/>
        <v>1</v>
      </c>
      <c r="X15">
        <f t="shared" si="6"/>
        <v>0.95180283383064368</v>
      </c>
      <c r="Y15" s="37">
        <v>1</v>
      </c>
      <c r="Z15">
        <f t="shared" si="15"/>
        <v>-4.939737296120697E-2</v>
      </c>
      <c r="AA15">
        <f t="shared" si="16"/>
        <v>-4.939737296120697E-2</v>
      </c>
      <c r="AC15">
        <f t="shared" si="17"/>
        <v>0.95180283383064368</v>
      </c>
      <c r="AD15">
        <f t="shared" si="18"/>
        <v>0.45180283383064368</v>
      </c>
      <c r="AE15">
        <f t="shared" si="7"/>
        <v>37</v>
      </c>
      <c r="AF15">
        <f t="shared" si="8"/>
        <v>12.443525042267263</v>
      </c>
      <c r="AG15">
        <f t="shared" si="9"/>
        <v>10.821948540838118</v>
      </c>
      <c r="AN15">
        <v>10</v>
      </c>
      <c r="AO15" t="s">
        <v>30</v>
      </c>
      <c r="AP15" s="36">
        <v>0.17083128505610723</v>
      </c>
      <c r="AQ15">
        <v>1E-4</v>
      </c>
      <c r="AR15">
        <v>10</v>
      </c>
      <c r="AU15" s="7">
        <v>10</v>
      </c>
      <c r="AV15" s="8">
        <v>43051</v>
      </c>
      <c r="AW15" s="8" t="s">
        <v>20</v>
      </c>
      <c r="AX15" s="7">
        <v>18</v>
      </c>
      <c r="AY15" s="7" t="s">
        <v>15</v>
      </c>
      <c r="AZ15" s="7">
        <v>13</v>
      </c>
      <c r="BA15" s="40">
        <f t="shared" si="19"/>
        <v>0.42245026569197247</v>
      </c>
      <c r="BB15" s="40">
        <f t="shared" si="20"/>
        <v>6.1083819023657025E-2</v>
      </c>
      <c r="BC15" s="40">
        <f t="shared" si="21"/>
        <v>1.0000000000000257E-4</v>
      </c>
      <c r="BD15" s="14">
        <f t="shared" si="22"/>
        <v>0.87369827529924093</v>
      </c>
      <c r="BE15" s="13">
        <f t="shared" si="10"/>
        <v>10.585802981363278</v>
      </c>
      <c r="BF15" s="13">
        <f t="shared" si="23"/>
        <v>8.951124699240534</v>
      </c>
      <c r="BL15" s="4">
        <v>11</v>
      </c>
      <c r="BM15" s="51">
        <v>43058</v>
      </c>
      <c r="BN15" s="4" t="s">
        <v>18</v>
      </c>
      <c r="BO15" s="4">
        <v>4</v>
      </c>
      <c r="BP15" s="4" t="s">
        <v>31</v>
      </c>
      <c r="BQ15" s="4">
        <v>17</v>
      </c>
      <c r="BR15" s="40">
        <f t="shared" si="24"/>
        <v>0.37789716162172066</v>
      </c>
      <c r="BS15" s="40">
        <f t="shared" si="25"/>
        <v>0.17165805220233751</v>
      </c>
      <c r="BT15" s="40">
        <f t="shared" si="26"/>
        <v>1.0000000000000257E-4</v>
      </c>
      <c r="BU15" s="54"/>
      <c r="BV15" s="55"/>
      <c r="BW15" s="55"/>
    </row>
    <row r="16" spans="1:75" x14ac:dyDescent="0.35">
      <c r="A16" s="7">
        <v>11</v>
      </c>
      <c r="B16" s="7">
        <v>1</v>
      </c>
      <c r="C16" s="8">
        <v>42988</v>
      </c>
      <c r="D16" s="8" t="s">
        <v>22</v>
      </c>
      <c r="E16" s="7">
        <v>12</v>
      </c>
      <c r="F16" s="7">
        <v>17</v>
      </c>
      <c r="G16" s="7" t="s">
        <v>23</v>
      </c>
      <c r="H16" s="7">
        <v>29</v>
      </c>
      <c r="I16" s="7">
        <v>9</v>
      </c>
      <c r="J16" s="7">
        <v>8</v>
      </c>
      <c r="K16" s="7">
        <v>26</v>
      </c>
      <c r="N16" t="str">
        <f t="shared" si="0"/>
        <v>Green Bay Packers</v>
      </c>
      <c r="O16" t="str">
        <f t="shared" si="1"/>
        <v>Seattle Seahawks</v>
      </c>
      <c r="P16">
        <f t="shared" si="11"/>
        <v>12</v>
      </c>
      <c r="Q16">
        <f t="shared" si="12"/>
        <v>29</v>
      </c>
      <c r="R16">
        <f t="shared" si="2"/>
        <v>0.39630337521900966</v>
      </c>
      <c r="S16">
        <f t="shared" si="3"/>
        <v>0.19887279363298699</v>
      </c>
      <c r="T16">
        <f t="shared" si="13"/>
        <v>1.0000000000000257E-4</v>
      </c>
      <c r="U16">
        <f t="shared" si="4"/>
        <v>0.66591507599486532</v>
      </c>
      <c r="V16">
        <f t="shared" si="5"/>
        <v>0.33408492400513462</v>
      </c>
      <c r="W16" s="34">
        <f t="shared" si="14"/>
        <v>1</v>
      </c>
      <c r="X16">
        <f t="shared" si="6"/>
        <v>0.66591507599486532</v>
      </c>
      <c r="Y16" s="37">
        <v>1</v>
      </c>
      <c r="Z16">
        <f t="shared" si="15"/>
        <v>-0.40659313009351139</v>
      </c>
      <c r="AA16">
        <f t="shared" si="16"/>
        <v>-0.40659313009351139</v>
      </c>
      <c r="AC16">
        <f t="shared" si="17"/>
        <v>0.66591507599486532</v>
      </c>
      <c r="AD16">
        <f t="shared" si="18"/>
        <v>0.16591507599486532</v>
      </c>
      <c r="AE16">
        <f t="shared" si="7"/>
        <v>8</v>
      </c>
      <c r="AF16">
        <f t="shared" si="8"/>
        <v>5.6436659218758756</v>
      </c>
      <c r="AG16">
        <f t="shared" si="9"/>
        <v>3.9741326970930921</v>
      </c>
      <c r="AI16" s="30" t="s">
        <v>87</v>
      </c>
      <c r="AJ16" s="29"/>
      <c r="AK16" s="29"/>
      <c r="AN16">
        <v>11</v>
      </c>
      <c r="AO16" t="s">
        <v>8</v>
      </c>
      <c r="AP16" s="36">
        <v>0.49183790531571953</v>
      </c>
      <c r="AQ16">
        <v>1E-4</v>
      </c>
      <c r="AR16">
        <v>10</v>
      </c>
      <c r="AU16" s="7">
        <v>10</v>
      </c>
      <c r="AV16" s="8">
        <v>43051</v>
      </c>
      <c r="AW16" s="8" t="s">
        <v>16</v>
      </c>
      <c r="AX16" s="7">
        <v>2</v>
      </c>
      <c r="AY16" s="7" t="s">
        <v>26</v>
      </c>
      <c r="AZ16" s="7">
        <v>9</v>
      </c>
      <c r="BA16" s="40">
        <f t="shared" si="19"/>
        <v>0.45069269408416029</v>
      </c>
      <c r="BB16" s="40">
        <f t="shared" si="20"/>
        <v>0.35008756812865</v>
      </c>
      <c r="BC16" s="40">
        <f t="shared" si="21"/>
        <v>1.0000000000000257E-4</v>
      </c>
      <c r="BD16" s="14">
        <f t="shared" si="22"/>
        <v>0.56287152443816302</v>
      </c>
      <c r="BE16" s="13">
        <f t="shared" si="10"/>
        <v>3.1927682718517953</v>
      </c>
      <c r="BF16" s="13">
        <f t="shared" si="23"/>
        <v>1.5059498329948244</v>
      </c>
      <c r="BL16" s="4">
        <v>11</v>
      </c>
      <c r="BM16" s="51">
        <v>43058</v>
      </c>
      <c r="BN16" s="4" t="s">
        <v>3</v>
      </c>
      <c r="BO16" s="4">
        <v>21</v>
      </c>
      <c r="BP16" s="4" t="s">
        <v>6</v>
      </c>
      <c r="BQ16" s="4">
        <v>25</v>
      </c>
      <c r="BR16" s="40">
        <f t="shared" si="24"/>
        <v>1.370730262924716</v>
      </c>
      <c r="BS16" s="40">
        <f t="shared" si="25"/>
        <v>0.21162582233323851</v>
      </c>
      <c r="BT16" s="40">
        <f t="shared" si="26"/>
        <v>1.0000000000000257E-4</v>
      </c>
      <c r="BU16" s="54"/>
      <c r="BV16" s="55"/>
      <c r="BW16" s="55"/>
    </row>
    <row r="17" spans="1:75" x14ac:dyDescent="0.35">
      <c r="A17" s="7">
        <v>12</v>
      </c>
      <c r="B17" s="7">
        <v>1</v>
      </c>
      <c r="C17" s="8">
        <v>42988</v>
      </c>
      <c r="D17" s="8" t="s">
        <v>25</v>
      </c>
      <c r="E17" s="7">
        <v>28</v>
      </c>
      <c r="F17" s="7">
        <v>3</v>
      </c>
      <c r="G17" s="7" t="s">
        <v>24</v>
      </c>
      <c r="H17" s="7">
        <v>5</v>
      </c>
      <c r="I17" s="7">
        <v>23</v>
      </c>
      <c r="J17" s="7">
        <v>-20</v>
      </c>
      <c r="K17" s="7">
        <v>26</v>
      </c>
      <c r="N17" t="str">
        <f t="shared" si="0"/>
        <v>Carolina Panthers</v>
      </c>
      <c r="O17" t="str">
        <f t="shared" si="1"/>
        <v>San Francisco 49ers</v>
      </c>
      <c r="P17">
        <f t="shared" si="11"/>
        <v>5</v>
      </c>
      <c r="Q17">
        <f t="shared" si="12"/>
        <v>28</v>
      </c>
      <c r="R17">
        <f t="shared" si="2"/>
        <v>1.0000000000065512E-4</v>
      </c>
      <c r="S17">
        <f t="shared" si="3"/>
        <v>1.1036689683860905</v>
      </c>
      <c r="T17">
        <f t="shared" si="13"/>
        <v>1.0000000000000257E-4</v>
      </c>
      <c r="U17">
        <f t="shared" si="4"/>
        <v>1.8118092430215442E-4</v>
      </c>
      <c r="V17">
        <f t="shared" si="5"/>
        <v>0.99981881907569781</v>
      </c>
      <c r="W17" s="34">
        <f t="shared" si="14"/>
        <v>1</v>
      </c>
      <c r="X17">
        <f t="shared" si="6"/>
        <v>0.99981881907569781</v>
      </c>
      <c r="Y17" s="37">
        <v>1</v>
      </c>
      <c r="Z17">
        <f t="shared" si="15"/>
        <v>-1.811973395486418E-4</v>
      </c>
      <c r="AA17">
        <f t="shared" si="16"/>
        <v>-1.811973395486418E-4</v>
      </c>
      <c r="AC17">
        <f t="shared" si="17"/>
        <v>1.8118092430215442E-4</v>
      </c>
      <c r="AD17">
        <f t="shared" si="18"/>
        <v>-0.49981881907569786</v>
      </c>
      <c r="AE17">
        <f t="shared" si="7"/>
        <v>-20</v>
      </c>
      <c r="AF17">
        <f t="shared" si="8"/>
        <v>-10.1908585517101</v>
      </c>
      <c r="AG17">
        <f t="shared" si="9"/>
        <v>-11.972066429771941</v>
      </c>
      <c r="AJ17" s="27" t="s">
        <v>71</v>
      </c>
      <c r="AK17" s="27" t="s">
        <v>70</v>
      </c>
      <c r="AN17">
        <v>12</v>
      </c>
      <c r="AO17" t="s">
        <v>22</v>
      </c>
      <c r="AP17" s="36">
        <v>0.39630337521900966</v>
      </c>
      <c r="AQ17">
        <v>1E-4</v>
      </c>
      <c r="AR17">
        <v>10</v>
      </c>
      <c r="AU17" s="7">
        <v>10</v>
      </c>
      <c r="AV17" s="8">
        <v>43051</v>
      </c>
      <c r="AW17" s="8" t="s">
        <v>25</v>
      </c>
      <c r="AX17" s="7">
        <v>28</v>
      </c>
      <c r="AY17" s="7" t="s">
        <v>27</v>
      </c>
      <c r="AZ17" s="7">
        <v>23</v>
      </c>
      <c r="BA17" s="40">
        <f t="shared" si="19"/>
        <v>1.0000000000065512E-4</v>
      </c>
      <c r="BB17" s="40">
        <f t="shared" si="20"/>
        <v>3.3948692687416175E-2</v>
      </c>
      <c r="BC17" s="40">
        <f t="shared" si="21"/>
        <v>1.0000000000000257E-4</v>
      </c>
      <c r="BD17" s="14">
        <f t="shared" si="22"/>
        <v>5.856739578038196E-3</v>
      </c>
      <c r="BE17" s="13">
        <f t="shared" si="10"/>
        <v>-10.055865015900526</v>
      </c>
      <c r="BF17" s="13">
        <f t="shared" si="23"/>
        <v>-11.836120837818742</v>
      </c>
      <c r="BL17" s="4">
        <v>11</v>
      </c>
      <c r="BM17" s="51">
        <v>43058</v>
      </c>
      <c r="BN17" s="4" t="s">
        <v>13</v>
      </c>
      <c r="BO17" s="4">
        <v>7</v>
      </c>
      <c r="BP17" s="4" t="s">
        <v>30</v>
      </c>
      <c r="BQ17" s="4">
        <v>10</v>
      </c>
      <c r="BR17" s="40">
        <f t="shared" si="24"/>
        <v>6.0248325711675398E-2</v>
      </c>
      <c r="BS17" s="40">
        <f t="shared" si="25"/>
        <v>0.17083128505610723</v>
      </c>
      <c r="BT17" s="40">
        <f t="shared" si="26"/>
        <v>1.0000000000000257E-4</v>
      </c>
      <c r="BU17" s="54"/>
      <c r="BV17" s="55"/>
      <c r="BW17" s="55"/>
    </row>
    <row r="18" spans="1:75" x14ac:dyDescent="0.35">
      <c r="A18" s="7">
        <v>13</v>
      </c>
      <c r="B18" s="7">
        <v>1</v>
      </c>
      <c r="C18" s="8">
        <v>42988</v>
      </c>
      <c r="D18" s="8" t="s">
        <v>26</v>
      </c>
      <c r="E18" s="7">
        <v>9</v>
      </c>
      <c r="F18" s="7">
        <v>19</v>
      </c>
      <c r="G18" s="7" t="s">
        <v>27</v>
      </c>
      <c r="H18" s="7">
        <v>23</v>
      </c>
      <c r="I18" s="7">
        <v>3</v>
      </c>
      <c r="J18" s="7">
        <v>16</v>
      </c>
      <c r="K18" s="7">
        <v>22</v>
      </c>
      <c r="N18" t="str">
        <f t="shared" si="0"/>
        <v>Dallas Cowboys</v>
      </c>
      <c r="O18" t="str">
        <f t="shared" si="1"/>
        <v>New York Giants</v>
      </c>
      <c r="P18">
        <f t="shared" si="11"/>
        <v>9</v>
      </c>
      <c r="Q18">
        <f t="shared" si="12"/>
        <v>23</v>
      </c>
      <c r="R18">
        <f t="shared" si="2"/>
        <v>0.35008756812865</v>
      </c>
      <c r="S18">
        <f t="shared" si="3"/>
        <v>3.3948692687416175E-2</v>
      </c>
      <c r="T18">
        <f t="shared" si="13"/>
        <v>1.0000000000000257E-4</v>
      </c>
      <c r="U18">
        <f t="shared" si="4"/>
        <v>0.91162330623176535</v>
      </c>
      <c r="V18">
        <f t="shared" si="5"/>
        <v>8.8376693768234593E-2</v>
      </c>
      <c r="W18" s="34">
        <f t="shared" si="14"/>
        <v>1</v>
      </c>
      <c r="X18">
        <f t="shared" si="6"/>
        <v>0.91162330623176535</v>
      </c>
      <c r="Y18" s="37">
        <v>1</v>
      </c>
      <c r="Z18">
        <f t="shared" si="15"/>
        <v>-9.2528415645443896E-2</v>
      </c>
      <c r="AA18">
        <f t="shared" si="16"/>
        <v>-9.2528415645443896E-2</v>
      </c>
      <c r="AC18">
        <f t="shared" si="17"/>
        <v>0.91162330623176535</v>
      </c>
      <c r="AD18">
        <f t="shared" si="18"/>
        <v>0.41162330623176535</v>
      </c>
      <c r="AE18">
        <f t="shared" si="7"/>
        <v>16</v>
      </c>
      <c r="AF18">
        <f t="shared" si="8"/>
        <v>11.487852336081671</v>
      </c>
      <c r="AG18">
        <f t="shared" si="9"/>
        <v>9.8595358521358669</v>
      </c>
      <c r="AI18" t="s">
        <v>69</v>
      </c>
      <c r="AJ18">
        <f t="array" ref="AJ18:AK22">LINEST($AE$6:$AE$137,$AD$6:$AD$137,FALSE,TRUE)</f>
        <v>23.952812444940701</v>
      </c>
      <c r="AK18">
        <v>0</v>
      </c>
      <c r="AN18">
        <v>13</v>
      </c>
      <c r="AO18" t="s">
        <v>15</v>
      </c>
      <c r="AP18" s="36">
        <v>6.1083819023657025E-2</v>
      </c>
      <c r="AQ18">
        <v>1E-4</v>
      </c>
      <c r="AR18">
        <v>10</v>
      </c>
      <c r="AU18" s="7">
        <v>10</v>
      </c>
      <c r="AV18" s="8">
        <v>43051</v>
      </c>
      <c r="AW18" s="8" t="s">
        <v>30</v>
      </c>
      <c r="AX18" s="7">
        <v>10</v>
      </c>
      <c r="AY18" s="7" t="s">
        <v>3</v>
      </c>
      <c r="AZ18" s="7">
        <v>21</v>
      </c>
      <c r="BA18" s="40">
        <f t="shared" si="19"/>
        <v>0.17083128505610723</v>
      </c>
      <c r="BB18" s="40">
        <f t="shared" si="20"/>
        <v>1.370730262924716</v>
      </c>
      <c r="BC18" s="40">
        <f t="shared" si="21"/>
        <v>1.0000000000000257E-4</v>
      </c>
      <c r="BD18" s="14">
        <f t="shared" si="22"/>
        <v>0.11087471519282743</v>
      </c>
      <c r="BE18" s="13">
        <f t="shared" si="10"/>
        <v>-7.5580055598147293</v>
      </c>
      <c r="BF18" s="13">
        <f t="shared" si="23"/>
        <v>-9.320644964570338</v>
      </c>
      <c r="BL18" s="4">
        <v>11</v>
      </c>
      <c r="BM18" s="51">
        <v>43058</v>
      </c>
      <c r="BN18" s="4" t="s">
        <v>4</v>
      </c>
      <c r="BO18" s="4">
        <v>26</v>
      </c>
      <c r="BP18" s="4" t="s">
        <v>26</v>
      </c>
      <c r="BQ18" s="4">
        <v>9</v>
      </c>
      <c r="BR18" s="40">
        <f t="shared" si="24"/>
        <v>2.6563096015733758</v>
      </c>
      <c r="BS18" s="40">
        <f t="shared" si="25"/>
        <v>0.35008756812865</v>
      </c>
      <c r="BT18" s="40">
        <f t="shared" si="26"/>
        <v>1.0000000000000257E-4</v>
      </c>
      <c r="BU18" s="54"/>
      <c r="BV18" s="55"/>
      <c r="BW18" s="55"/>
    </row>
    <row r="19" spans="1:75" x14ac:dyDescent="0.35">
      <c r="A19" s="7">
        <v>14</v>
      </c>
      <c r="B19" s="7">
        <v>1</v>
      </c>
      <c r="C19" s="8">
        <v>42989</v>
      </c>
      <c r="D19" s="8" t="s">
        <v>28</v>
      </c>
      <c r="E19" s="7">
        <v>20</v>
      </c>
      <c r="F19" s="7">
        <v>29</v>
      </c>
      <c r="G19" s="7" t="s">
        <v>29</v>
      </c>
      <c r="H19" s="7">
        <v>22</v>
      </c>
      <c r="I19" s="7">
        <v>19</v>
      </c>
      <c r="J19" s="7">
        <v>10</v>
      </c>
      <c r="K19" s="7">
        <v>48</v>
      </c>
      <c r="N19" t="str">
        <f t="shared" si="0"/>
        <v>Minnesota Vikings</v>
      </c>
      <c r="O19" t="str">
        <f t="shared" si="1"/>
        <v>New Orleans Saints</v>
      </c>
      <c r="P19">
        <f t="shared" si="11"/>
        <v>20</v>
      </c>
      <c r="Q19">
        <f t="shared" si="12"/>
        <v>22</v>
      </c>
      <c r="R19">
        <f t="shared" si="2"/>
        <v>1.1585324777670531</v>
      </c>
      <c r="S19">
        <f t="shared" si="3"/>
        <v>1.6899504174685478</v>
      </c>
      <c r="T19">
        <f t="shared" si="13"/>
        <v>1.0000000000000257E-4</v>
      </c>
      <c r="U19">
        <f t="shared" si="4"/>
        <v>0.40673995469990515</v>
      </c>
      <c r="V19">
        <f t="shared" si="5"/>
        <v>0.5932600453000948</v>
      </c>
      <c r="W19" s="34">
        <f t="shared" si="14"/>
        <v>1</v>
      </c>
      <c r="X19">
        <f t="shared" si="6"/>
        <v>0.40673995469990515</v>
      </c>
      <c r="Y19" s="37">
        <v>1</v>
      </c>
      <c r="Z19">
        <f t="shared" si="15"/>
        <v>-0.89958122968480614</v>
      </c>
      <c r="AA19">
        <f t="shared" si="16"/>
        <v>-0.89958122968480614</v>
      </c>
      <c r="AC19">
        <f t="shared" si="17"/>
        <v>0.40673995469990515</v>
      </c>
      <c r="AD19">
        <f t="shared" si="18"/>
        <v>-9.3260045300094851E-2</v>
      </c>
      <c r="AE19">
        <f t="shared" si="7"/>
        <v>10</v>
      </c>
      <c r="AF19">
        <f t="shared" si="8"/>
        <v>-0.52083138174222299</v>
      </c>
      <c r="AG19">
        <f t="shared" si="9"/>
        <v>-2.2338403736798456</v>
      </c>
      <c r="AI19" t="s">
        <v>74</v>
      </c>
      <c r="AJ19">
        <v>3.6823612196294215</v>
      </c>
      <c r="AK19" t="e">
        <v>#N/A</v>
      </c>
      <c r="AN19">
        <v>14</v>
      </c>
      <c r="AO19" t="s">
        <v>21</v>
      </c>
      <c r="AP19" s="36">
        <v>2.139700014182281E-2</v>
      </c>
      <c r="AQ19">
        <v>1E-4</v>
      </c>
      <c r="AR19">
        <v>10</v>
      </c>
      <c r="AU19" s="7">
        <v>10</v>
      </c>
      <c r="AV19" s="8">
        <v>43052</v>
      </c>
      <c r="AW19" s="8" t="s">
        <v>24</v>
      </c>
      <c r="AX19" s="7">
        <v>5</v>
      </c>
      <c r="AY19" s="7" t="s">
        <v>33</v>
      </c>
      <c r="AZ19" s="7">
        <v>19</v>
      </c>
      <c r="BA19" s="40">
        <f t="shared" si="19"/>
        <v>1.1036689683860905</v>
      </c>
      <c r="BB19" s="40">
        <f t="shared" si="20"/>
        <v>0.26955034061392702</v>
      </c>
      <c r="BC19" s="40">
        <f t="shared" si="21"/>
        <v>1.0000000000000257E-4</v>
      </c>
      <c r="BD19" s="14">
        <f t="shared" si="22"/>
        <v>0.80372347578058878</v>
      </c>
      <c r="BE19" s="13">
        <f t="shared" si="10"/>
        <v>8.9214477731987198</v>
      </c>
      <c r="BF19" s="13">
        <f t="shared" si="23"/>
        <v>7.2750314504979325</v>
      </c>
      <c r="BL19" s="4">
        <v>11</v>
      </c>
      <c r="BM19" s="51">
        <v>43059</v>
      </c>
      <c r="BN19" s="4" t="s">
        <v>16</v>
      </c>
      <c r="BO19" s="4">
        <v>2</v>
      </c>
      <c r="BP19" s="4" t="s">
        <v>23</v>
      </c>
      <c r="BQ19" s="4">
        <v>29</v>
      </c>
      <c r="BR19" s="40">
        <f t="shared" si="24"/>
        <v>0.45069269408416029</v>
      </c>
      <c r="BS19" s="40">
        <f t="shared" si="25"/>
        <v>0.19887279363298699</v>
      </c>
      <c r="BT19" s="40">
        <f t="shared" si="26"/>
        <v>1.0000000000000257E-4</v>
      </c>
      <c r="BU19" s="54"/>
      <c r="BV19" s="55"/>
      <c r="BW19" s="55"/>
    </row>
    <row r="20" spans="1:75" x14ac:dyDescent="0.35">
      <c r="A20" s="7">
        <v>15</v>
      </c>
      <c r="B20" s="7">
        <v>1</v>
      </c>
      <c r="C20" s="8">
        <v>42989</v>
      </c>
      <c r="D20" s="8" t="s">
        <v>30</v>
      </c>
      <c r="E20" s="7">
        <v>10</v>
      </c>
      <c r="F20" s="7">
        <v>24</v>
      </c>
      <c r="G20" s="7" t="s">
        <v>31</v>
      </c>
      <c r="H20" s="7">
        <v>17</v>
      </c>
      <c r="I20" s="7">
        <v>21</v>
      </c>
      <c r="J20" s="7">
        <v>3</v>
      </c>
      <c r="K20" s="7">
        <v>45</v>
      </c>
      <c r="N20" t="str">
        <f t="shared" si="0"/>
        <v>Denver Broncos</v>
      </c>
      <c r="O20" t="str">
        <f t="shared" si="1"/>
        <v>Los Angeles Chargers</v>
      </c>
      <c r="P20">
        <f t="shared" si="11"/>
        <v>10</v>
      </c>
      <c r="Q20">
        <f t="shared" si="12"/>
        <v>17</v>
      </c>
      <c r="R20">
        <f t="shared" si="2"/>
        <v>0.17083128505610723</v>
      </c>
      <c r="S20">
        <f t="shared" si="3"/>
        <v>0.17165805220233751</v>
      </c>
      <c r="T20">
        <f t="shared" si="13"/>
        <v>1.0000000000000257E-4</v>
      </c>
      <c r="U20">
        <f t="shared" si="4"/>
        <v>0.49893930273480452</v>
      </c>
      <c r="V20">
        <f t="shared" si="5"/>
        <v>0.50106069726519542</v>
      </c>
      <c r="W20" s="34">
        <f t="shared" si="14"/>
        <v>1</v>
      </c>
      <c r="X20">
        <f t="shared" si="6"/>
        <v>0.49893930273480452</v>
      </c>
      <c r="Y20" s="37">
        <v>1</v>
      </c>
      <c r="Z20">
        <f t="shared" si="15"/>
        <v>-0.69527082843509924</v>
      </c>
      <c r="AA20">
        <f t="shared" si="16"/>
        <v>-0.69527082843509924</v>
      </c>
      <c r="AC20">
        <f t="shared" si="17"/>
        <v>0.49893930273480452</v>
      </c>
      <c r="AD20">
        <f t="shared" si="18"/>
        <v>-1.060697265195476E-3</v>
      </c>
      <c r="AE20">
        <f t="shared" si="7"/>
        <v>3</v>
      </c>
      <c r="AF20">
        <f t="shared" si="8"/>
        <v>1.6721361743900101</v>
      </c>
      <c r="AG20">
        <f t="shared" si="9"/>
        <v>-2.5406682654088766E-2</v>
      </c>
      <c r="AI20" s="15" t="s">
        <v>75</v>
      </c>
      <c r="AJ20">
        <v>0.24413633673692137</v>
      </c>
      <c r="AK20">
        <v>12.922390261281414</v>
      </c>
      <c r="AN20">
        <v>15</v>
      </c>
      <c r="AO20" t="s">
        <v>14</v>
      </c>
      <c r="AP20" s="36">
        <v>0.28477740775636229</v>
      </c>
      <c r="AQ20">
        <v>1E-4</v>
      </c>
      <c r="AR20">
        <v>10</v>
      </c>
    </row>
    <row r="21" spans="1:75" x14ac:dyDescent="0.35">
      <c r="A21" s="7">
        <v>16</v>
      </c>
      <c r="B21" s="7">
        <v>2</v>
      </c>
      <c r="C21" s="8">
        <v>42992</v>
      </c>
      <c r="D21" s="8" t="s">
        <v>13</v>
      </c>
      <c r="E21" s="7">
        <v>7</v>
      </c>
      <c r="F21" s="7">
        <v>9</v>
      </c>
      <c r="G21" s="7" t="s">
        <v>15</v>
      </c>
      <c r="H21" s="7">
        <v>13</v>
      </c>
      <c r="I21" s="7">
        <v>13</v>
      </c>
      <c r="J21" s="7">
        <v>-4</v>
      </c>
      <c r="K21" s="7">
        <v>22</v>
      </c>
      <c r="N21" t="str">
        <f t="shared" si="0"/>
        <v>Houston Texans</v>
      </c>
      <c r="O21" t="str">
        <f t="shared" si="1"/>
        <v>Cincinnati Bengals</v>
      </c>
      <c r="P21">
        <f t="shared" si="11"/>
        <v>13</v>
      </c>
      <c r="Q21">
        <f t="shared" si="12"/>
        <v>7</v>
      </c>
      <c r="R21">
        <f t="shared" si="2"/>
        <v>6.0248325711675398E-2</v>
      </c>
      <c r="S21">
        <f t="shared" si="3"/>
        <v>6.1083819023657025E-2</v>
      </c>
      <c r="T21">
        <f t="shared" si="13"/>
        <v>1.0000000000000257E-4</v>
      </c>
      <c r="U21">
        <f t="shared" si="4"/>
        <v>0.49697158724493967</v>
      </c>
      <c r="V21">
        <f t="shared" si="5"/>
        <v>0.50302841275506027</v>
      </c>
      <c r="W21" s="34">
        <f t="shared" si="14"/>
        <v>2</v>
      </c>
      <c r="X21">
        <f t="shared" si="6"/>
        <v>0.50302841275506027</v>
      </c>
      <c r="Y21" s="37">
        <v>1</v>
      </c>
      <c r="Z21">
        <f t="shared" si="15"/>
        <v>-0.68710862388712812</v>
      </c>
      <c r="AA21">
        <f t="shared" si="16"/>
        <v>-0.68710862388712812</v>
      </c>
      <c r="AC21">
        <f t="shared" si="17"/>
        <v>0.49697158724493967</v>
      </c>
      <c r="AD21">
        <f t="shared" si="18"/>
        <v>-3.0284127550603279E-3</v>
      </c>
      <c r="AE21">
        <f t="shared" si="7"/>
        <v>-4</v>
      </c>
      <c r="AF21">
        <f t="shared" si="8"/>
        <v>1.6253339320646187</v>
      </c>
      <c r="AG21">
        <f t="shared" si="9"/>
        <v>-7.253900272782618E-2</v>
      </c>
      <c r="AI21" t="s">
        <v>76</v>
      </c>
      <c r="AJ21">
        <v>42.311678238996656</v>
      </c>
      <c r="AK21">
        <v>131</v>
      </c>
      <c r="AN21">
        <v>16</v>
      </c>
      <c r="AO21" t="s">
        <v>2</v>
      </c>
      <c r="AP21" s="36">
        <v>0.92886733596915005</v>
      </c>
      <c r="AQ21">
        <v>1E-4</v>
      </c>
      <c r="AR21">
        <v>10</v>
      </c>
    </row>
    <row r="22" spans="1:75" x14ac:dyDescent="0.35">
      <c r="A22" s="7">
        <v>17</v>
      </c>
      <c r="B22" s="7">
        <v>2</v>
      </c>
      <c r="C22" s="8">
        <v>42995</v>
      </c>
      <c r="D22" s="8" t="s">
        <v>24</v>
      </c>
      <c r="E22" s="7">
        <v>5</v>
      </c>
      <c r="F22" s="7">
        <v>9</v>
      </c>
      <c r="G22" s="7" t="s">
        <v>18</v>
      </c>
      <c r="H22" s="7">
        <v>4</v>
      </c>
      <c r="I22" s="7">
        <v>3</v>
      </c>
      <c r="J22" s="7">
        <v>6</v>
      </c>
      <c r="K22" s="7">
        <v>12</v>
      </c>
      <c r="N22" t="str">
        <f t="shared" si="0"/>
        <v>Carolina Panthers</v>
      </c>
      <c r="O22" t="str">
        <f t="shared" si="1"/>
        <v>Buffalo Bills</v>
      </c>
      <c r="P22">
        <f t="shared" si="11"/>
        <v>5</v>
      </c>
      <c r="Q22">
        <f t="shared" si="12"/>
        <v>4</v>
      </c>
      <c r="R22">
        <f t="shared" si="2"/>
        <v>1.1036689683860905</v>
      </c>
      <c r="S22">
        <f t="shared" si="3"/>
        <v>0.37789716162172066</v>
      </c>
      <c r="T22">
        <f t="shared" si="13"/>
        <v>1.0000000000000257E-4</v>
      </c>
      <c r="U22">
        <f t="shared" si="4"/>
        <v>0.74495120461468034</v>
      </c>
      <c r="V22">
        <f t="shared" si="5"/>
        <v>0.25504879538531966</v>
      </c>
      <c r="W22" s="34">
        <f t="shared" si="14"/>
        <v>2</v>
      </c>
      <c r="X22">
        <f t="shared" si="6"/>
        <v>0.74495120461468034</v>
      </c>
      <c r="Y22" s="37">
        <v>1</v>
      </c>
      <c r="Z22">
        <f t="shared" si="15"/>
        <v>-0.29443655990911316</v>
      </c>
      <c r="AA22">
        <f t="shared" si="16"/>
        <v>-0.29443655990911316</v>
      </c>
      <c r="AC22">
        <f t="shared" si="17"/>
        <v>0.74495120461468034</v>
      </c>
      <c r="AD22">
        <f t="shared" si="18"/>
        <v>0.24495120461468034</v>
      </c>
      <c r="AE22">
        <f t="shared" si="7"/>
        <v>6</v>
      </c>
      <c r="AF22">
        <f t="shared" si="8"/>
        <v>7.5235454385937377</v>
      </c>
      <c r="AG22">
        <f t="shared" si="9"/>
        <v>5.8672702622977315</v>
      </c>
      <c r="AI22" t="s">
        <v>83</v>
      </c>
      <c r="AJ22">
        <v>7065.549721503241</v>
      </c>
      <c r="AK22">
        <v>21875.450278496759</v>
      </c>
      <c r="AN22">
        <v>17</v>
      </c>
      <c r="AO22" t="s">
        <v>31</v>
      </c>
      <c r="AP22" s="36">
        <v>0.17165805220233751</v>
      </c>
      <c r="AQ22">
        <v>1E-4</v>
      </c>
      <c r="AR22">
        <v>10</v>
      </c>
    </row>
    <row r="23" spans="1:75" x14ac:dyDescent="0.35">
      <c r="A23" s="7">
        <v>18</v>
      </c>
      <c r="B23" s="7">
        <v>2</v>
      </c>
      <c r="C23" s="8">
        <v>42995</v>
      </c>
      <c r="D23" s="8" t="s">
        <v>29</v>
      </c>
      <c r="E23" s="7">
        <v>22</v>
      </c>
      <c r="F23" s="7">
        <v>20</v>
      </c>
      <c r="G23" s="7" t="s">
        <v>3</v>
      </c>
      <c r="H23" s="7">
        <v>21</v>
      </c>
      <c r="I23" s="7">
        <v>36</v>
      </c>
      <c r="J23" s="7">
        <v>-16</v>
      </c>
      <c r="K23" s="7">
        <v>56</v>
      </c>
      <c r="N23" t="str">
        <f t="shared" si="0"/>
        <v>New England Patriots</v>
      </c>
      <c r="O23" t="str">
        <f t="shared" si="1"/>
        <v>New Orleans Saints</v>
      </c>
      <c r="P23">
        <f t="shared" si="11"/>
        <v>21</v>
      </c>
      <c r="Q23">
        <f t="shared" si="12"/>
        <v>22</v>
      </c>
      <c r="R23">
        <f t="shared" si="2"/>
        <v>1.6899504174685478</v>
      </c>
      <c r="S23">
        <f t="shared" si="3"/>
        <v>1.370730262924716</v>
      </c>
      <c r="T23">
        <f t="shared" si="13"/>
        <v>1.0000000000000257E-4</v>
      </c>
      <c r="U23">
        <f t="shared" si="4"/>
        <v>0.55216318774313544</v>
      </c>
      <c r="V23">
        <f t="shared" si="5"/>
        <v>0.44783681225686439</v>
      </c>
      <c r="W23" s="34">
        <f t="shared" si="14"/>
        <v>2</v>
      </c>
      <c r="X23">
        <f t="shared" si="6"/>
        <v>0.44783681225686439</v>
      </c>
      <c r="Y23" s="37">
        <v>1</v>
      </c>
      <c r="Z23">
        <f t="shared" si="15"/>
        <v>-0.80332637128055484</v>
      </c>
      <c r="AA23">
        <f t="shared" si="16"/>
        <v>-0.80332637128055484</v>
      </c>
      <c r="AC23">
        <f t="shared" si="17"/>
        <v>0.55216318774313544</v>
      </c>
      <c r="AD23">
        <f t="shared" si="18"/>
        <v>5.2163187743135442E-2</v>
      </c>
      <c r="AE23">
        <f t="shared" si="7"/>
        <v>-16</v>
      </c>
      <c r="AF23">
        <f t="shared" si="8"/>
        <v>2.9380697793695383</v>
      </c>
      <c r="AG23">
        <f t="shared" si="9"/>
        <v>1.2494550525415529</v>
      </c>
      <c r="AN23">
        <v>18</v>
      </c>
      <c r="AO23" t="s">
        <v>20</v>
      </c>
      <c r="AP23" s="36">
        <v>0.42245026569197247</v>
      </c>
      <c r="AQ23">
        <v>1E-4</v>
      </c>
      <c r="AR23">
        <v>10</v>
      </c>
    </row>
    <row r="24" spans="1:75" x14ac:dyDescent="0.35">
      <c r="A24" s="7">
        <v>19</v>
      </c>
      <c r="B24" s="7">
        <v>2</v>
      </c>
      <c r="C24" s="8">
        <v>42995</v>
      </c>
      <c r="D24" s="8" t="s">
        <v>10</v>
      </c>
      <c r="E24" s="7">
        <v>27</v>
      </c>
      <c r="F24" s="7">
        <v>26</v>
      </c>
      <c r="G24" s="7" t="s">
        <v>28</v>
      </c>
      <c r="H24" s="7">
        <v>20</v>
      </c>
      <c r="I24" s="7">
        <v>9</v>
      </c>
      <c r="J24" s="7">
        <v>17</v>
      </c>
      <c r="K24" s="7">
        <v>35</v>
      </c>
      <c r="N24" t="str">
        <f t="shared" si="0"/>
        <v>Pittsburgh Steelers</v>
      </c>
      <c r="O24" t="str">
        <f t="shared" si="1"/>
        <v>Minnesota Vikings</v>
      </c>
      <c r="P24">
        <f t="shared" si="11"/>
        <v>27</v>
      </c>
      <c r="Q24">
        <f t="shared" si="12"/>
        <v>20</v>
      </c>
      <c r="R24">
        <f t="shared" si="2"/>
        <v>0.9927156240289603</v>
      </c>
      <c r="S24">
        <f t="shared" si="3"/>
        <v>1.1585324777670531</v>
      </c>
      <c r="T24">
        <f t="shared" si="13"/>
        <v>1.0000000000000257E-4</v>
      </c>
      <c r="U24">
        <f t="shared" si="4"/>
        <v>0.4614853464207519</v>
      </c>
      <c r="V24">
        <f t="shared" si="5"/>
        <v>0.5385146535792481</v>
      </c>
      <c r="W24" s="34">
        <f t="shared" si="14"/>
        <v>2</v>
      </c>
      <c r="X24">
        <f t="shared" si="6"/>
        <v>0.4614853464207519</v>
      </c>
      <c r="Y24" s="37">
        <v>1</v>
      </c>
      <c r="Z24">
        <f t="shared" si="15"/>
        <v>-0.77330497761104766</v>
      </c>
      <c r="AA24">
        <f t="shared" si="16"/>
        <v>-0.77330497761104766</v>
      </c>
      <c r="AC24">
        <f t="shared" si="17"/>
        <v>0.4614853464207519</v>
      </c>
      <c r="AD24">
        <f t="shared" si="18"/>
        <v>-3.8514653579248104E-2</v>
      </c>
      <c r="AE24">
        <f t="shared" si="7"/>
        <v>17</v>
      </c>
      <c r="AF24">
        <f t="shared" si="8"/>
        <v>0.78129136045031089</v>
      </c>
      <c r="AG24">
        <f t="shared" si="9"/>
        <v>-0.92253427356559392</v>
      </c>
      <c r="AN24">
        <v>19</v>
      </c>
      <c r="AO24" t="s">
        <v>33</v>
      </c>
      <c r="AP24" s="36">
        <v>0.26955034061392702</v>
      </c>
      <c r="AQ24">
        <v>1E-4</v>
      </c>
      <c r="AR24">
        <v>10</v>
      </c>
    </row>
    <row r="25" spans="1:75" x14ac:dyDescent="0.35">
      <c r="A25" s="7">
        <v>20</v>
      </c>
      <c r="B25" s="7">
        <v>2</v>
      </c>
      <c r="C25" s="8">
        <v>42995</v>
      </c>
      <c r="D25" s="8" t="s">
        <v>2</v>
      </c>
      <c r="E25" s="7">
        <v>16</v>
      </c>
      <c r="F25" s="7">
        <v>27</v>
      </c>
      <c r="G25" s="7" t="s">
        <v>4</v>
      </c>
      <c r="H25" s="7">
        <v>26</v>
      </c>
      <c r="I25" s="7">
        <v>20</v>
      </c>
      <c r="J25" s="7">
        <v>7</v>
      </c>
      <c r="K25" s="7">
        <v>47</v>
      </c>
      <c r="N25" t="str">
        <f t="shared" si="0"/>
        <v>Kansas City Chiefs</v>
      </c>
      <c r="O25" t="str">
        <f t="shared" si="1"/>
        <v>Philadelphia Eagles</v>
      </c>
      <c r="P25">
        <f t="shared" si="11"/>
        <v>16</v>
      </c>
      <c r="Q25">
        <f t="shared" si="12"/>
        <v>26</v>
      </c>
      <c r="R25">
        <f t="shared" si="2"/>
        <v>0.92886733596915005</v>
      </c>
      <c r="S25">
        <f t="shared" si="3"/>
        <v>2.6563096015733758</v>
      </c>
      <c r="T25">
        <f t="shared" si="13"/>
        <v>1.0000000000000257E-4</v>
      </c>
      <c r="U25">
        <f t="shared" si="4"/>
        <v>0.25910615892503319</v>
      </c>
      <c r="V25">
        <f t="shared" si="5"/>
        <v>0.7408938410749667</v>
      </c>
      <c r="W25" s="34">
        <f t="shared" si="14"/>
        <v>2</v>
      </c>
      <c r="X25">
        <f t="shared" si="6"/>
        <v>0.25910615892503319</v>
      </c>
      <c r="Y25" s="37">
        <v>1</v>
      </c>
      <c r="Z25">
        <f t="shared" si="15"/>
        <v>-1.3505174212410349</v>
      </c>
      <c r="AA25">
        <f t="shared" si="16"/>
        <v>-1.3505174212410349</v>
      </c>
      <c r="AC25">
        <f t="shared" si="17"/>
        <v>0.25910615892503319</v>
      </c>
      <c r="AD25">
        <f t="shared" si="18"/>
        <v>-0.24089384107496681</v>
      </c>
      <c r="AE25">
        <f t="shared" si="7"/>
        <v>7</v>
      </c>
      <c r="AF25">
        <f t="shared" si="8"/>
        <v>-4.0323109227949177</v>
      </c>
      <c r="AG25">
        <f t="shared" si="9"/>
        <v>-5.7700849944100323</v>
      </c>
      <c r="AN25">
        <v>20</v>
      </c>
      <c r="AO25" t="s">
        <v>28</v>
      </c>
      <c r="AP25" s="36">
        <v>1.1585324777670531</v>
      </c>
      <c r="AQ25">
        <v>1E-4</v>
      </c>
      <c r="AR25">
        <v>10</v>
      </c>
    </row>
    <row r="26" spans="1:75" x14ac:dyDescent="0.35">
      <c r="A26" s="7">
        <v>21</v>
      </c>
      <c r="B26" s="7">
        <v>2</v>
      </c>
      <c r="C26" s="8">
        <v>42995</v>
      </c>
      <c r="D26" s="8" t="s">
        <v>21</v>
      </c>
      <c r="E26" s="7">
        <v>14</v>
      </c>
      <c r="F26" s="7">
        <v>13</v>
      </c>
      <c r="G26" s="7" t="s">
        <v>9</v>
      </c>
      <c r="H26" s="7">
        <v>1</v>
      </c>
      <c r="I26" s="7">
        <v>16</v>
      </c>
      <c r="J26" s="7">
        <v>-3</v>
      </c>
      <c r="K26" s="7">
        <v>29</v>
      </c>
      <c r="N26" t="str">
        <f t="shared" si="0"/>
        <v>Arizona Cardinals</v>
      </c>
      <c r="O26" t="str">
        <f t="shared" si="1"/>
        <v>Indianapolis Colts</v>
      </c>
      <c r="P26">
        <f t="shared" si="11"/>
        <v>1</v>
      </c>
      <c r="Q26">
        <f t="shared" si="12"/>
        <v>14</v>
      </c>
      <c r="R26">
        <f t="shared" si="2"/>
        <v>2.139700014182281E-2</v>
      </c>
      <c r="S26">
        <f t="shared" si="3"/>
        <v>0.10283699006650698</v>
      </c>
      <c r="T26">
        <f t="shared" si="13"/>
        <v>1.0000000000000257E-4</v>
      </c>
      <c r="U26">
        <f t="shared" si="4"/>
        <v>0.17289721101850888</v>
      </c>
      <c r="V26">
        <f t="shared" si="5"/>
        <v>0.82710278898149114</v>
      </c>
      <c r="W26" s="34">
        <f t="shared" si="14"/>
        <v>2</v>
      </c>
      <c r="X26">
        <f t="shared" si="6"/>
        <v>0.82710278898149114</v>
      </c>
      <c r="Y26" s="37">
        <v>1</v>
      </c>
      <c r="Z26">
        <f t="shared" si="15"/>
        <v>-0.18982630028960948</v>
      </c>
      <c r="AA26">
        <f t="shared" si="16"/>
        <v>-0.18982630028960948</v>
      </c>
      <c r="AC26">
        <f t="shared" si="17"/>
        <v>0.17289721101850888</v>
      </c>
      <c r="AD26">
        <f t="shared" si="18"/>
        <v>-0.32710278898149114</v>
      </c>
      <c r="AE26">
        <f t="shared" si="7"/>
        <v>-3</v>
      </c>
      <c r="AF26">
        <f t="shared" si="8"/>
        <v>-6.0827964179389928</v>
      </c>
      <c r="AG26">
        <f t="shared" si="9"/>
        <v>-7.8350317546906734</v>
      </c>
      <c r="AN26">
        <v>21</v>
      </c>
      <c r="AO26" t="s">
        <v>3</v>
      </c>
      <c r="AP26" s="36">
        <v>1.370730262924716</v>
      </c>
      <c r="AQ26">
        <v>1E-4</v>
      </c>
      <c r="AR26">
        <v>10</v>
      </c>
    </row>
    <row r="27" spans="1:75" x14ac:dyDescent="0.35">
      <c r="A27" s="7">
        <v>22</v>
      </c>
      <c r="B27" s="7">
        <v>2</v>
      </c>
      <c r="C27" s="8">
        <v>42995</v>
      </c>
      <c r="D27" s="8" t="s">
        <v>12</v>
      </c>
      <c r="E27" s="7">
        <v>3</v>
      </c>
      <c r="F27" s="7">
        <v>24</v>
      </c>
      <c r="G27" s="7" t="s">
        <v>11</v>
      </c>
      <c r="H27" s="7">
        <v>8</v>
      </c>
      <c r="I27" s="7">
        <v>10</v>
      </c>
      <c r="J27" s="7">
        <v>14</v>
      </c>
      <c r="K27" s="7">
        <v>34</v>
      </c>
      <c r="N27" t="str">
        <f t="shared" si="0"/>
        <v>Baltimore Ravens</v>
      </c>
      <c r="O27" t="str">
        <f t="shared" si="1"/>
        <v>Cleveland Browns</v>
      </c>
      <c r="P27">
        <f t="shared" si="11"/>
        <v>3</v>
      </c>
      <c r="Q27">
        <f t="shared" si="12"/>
        <v>8</v>
      </c>
      <c r="R27">
        <f t="shared" si="2"/>
        <v>0.164404104396635</v>
      </c>
      <c r="S27">
        <f t="shared" si="3"/>
        <v>1E-4</v>
      </c>
      <c r="T27">
        <f t="shared" si="13"/>
        <v>1.0000000000000257E-4</v>
      </c>
      <c r="U27">
        <f t="shared" si="4"/>
        <v>0.99939248173448325</v>
      </c>
      <c r="V27">
        <f t="shared" si="5"/>
        <v>6.0751826551686103E-4</v>
      </c>
      <c r="W27" s="34">
        <f t="shared" si="14"/>
        <v>2</v>
      </c>
      <c r="X27">
        <f t="shared" si="6"/>
        <v>0.99939248173448325</v>
      </c>
      <c r="Y27" s="37">
        <v>1</v>
      </c>
      <c r="Z27">
        <f t="shared" si="15"/>
        <v>-6.0770287951292018E-4</v>
      </c>
      <c r="AA27">
        <f t="shared" si="16"/>
        <v>-6.0770287951292018E-4</v>
      </c>
      <c r="AC27">
        <f t="shared" si="17"/>
        <v>0.99939248173448325</v>
      </c>
      <c r="AD27">
        <f t="shared" si="18"/>
        <v>0.49939248173448325</v>
      </c>
      <c r="AE27">
        <f t="shared" si="7"/>
        <v>14</v>
      </c>
      <c r="AF27">
        <f t="shared" si="8"/>
        <v>13.575447947203349</v>
      </c>
      <c r="AG27">
        <f t="shared" si="9"/>
        <v>11.961854451399551</v>
      </c>
      <c r="AN27">
        <v>22</v>
      </c>
      <c r="AO27" t="s">
        <v>29</v>
      </c>
      <c r="AP27" s="36">
        <v>1.6899504174685478</v>
      </c>
      <c r="AQ27">
        <v>1E-4</v>
      </c>
      <c r="AR27">
        <v>10</v>
      </c>
    </row>
    <row r="28" spans="1:75" x14ac:dyDescent="0.35">
      <c r="A28" s="7">
        <v>23</v>
      </c>
      <c r="B28" s="7">
        <v>2</v>
      </c>
      <c r="C28" s="8">
        <v>42995</v>
      </c>
      <c r="D28" s="8" t="s">
        <v>32</v>
      </c>
      <c r="E28" s="7">
        <v>30</v>
      </c>
      <c r="F28" s="7">
        <v>29</v>
      </c>
      <c r="G28" s="7" t="s">
        <v>17</v>
      </c>
      <c r="H28" s="7">
        <v>6</v>
      </c>
      <c r="I28" s="7">
        <v>7</v>
      </c>
      <c r="J28" s="7">
        <v>22</v>
      </c>
      <c r="K28" s="7">
        <v>36</v>
      </c>
      <c r="N28" t="str">
        <f t="shared" si="0"/>
        <v>Tampa Bay Buccaneers</v>
      </c>
      <c r="O28" t="str">
        <f t="shared" si="1"/>
        <v>Chicago Bears</v>
      </c>
      <c r="P28">
        <f t="shared" si="11"/>
        <v>30</v>
      </c>
      <c r="Q28">
        <f t="shared" si="12"/>
        <v>6</v>
      </c>
      <c r="R28">
        <f t="shared" si="2"/>
        <v>8.6383944537279295E-2</v>
      </c>
      <c r="S28">
        <f t="shared" si="3"/>
        <v>0.28935579302142939</v>
      </c>
      <c r="T28">
        <f t="shared" si="13"/>
        <v>1.0000000000000257E-4</v>
      </c>
      <c r="U28">
        <f t="shared" si="4"/>
        <v>0.23010856994271375</v>
      </c>
      <c r="V28">
        <f t="shared" si="5"/>
        <v>0.76989143005728622</v>
      </c>
      <c r="W28" s="34">
        <f t="shared" si="14"/>
        <v>2</v>
      </c>
      <c r="X28">
        <f t="shared" si="6"/>
        <v>0.23010856994271375</v>
      </c>
      <c r="Y28" s="37">
        <v>1</v>
      </c>
      <c r="Z28">
        <f t="shared" si="15"/>
        <v>-1.4692040382071079</v>
      </c>
      <c r="AA28">
        <f t="shared" si="16"/>
        <v>-1.4692040382071079</v>
      </c>
      <c r="AC28">
        <f t="shared" si="17"/>
        <v>0.23010856994271375</v>
      </c>
      <c r="AD28">
        <f t="shared" si="18"/>
        <v>-0.26989143005728622</v>
      </c>
      <c r="AE28">
        <f t="shared" si="7"/>
        <v>22</v>
      </c>
      <c r="AF28">
        <f t="shared" si="8"/>
        <v>-4.7220204836500939</v>
      </c>
      <c r="AG28">
        <f t="shared" si="9"/>
        <v>-6.4646588046590079</v>
      </c>
      <c r="AN28">
        <v>23</v>
      </c>
      <c r="AO28" t="s">
        <v>27</v>
      </c>
      <c r="AP28" s="36">
        <v>3.3948692687416175E-2</v>
      </c>
      <c r="AQ28">
        <v>1E-4</v>
      </c>
      <c r="AR28">
        <v>10</v>
      </c>
    </row>
    <row r="29" spans="1:75" x14ac:dyDescent="0.35">
      <c r="A29" s="7">
        <v>24</v>
      </c>
      <c r="B29" s="7">
        <v>2</v>
      </c>
      <c r="C29" s="8">
        <v>42995</v>
      </c>
      <c r="D29" s="8" t="s">
        <v>14</v>
      </c>
      <c r="E29" s="7">
        <v>15</v>
      </c>
      <c r="F29" s="7">
        <v>16</v>
      </c>
      <c r="G29" s="7" t="s">
        <v>7</v>
      </c>
      <c r="H29" s="7">
        <v>31</v>
      </c>
      <c r="I29" s="7">
        <v>37</v>
      </c>
      <c r="J29" s="7">
        <v>-21</v>
      </c>
      <c r="K29" s="7">
        <v>53</v>
      </c>
      <c r="N29" t="str">
        <f t="shared" si="0"/>
        <v>Tennessee Titans</v>
      </c>
      <c r="O29" t="str">
        <f t="shared" si="1"/>
        <v>Jacksonville Jaguars</v>
      </c>
      <c r="P29">
        <f t="shared" si="11"/>
        <v>31</v>
      </c>
      <c r="Q29">
        <f t="shared" si="12"/>
        <v>15</v>
      </c>
      <c r="R29">
        <f t="shared" si="2"/>
        <v>0.28477740775636229</v>
      </c>
      <c r="S29">
        <f t="shared" si="3"/>
        <v>0.19447377024454127</v>
      </c>
      <c r="T29">
        <f t="shared" si="13"/>
        <v>1.0000000000000257E-4</v>
      </c>
      <c r="U29">
        <f t="shared" si="4"/>
        <v>0.5942979194177036</v>
      </c>
      <c r="V29">
        <f t="shared" si="5"/>
        <v>0.4057020805822964</v>
      </c>
      <c r="W29" s="34">
        <f t="shared" si="14"/>
        <v>2</v>
      </c>
      <c r="X29">
        <f t="shared" si="6"/>
        <v>0.4057020805822964</v>
      </c>
      <c r="Y29" s="37">
        <v>1</v>
      </c>
      <c r="Z29">
        <f t="shared" si="15"/>
        <v>-0.902136180406508</v>
      </c>
      <c r="AA29">
        <f t="shared" si="16"/>
        <v>-0.902136180406508</v>
      </c>
      <c r="AC29">
        <f t="shared" si="17"/>
        <v>0.5942979194177036</v>
      </c>
      <c r="AD29">
        <f t="shared" si="18"/>
        <v>9.4297919417703602E-2</v>
      </c>
      <c r="AE29">
        <f t="shared" si="7"/>
        <v>-21</v>
      </c>
      <c r="AF29">
        <f t="shared" si="8"/>
        <v>3.9402471430716091</v>
      </c>
      <c r="AG29">
        <f t="shared" si="9"/>
        <v>2.2587003777603862</v>
      </c>
      <c r="AN29">
        <v>24</v>
      </c>
      <c r="AO29" t="s">
        <v>19</v>
      </c>
      <c r="AP29" s="36">
        <v>0.21440108420024101</v>
      </c>
      <c r="AQ29">
        <v>1E-4</v>
      </c>
      <c r="AR29">
        <v>10</v>
      </c>
    </row>
    <row r="30" spans="1:75" x14ac:dyDescent="0.35">
      <c r="A30" s="7">
        <v>25</v>
      </c>
      <c r="B30" s="7">
        <v>2</v>
      </c>
      <c r="C30" s="8">
        <v>42995</v>
      </c>
      <c r="D30" s="8" t="s">
        <v>31</v>
      </c>
      <c r="E30" s="7">
        <v>17</v>
      </c>
      <c r="F30" s="7">
        <v>17</v>
      </c>
      <c r="G30" s="7" t="s">
        <v>33</v>
      </c>
      <c r="H30" s="7">
        <v>19</v>
      </c>
      <c r="I30" s="7">
        <v>19</v>
      </c>
      <c r="J30" s="7">
        <v>-2</v>
      </c>
      <c r="K30" s="7">
        <v>36</v>
      </c>
      <c r="N30" t="str">
        <f t="shared" si="0"/>
        <v>Miami Dolphins</v>
      </c>
      <c r="O30" t="str">
        <f t="shared" si="1"/>
        <v>Los Angeles Chargers</v>
      </c>
      <c r="P30">
        <f t="shared" si="11"/>
        <v>19</v>
      </c>
      <c r="Q30">
        <f t="shared" si="12"/>
        <v>17</v>
      </c>
      <c r="R30">
        <f t="shared" si="2"/>
        <v>0.17165805220233751</v>
      </c>
      <c r="S30">
        <f t="shared" si="3"/>
        <v>0.26955034061392702</v>
      </c>
      <c r="T30">
        <f t="shared" si="13"/>
        <v>1.0000000000000257E-4</v>
      </c>
      <c r="U30">
        <f t="shared" si="4"/>
        <v>0.38920187106853343</v>
      </c>
      <c r="V30">
        <f t="shared" si="5"/>
        <v>0.61079812893146646</v>
      </c>
      <c r="W30" s="34">
        <f t="shared" si="14"/>
        <v>2</v>
      </c>
      <c r="X30">
        <f t="shared" si="6"/>
        <v>0.61079812893146646</v>
      </c>
      <c r="Y30" s="37">
        <v>1</v>
      </c>
      <c r="Z30">
        <f t="shared" si="15"/>
        <v>-0.49298876895036331</v>
      </c>
      <c r="AA30">
        <f t="shared" si="16"/>
        <v>-0.49298876895036331</v>
      </c>
      <c r="AC30">
        <f t="shared" si="17"/>
        <v>0.38920187106853343</v>
      </c>
      <c r="AD30">
        <f t="shared" si="18"/>
        <v>-0.11079812893146657</v>
      </c>
      <c r="AE30">
        <f t="shared" si="7"/>
        <v>-2</v>
      </c>
      <c r="AF30">
        <f t="shared" si="8"/>
        <v>-0.93797585423647334</v>
      </c>
      <c r="AG30">
        <f t="shared" si="9"/>
        <v>-2.6539268015457766</v>
      </c>
      <c r="AN30">
        <v>25</v>
      </c>
      <c r="AO30" t="s">
        <v>6</v>
      </c>
      <c r="AP30" s="36">
        <v>0.21162582233323851</v>
      </c>
      <c r="AQ30">
        <v>1E-4</v>
      </c>
      <c r="AR30">
        <v>10</v>
      </c>
    </row>
    <row r="31" spans="1:75" x14ac:dyDescent="0.35">
      <c r="A31" s="7">
        <v>26</v>
      </c>
      <c r="B31" s="7">
        <v>2</v>
      </c>
      <c r="C31" s="8">
        <v>42995</v>
      </c>
      <c r="D31" s="8" t="s">
        <v>6</v>
      </c>
      <c r="E31" s="7">
        <v>25</v>
      </c>
      <c r="F31" s="7">
        <v>45</v>
      </c>
      <c r="G31" s="7" t="s">
        <v>19</v>
      </c>
      <c r="H31" s="7">
        <v>24</v>
      </c>
      <c r="I31" s="7">
        <v>20</v>
      </c>
      <c r="J31" s="7">
        <v>25</v>
      </c>
      <c r="K31" s="7">
        <v>65</v>
      </c>
      <c r="N31" t="str">
        <f t="shared" si="0"/>
        <v>Oakland Raiders</v>
      </c>
      <c r="O31" t="str">
        <f t="shared" si="1"/>
        <v>New York Jets</v>
      </c>
      <c r="P31">
        <f t="shared" si="11"/>
        <v>25</v>
      </c>
      <c r="Q31">
        <f t="shared" si="12"/>
        <v>24</v>
      </c>
      <c r="R31">
        <f t="shared" si="2"/>
        <v>0.21162582233323851</v>
      </c>
      <c r="S31">
        <f t="shared" si="3"/>
        <v>0.21440108420024101</v>
      </c>
      <c r="T31">
        <f t="shared" si="13"/>
        <v>1.0000000000000257E-4</v>
      </c>
      <c r="U31">
        <f t="shared" si="4"/>
        <v>0.49686095641229788</v>
      </c>
      <c r="V31">
        <f t="shared" si="5"/>
        <v>0.50313904358770212</v>
      </c>
      <c r="W31" s="34">
        <f t="shared" si="14"/>
        <v>2</v>
      </c>
      <c r="X31">
        <f t="shared" si="6"/>
        <v>0.49686095641229788</v>
      </c>
      <c r="Y31" s="37">
        <v>1</v>
      </c>
      <c r="Z31">
        <f t="shared" si="15"/>
        <v>-0.69944505779727628</v>
      </c>
      <c r="AA31">
        <f t="shared" si="16"/>
        <v>-0.69944505779727628</v>
      </c>
      <c r="AC31">
        <f t="shared" si="17"/>
        <v>0.49686095641229788</v>
      </c>
      <c r="AD31">
        <f t="shared" si="18"/>
        <v>-3.1390435877021172E-3</v>
      </c>
      <c r="AE31">
        <f t="shared" si="7"/>
        <v>25</v>
      </c>
      <c r="AF31">
        <f t="shared" si="8"/>
        <v>1.6227025704350382</v>
      </c>
      <c r="AG31">
        <f t="shared" si="9"/>
        <v>-7.5188922312722575E-2</v>
      </c>
      <c r="AN31">
        <v>26</v>
      </c>
      <c r="AO31" t="s">
        <v>4</v>
      </c>
      <c r="AP31" s="36">
        <v>2.6563096015733758</v>
      </c>
      <c r="AQ31">
        <v>1E-4</v>
      </c>
      <c r="AR31">
        <v>10</v>
      </c>
    </row>
    <row r="32" spans="1:75" x14ac:dyDescent="0.35">
      <c r="A32" s="7">
        <v>27</v>
      </c>
      <c r="B32" s="7">
        <v>2</v>
      </c>
      <c r="C32" s="8">
        <v>42995</v>
      </c>
      <c r="D32" s="8" t="s">
        <v>23</v>
      </c>
      <c r="E32" s="7">
        <v>29</v>
      </c>
      <c r="F32" s="7">
        <v>12</v>
      </c>
      <c r="G32" s="7" t="s">
        <v>25</v>
      </c>
      <c r="H32" s="7">
        <v>28</v>
      </c>
      <c r="I32" s="7">
        <v>9</v>
      </c>
      <c r="J32" s="7">
        <v>3</v>
      </c>
      <c r="K32" s="7">
        <v>21</v>
      </c>
      <c r="N32" t="str">
        <f t="shared" si="0"/>
        <v>Seattle Seahawks</v>
      </c>
      <c r="O32" t="str">
        <f t="shared" si="1"/>
        <v>San Francisco 49ers</v>
      </c>
      <c r="P32">
        <f t="shared" si="11"/>
        <v>29</v>
      </c>
      <c r="Q32">
        <f t="shared" si="12"/>
        <v>28</v>
      </c>
      <c r="R32">
        <f t="shared" si="2"/>
        <v>0.19887279363298699</v>
      </c>
      <c r="S32">
        <f t="shared" si="3"/>
        <v>1.0000000000065512E-4</v>
      </c>
      <c r="T32">
        <f t="shared" si="13"/>
        <v>1.0000000000000257E-4</v>
      </c>
      <c r="U32">
        <f t="shared" si="4"/>
        <v>0.99949767118763089</v>
      </c>
      <c r="V32">
        <f t="shared" si="5"/>
        <v>5.0232881236908749E-4</v>
      </c>
      <c r="W32" s="34">
        <f t="shared" si="14"/>
        <v>2</v>
      </c>
      <c r="X32">
        <f t="shared" si="6"/>
        <v>0.99949767118763089</v>
      </c>
      <c r="Y32" s="37">
        <v>1</v>
      </c>
      <c r="Z32">
        <f t="shared" si="15"/>
        <v>-5.0245502175449107E-4</v>
      </c>
      <c r="AA32">
        <f t="shared" si="16"/>
        <v>-5.0245502175449107E-4</v>
      </c>
      <c r="AC32">
        <f t="shared" si="17"/>
        <v>0.99949767118763089</v>
      </c>
      <c r="AD32">
        <f t="shared" si="18"/>
        <v>0.49949767118763089</v>
      </c>
      <c r="AE32">
        <f t="shared" si="7"/>
        <v>3</v>
      </c>
      <c r="AF32">
        <f t="shared" si="8"/>
        <v>13.577949885263832</v>
      </c>
      <c r="AG32">
        <f t="shared" si="9"/>
        <v>11.964374034641983</v>
      </c>
      <c r="AN32">
        <v>27</v>
      </c>
      <c r="AO32" t="s">
        <v>10</v>
      </c>
      <c r="AP32" s="36">
        <v>0.9927156240289603</v>
      </c>
      <c r="AQ32">
        <v>1E-4</v>
      </c>
      <c r="AR32">
        <v>10</v>
      </c>
    </row>
    <row r="33" spans="1:44" x14ac:dyDescent="0.35">
      <c r="A33" s="7">
        <v>28</v>
      </c>
      <c r="B33" s="7">
        <v>2</v>
      </c>
      <c r="C33" s="8">
        <v>42995</v>
      </c>
      <c r="D33" s="8" t="s">
        <v>20</v>
      </c>
      <c r="E33" s="7">
        <v>18</v>
      </c>
      <c r="F33" s="7">
        <v>20</v>
      </c>
      <c r="G33" s="7" t="s">
        <v>5</v>
      </c>
      <c r="H33" s="7">
        <v>32</v>
      </c>
      <c r="I33" s="7">
        <v>27</v>
      </c>
      <c r="J33" s="7">
        <v>-7</v>
      </c>
      <c r="K33" s="7">
        <v>47</v>
      </c>
      <c r="N33" t="str">
        <f t="shared" si="0"/>
        <v>Washington Redskins</v>
      </c>
      <c r="O33" t="str">
        <f t="shared" si="1"/>
        <v>Los Angeles Rams</v>
      </c>
      <c r="P33">
        <f t="shared" si="11"/>
        <v>32</v>
      </c>
      <c r="Q33">
        <f t="shared" si="12"/>
        <v>18</v>
      </c>
      <c r="R33">
        <f t="shared" si="2"/>
        <v>0.42245026569197247</v>
      </c>
      <c r="S33">
        <f t="shared" si="3"/>
        <v>0.42876980662672598</v>
      </c>
      <c r="T33">
        <f t="shared" si="13"/>
        <v>1.0000000000000257E-4</v>
      </c>
      <c r="U33">
        <f t="shared" si="4"/>
        <v>0.49634711952825589</v>
      </c>
      <c r="V33">
        <f t="shared" si="5"/>
        <v>0.50365288047174417</v>
      </c>
      <c r="W33" s="34">
        <f t="shared" si="14"/>
        <v>2</v>
      </c>
      <c r="X33">
        <f t="shared" si="6"/>
        <v>0.50365288047174417</v>
      </c>
      <c r="Y33" s="37">
        <v>1</v>
      </c>
      <c r="Z33">
        <f t="shared" si="15"/>
        <v>-0.6858679774164248</v>
      </c>
      <c r="AA33">
        <f t="shared" si="16"/>
        <v>-0.6858679774164248</v>
      </c>
      <c r="AC33">
        <f t="shared" si="17"/>
        <v>0.49634711952825589</v>
      </c>
      <c r="AD33">
        <f t="shared" si="18"/>
        <v>-3.6528804717441132E-3</v>
      </c>
      <c r="AE33">
        <f t="shared" si="7"/>
        <v>-7</v>
      </c>
      <c r="AF33">
        <f t="shared" si="8"/>
        <v>1.6104809263576669</v>
      </c>
      <c r="AG33">
        <f t="shared" si="9"/>
        <v>-8.7496760823473255E-2</v>
      </c>
      <c r="AN33">
        <v>28</v>
      </c>
      <c r="AO33" t="s">
        <v>25</v>
      </c>
      <c r="AP33" s="36">
        <v>1.0000000000065512E-4</v>
      </c>
      <c r="AQ33">
        <v>1E-4</v>
      </c>
      <c r="AR33">
        <v>10</v>
      </c>
    </row>
    <row r="34" spans="1:44" x14ac:dyDescent="0.35">
      <c r="A34" s="7">
        <v>29</v>
      </c>
      <c r="B34" s="7">
        <v>2</v>
      </c>
      <c r="C34" s="8">
        <v>42995</v>
      </c>
      <c r="D34" s="8" t="s">
        <v>30</v>
      </c>
      <c r="E34" s="7">
        <v>10</v>
      </c>
      <c r="F34" s="7">
        <v>42</v>
      </c>
      <c r="G34" s="7" t="s">
        <v>26</v>
      </c>
      <c r="H34" s="7">
        <v>9</v>
      </c>
      <c r="I34" s="7">
        <v>17</v>
      </c>
      <c r="J34" s="7">
        <v>25</v>
      </c>
      <c r="K34" s="7">
        <v>59</v>
      </c>
      <c r="N34" t="str">
        <f t="shared" si="0"/>
        <v>Denver Broncos</v>
      </c>
      <c r="O34" t="str">
        <f t="shared" si="1"/>
        <v>Dallas Cowboys</v>
      </c>
      <c r="P34">
        <f t="shared" si="11"/>
        <v>10</v>
      </c>
      <c r="Q34">
        <f t="shared" si="12"/>
        <v>9</v>
      </c>
      <c r="R34">
        <f t="shared" si="2"/>
        <v>0.17083128505610723</v>
      </c>
      <c r="S34">
        <f t="shared" si="3"/>
        <v>0.35008756812865</v>
      </c>
      <c r="T34">
        <f t="shared" si="13"/>
        <v>1.0000000000000257E-4</v>
      </c>
      <c r="U34">
        <f t="shared" si="4"/>
        <v>0.32807120896159525</v>
      </c>
      <c r="V34">
        <f t="shared" si="5"/>
        <v>0.67192879103840464</v>
      </c>
      <c r="W34" s="34">
        <f t="shared" si="14"/>
        <v>2</v>
      </c>
      <c r="X34">
        <f t="shared" si="6"/>
        <v>0.32807120896159525</v>
      </c>
      <c r="Y34" s="37">
        <v>1</v>
      </c>
      <c r="Z34">
        <f t="shared" si="15"/>
        <v>-1.1145245936682266</v>
      </c>
      <c r="AA34">
        <f t="shared" si="16"/>
        <v>-1.1145245936682266</v>
      </c>
      <c r="AC34">
        <f t="shared" si="17"/>
        <v>0.32807120896159525</v>
      </c>
      <c r="AD34">
        <f t="shared" si="18"/>
        <v>-0.17192879103840475</v>
      </c>
      <c r="AE34">
        <f t="shared" si="7"/>
        <v>25</v>
      </c>
      <c r="AF34">
        <f t="shared" si="8"/>
        <v>-2.391972672464016</v>
      </c>
      <c r="AG34">
        <f t="shared" si="9"/>
        <v>-4.1181780856283101</v>
      </c>
      <c r="AN34">
        <v>29</v>
      </c>
      <c r="AO34" t="s">
        <v>23</v>
      </c>
      <c r="AP34" s="36">
        <v>0.19887279363298699</v>
      </c>
      <c r="AQ34">
        <v>1E-4</v>
      </c>
      <c r="AR34">
        <v>10</v>
      </c>
    </row>
    <row r="35" spans="1:44" x14ac:dyDescent="0.35">
      <c r="A35" s="7">
        <v>30</v>
      </c>
      <c r="B35" s="7">
        <v>2</v>
      </c>
      <c r="C35" s="8">
        <v>42995</v>
      </c>
      <c r="D35" s="8" t="s">
        <v>16</v>
      </c>
      <c r="E35" s="7">
        <v>2</v>
      </c>
      <c r="F35" s="7">
        <v>34</v>
      </c>
      <c r="G35" s="7" t="s">
        <v>22</v>
      </c>
      <c r="H35" s="7">
        <v>12</v>
      </c>
      <c r="I35" s="7">
        <v>23</v>
      </c>
      <c r="J35" s="7">
        <v>11</v>
      </c>
      <c r="K35" s="7">
        <v>57</v>
      </c>
      <c r="N35" t="str">
        <f t="shared" si="0"/>
        <v>Atlanta Falcons</v>
      </c>
      <c r="O35" t="str">
        <f t="shared" si="1"/>
        <v>Green Bay Packers</v>
      </c>
      <c r="P35">
        <f t="shared" si="11"/>
        <v>2</v>
      </c>
      <c r="Q35">
        <f t="shared" si="12"/>
        <v>12</v>
      </c>
      <c r="R35">
        <f t="shared" si="2"/>
        <v>0.45069269408416029</v>
      </c>
      <c r="S35">
        <f t="shared" si="3"/>
        <v>0.39630337521900966</v>
      </c>
      <c r="T35">
        <f t="shared" si="13"/>
        <v>1.0000000000000257E-4</v>
      </c>
      <c r="U35">
        <f t="shared" si="4"/>
        <v>0.53216241984806645</v>
      </c>
      <c r="V35">
        <f t="shared" si="5"/>
        <v>0.46783758015193361</v>
      </c>
      <c r="W35" s="34">
        <f t="shared" si="14"/>
        <v>2</v>
      </c>
      <c r="X35">
        <f t="shared" si="6"/>
        <v>0.53216241984806645</v>
      </c>
      <c r="Y35" s="37">
        <v>1</v>
      </c>
      <c r="Z35">
        <f t="shared" si="15"/>
        <v>-0.63080653576890633</v>
      </c>
      <c r="AA35">
        <f t="shared" si="16"/>
        <v>-0.63080653576890633</v>
      </c>
      <c r="AC35">
        <f t="shared" si="17"/>
        <v>0.53216241984806645</v>
      </c>
      <c r="AD35">
        <f t="shared" si="18"/>
        <v>3.2162419848066448E-2</v>
      </c>
      <c r="AE35">
        <f t="shared" si="7"/>
        <v>11</v>
      </c>
      <c r="AF35">
        <f t="shared" si="8"/>
        <v>2.4623501997146455</v>
      </c>
      <c r="AG35">
        <f t="shared" si="9"/>
        <v>0.77038041039617378</v>
      </c>
      <c r="AN35">
        <v>30</v>
      </c>
      <c r="AO35" t="s">
        <v>32</v>
      </c>
      <c r="AP35" s="36">
        <v>8.6383944537279295E-2</v>
      </c>
      <c r="AQ35">
        <v>1E-4</v>
      </c>
      <c r="AR35">
        <v>10</v>
      </c>
    </row>
    <row r="36" spans="1:44" x14ac:dyDescent="0.35">
      <c r="A36" s="7">
        <v>31</v>
      </c>
      <c r="B36" s="7">
        <v>2</v>
      </c>
      <c r="C36" s="8">
        <v>42996</v>
      </c>
      <c r="D36" s="8" t="s">
        <v>27</v>
      </c>
      <c r="E36" s="7">
        <v>23</v>
      </c>
      <c r="F36" s="7">
        <v>10</v>
      </c>
      <c r="G36" s="7" t="s">
        <v>8</v>
      </c>
      <c r="H36" s="7">
        <v>11</v>
      </c>
      <c r="I36" s="7">
        <v>24</v>
      </c>
      <c r="J36" s="7">
        <v>-14</v>
      </c>
      <c r="K36" s="7">
        <v>34</v>
      </c>
      <c r="N36" t="str">
        <f t="shared" si="0"/>
        <v>Detroit Lions</v>
      </c>
      <c r="O36" t="str">
        <f t="shared" si="1"/>
        <v>New York Giants</v>
      </c>
      <c r="P36">
        <f t="shared" si="11"/>
        <v>11</v>
      </c>
      <c r="Q36">
        <f t="shared" si="12"/>
        <v>23</v>
      </c>
      <c r="R36">
        <f t="shared" si="2"/>
        <v>3.3948692687416175E-2</v>
      </c>
      <c r="S36">
        <f t="shared" si="3"/>
        <v>0.49183790531571953</v>
      </c>
      <c r="T36">
        <f t="shared" si="13"/>
        <v>1.0000000000000257E-4</v>
      </c>
      <c r="U36">
        <f t="shared" si="4"/>
        <v>6.4745313565137019E-2</v>
      </c>
      <c r="V36">
        <f t="shared" si="5"/>
        <v>0.93525468643486309</v>
      </c>
      <c r="W36" s="34">
        <f t="shared" si="14"/>
        <v>2</v>
      </c>
      <c r="X36">
        <f t="shared" si="6"/>
        <v>0.93525468643486309</v>
      </c>
      <c r="Y36" s="37">
        <v>1</v>
      </c>
      <c r="Z36">
        <f t="shared" si="15"/>
        <v>-6.6936394876446051E-2</v>
      </c>
      <c r="AA36">
        <f t="shared" si="16"/>
        <v>-6.6936394876446051E-2</v>
      </c>
      <c r="AC36">
        <f t="shared" si="17"/>
        <v>6.4745313565137019E-2</v>
      </c>
      <c r="AD36">
        <f t="shared" si="18"/>
        <v>-0.43525468643486298</v>
      </c>
      <c r="AE36">
        <f t="shared" si="7"/>
        <v>-14</v>
      </c>
      <c r="AF36">
        <f t="shared" si="8"/>
        <v>-8.6551964110453383</v>
      </c>
      <c r="AG36">
        <f t="shared" si="9"/>
        <v>-10.425573869955748</v>
      </c>
      <c r="AN36">
        <v>31</v>
      </c>
      <c r="AO36" t="s">
        <v>7</v>
      </c>
      <c r="AP36" s="36">
        <v>0.19447377024454127</v>
      </c>
      <c r="AQ36">
        <v>1E-4</v>
      </c>
      <c r="AR36">
        <v>10</v>
      </c>
    </row>
    <row r="37" spans="1:44" x14ac:dyDescent="0.35">
      <c r="A37" s="7">
        <v>32</v>
      </c>
      <c r="B37" s="7">
        <v>3</v>
      </c>
      <c r="C37" s="8">
        <v>42999</v>
      </c>
      <c r="D37" s="8" t="s">
        <v>25</v>
      </c>
      <c r="E37" s="7">
        <v>28</v>
      </c>
      <c r="F37" s="7">
        <v>39</v>
      </c>
      <c r="G37" s="7" t="s">
        <v>20</v>
      </c>
      <c r="H37" s="7">
        <v>18</v>
      </c>
      <c r="I37" s="7">
        <v>41</v>
      </c>
      <c r="J37" s="7">
        <v>-2</v>
      </c>
      <c r="K37" s="7">
        <v>80</v>
      </c>
      <c r="N37" t="str">
        <f t="shared" si="0"/>
        <v>Los Angeles Rams</v>
      </c>
      <c r="O37" t="str">
        <f t="shared" si="1"/>
        <v>San Francisco 49ers</v>
      </c>
      <c r="P37">
        <f t="shared" si="11"/>
        <v>18</v>
      </c>
      <c r="Q37">
        <f t="shared" si="12"/>
        <v>28</v>
      </c>
      <c r="R37">
        <f t="shared" si="2"/>
        <v>1.0000000000065512E-4</v>
      </c>
      <c r="S37">
        <f t="shared" si="3"/>
        <v>0.42245026569197247</v>
      </c>
      <c r="T37">
        <f t="shared" si="13"/>
        <v>1.0000000000000257E-4</v>
      </c>
      <c r="U37">
        <f t="shared" si="4"/>
        <v>4.7320448189761081E-4</v>
      </c>
      <c r="V37">
        <f t="shared" si="5"/>
        <v>0.99952679551810242</v>
      </c>
      <c r="W37" s="34">
        <f t="shared" si="14"/>
        <v>3</v>
      </c>
      <c r="X37">
        <f t="shared" si="6"/>
        <v>0.99952679551810242</v>
      </c>
      <c r="Y37" s="37">
        <v>1</v>
      </c>
      <c r="Z37">
        <f t="shared" si="15"/>
        <v>-4.7331647847134029E-4</v>
      </c>
      <c r="AA37">
        <f t="shared" si="16"/>
        <v>-4.7331647847134029E-4</v>
      </c>
      <c r="AC37">
        <f t="shared" si="17"/>
        <v>4.7320448189761081E-4</v>
      </c>
      <c r="AD37">
        <f t="shared" si="18"/>
        <v>-0.49952679551810236</v>
      </c>
      <c r="AE37">
        <f t="shared" si="7"/>
        <v>-2</v>
      </c>
      <c r="AF37">
        <f t="shared" si="8"/>
        <v>-10.183912752188929</v>
      </c>
      <c r="AG37">
        <f t="shared" si="9"/>
        <v>-11.965071644267351</v>
      </c>
      <c r="AN37">
        <v>32</v>
      </c>
      <c r="AO37" t="s">
        <v>5</v>
      </c>
      <c r="AP37" s="36">
        <v>0.42876980662672598</v>
      </c>
      <c r="AQ37">
        <v>1E-4</v>
      </c>
      <c r="AR37">
        <v>10</v>
      </c>
    </row>
    <row r="38" spans="1:44" x14ac:dyDescent="0.35">
      <c r="A38" s="7">
        <v>33</v>
      </c>
      <c r="B38" s="7">
        <v>3</v>
      </c>
      <c r="C38" s="8">
        <v>43002</v>
      </c>
      <c r="D38" s="8" t="s">
        <v>14</v>
      </c>
      <c r="E38" s="7">
        <v>15</v>
      </c>
      <c r="F38" s="7">
        <v>44</v>
      </c>
      <c r="G38" s="7" t="s">
        <v>12</v>
      </c>
      <c r="H38" s="7">
        <v>3</v>
      </c>
      <c r="I38" s="7">
        <v>7</v>
      </c>
      <c r="J38" s="7">
        <v>37</v>
      </c>
      <c r="K38" s="7">
        <v>51</v>
      </c>
      <c r="N38" t="str">
        <f t="shared" ref="N38:N69" si="27">IF(J38&gt;0,D38,G38)</f>
        <v>Jacksonville Jaguars</v>
      </c>
      <c r="O38" t="str">
        <f t="shared" ref="O38:O69" si="28">IF(J38&gt;0,G38,D38)</f>
        <v>Baltimore Ravens</v>
      </c>
      <c r="P38">
        <f t="shared" si="11"/>
        <v>15</v>
      </c>
      <c r="Q38">
        <f t="shared" si="12"/>
        <v>3</v>
      </c>
      <c r="R38">
        <f t="shared" ref="R38:R69" si="29">VLOOKUP(E38,$AN$6:$AP$37,3,FALSE)</f>
        <v>0.28477740775636229</v>
      </c>
      <c r="S38">
        <f t="shared" ref="S38:S69" si="30">VLOOKUP(H38,$AN$6:$AP$37,3,FALSE)</f>
        <v>0.164404104396635</v>
      </c>
      <c r="T38">
        <f t="shared" si="13"/>
        <v>1.0000000000000257E-4</v>
      </c>
      <c r="U38">
        <f t="shared" ref="U38:U69" si="31">(R38+T38)/(R38+S38+T38)</f>
        <v>0.63407329269171175</v>
      </c>
      <c r="V38">
        <f t="shared" ref="V38:V69" si="32">S38/(R38+S38+T38)</f>
        <v>0.3659267073082883</v>
      </c>
      <c r="W38" s="34">
        <f t="shared" si="14"/>
        <v>3</v>
      </c>
      <c r="X38">
        <f t="shared" ref="X38:X69" si="33">IF(E38=P38,U38,V38)</f>
        <v>0.63407329269171175</v>
      </c>
      <c r="Y38" s="37">
        <v>1</v>
      </c>
      <c r="Z38">
        <f t="shared" si="15"/>
        <v>-0.45559072761180675</v>
      </c>
      <c r="AA38">
        <f t="shared" si="16"/>
        <v>-0.45559072761180675</v>
      </c>
      <c r="AC38">
        <f t="shared" si="17"/>
        <v>0.63407329269171175</v>
      </c>
      <c r="AD38">
        <f t="shared" si="18"/>
        <v>0.13407329269171175</v>
      </c>
      <c r="AE38">
        <f t="shared" ref="AE38:AE69" si="34">J38</f>
        <v>37</v>
      </c>
      <c r="AF38">
        <f t="shared" ref="AF38:AF69" si="35">$AK$9+$AJ$9*AC38</f>
        <v>4.88630701206257</v>
      </c>
      <c r="AG38">
        <f t="shared" ref="AG38:AG69" si="36">$AJ$18*AD38</f>
        <v>3.2114324337202103</v>
      </c>
      <c r="AO38" t="s">
        <v>54</v>
      </c>
      <c r="AP38" s="36">
        <v>1.0000000000000257E-4</v>
      </c>
      <c r="AQ38">
        <v>1E-4</v>
      </c>
      <c r="AR38">
        <v>10</v>
      </c>
    </row>
    <row r="39" spans="1:44" x14ac:dyDescent="0.35">
      <c r="A39" s="7">
        <v>34</v>
      </c>
      <c r="B39" s="7">
        <v>3</v>
      </c>
      <c r="C39" s="8">
        <v>43002</v>
      </c>
      <c r="D39" s="8" t="s">
        <v>19</v>
      </c>
      <c r="E39" s="7">
        <v>24</v>
      </c>
      <c r="F39" s="7">
        <v>20</v>
      </c>
      <c r="G39" s="7" t="s">
        <v>33</v>
      </c>
      <c r="H39" s="7">
        <v>19</v>
      </c>
      <c r="I39" s="7">
        <v>6</v>
      </c>
      <c r="J39" s="7">
        <v>14</v>
      </c>
      <c r="K39" s="7">
        <v>26</v>
      </c>
      <c r="N39" t="str">
        <f t="shared" si="27"/>
        <v>New York Jets</v>
      </c>
      <c r="O39" t="str">
        <f t="shared" si="28"/>
        <v>Miami Dolphins</v>
      </c>
      <c r="P39">
        <f t="shared" si="11"/>
        <v>24</v>
      </c>
      <c r="Q39">
        <f t="shared" si="12"/>
        <v>19</v>
      </c>
      <c r="R39">
        <f t="shared" si="29"/>
        <v>0.21440108420024101</v>
      </c>
      <c r="S39">
        <f t="shared" si="30"/>
        <v>0.26955034061392702</v>
      </c>
      <c r="T39">
        <f t="shared" si="13"/>
        <v>1.0000000000000257E-4</v>
      </c>
      <c r="U39">
        <f t="shared" si="31"/>
        <v>0.44313697513149564</v>
      </c>
      <c r="V39">
        <f t="shared" si="32"/>
        <v>0.55686302486850436</v>
      </c>
      <c r="W39" s="34">
        <f t="shared" si="14"/>
        <v>3</v>
      </c>
      <c r="X39">
        <f t="shared" si="33"/>
        <v>0.44313697513149564</v>
      </c>
      <c r="Y39" s="37">
        <v>1</v>
      </c>
      <c r="Z39">
        <f t="shared" si="15"/>
        <v>-0.81387635778671508</v>
      </c>
      <c r="AA39">
        <f t="shared" si="16"/>
        <v>-0.81387635778671508</v>
      </c>
      <c r="AC39">
        <f t="shared" si="17"/>
        <v>0.44313697513149564</v>
      </c>
      <c r="AD39">
        <f t="shared" si="18"/>
        <v>-5.6863024868504364E-2</v>
      </c>
      <c r="AE39">
        <f t="shared" si="34"/>
        <v>14</v>
      </c>
      <c r="AF39">
        <f t="shared" si="35"/>
        <v>0.34487414272794226</v>
      </c>
      <c r="AG39">
        <f t="shared" si="36"/>
        <v>-1.3620293697272838</v>
      </c>
    </row>
    <row r="40" spans="1:44" x14ac:dyDescent="0.35">
      <c r="A40" s="7">
        <v>35</v>
      </c>
      <c r="B40" s="7">
        <v>3</v>
      </c>
      <c r="C40" s="8">
        <v>43002</v>
      </c>
      <c r="D40" s="8" t="s">
        <v>17</v>
      </c>
      <c r="E40" s="7">
        <v>6</v>
      </c>
      <c r="F40" s="7">
        <v>23</v>
      </c>
      <c r="G40" s="7" t="s">
        <v>10</v>
      </c>
      <c r="H40" s="7">
        <v>27</v>
      </c>
      <c r="I40" s="7">
        <v>17</v>
      </c>
      <c r="J40" s="7">
        <v>6</v>
      </c>
      <c r="K40" s="7">
        <v>40</v>
      </c>
      <c r="N40" t="str">
        <f t="shared" si="27"/>
        <v>Chicago Bears</v>
      </c>
      <c r="O40" t="str">
        <f t="shared" si="28"/>
        <v>Pittsburgh Steelers</v>
      </c>
      <c r="P40">
        <f t="shared" si="11"/>
        <v>6</v>
      </c>
      <c r="Q40">
        <f t="shared" si="12"/>
        <v>27</v>
      </c>
      <c r="R40">
        <f t="shared" si="29"/>
        <v>0.28935579302142939</v>
      </c>
      <c r="S40">
        <f t="shared" si="30"/>
        <v>0.9927156240289603</v>
      </c>
      <c r="T40">
        <f t="shared" si="13"/>
        <v>1.0000000000000257E-4</v>
      </c>
      <c r="U40">
        <f t="shared" si="31"/>
        <v>0.22575436417645059</v>
      </c>
      <c r="V40">
        <f t="shared" si="32"/>
        <v>0.77424563582354933</v>
      </c>
      <c r="W40" s="34">
        <f t="shared" si="14"/>
        <v>3</v>
      </c>
      <c r="X40">
        <f t="shared" si="33"/>
        <v>0.22575436417645059</v>
      </c>
      <c r="Y40" s="37">
        <v>1</v>
      </c>
      <c r="Z40">
        <f t="shared" si="15"/>
        <v>-1.4883077549717876</v>
      </c>
      <c r="AA40">
        <f t="shared" si="16"/>
        <v>-1.4883077549717876</v>
      </c>
      <c r="AC40">
        <f t="shared" si="17"/>
        <v>0.22575436417645059</v>
      </c>
      <c r="AD40">
        <f t="shared" si="18"/>
        <v>-0.27424563582354944</v>
      </c>
      <c r="AE40">
        <f t="shared" si="34"/>
        <v>6</v>
      </c>
      <c r="AF40">
        <f t="shared" si="35"/>
        <v>-4.8255855541376276</v>
      </c>
      <c r="AG40">
        <f t="shared" si="36"/>
        <v>-6.5689542787249904</v>
      </c>
    </row>
    <row r="41" spans="1:44" x14ac:dyDescent="0.35">
      <c r="A41" s="7">
        <v>36</v>
      </c>
      <c r="B41" s="7">
        <v>3</v>
      </c>
      <c r="C41" s="8">
        <v>43002</v>
      </c>
      <c r="D41" s="8" t="s">
        <v>24</v>
      </c>
      <c r="E41" s="7">
        <v>5</v>
      </c>
      <c r="F41" s="7">
        <v>13</v>
      </c>
      <c r="G41" s="7" t="s">
        <v>29</v>
      </c>
      <c r="H41" s="7">
        <v>22</v>
      </c>
      <c r="I41" s="7">
        <v>34</v>
      </c>
      <c r="J41" s="7">
        <v>-21</v>
      </c>
      <c r="K41" s="7">
        <v>47</v>
      </c>
      <c r="N41" t="str">
        <f t="shared" si="27"/>
        <v>New Orleans Saints</v>
      </c>
      <c r="O41" t="str">
        <f t="shared" si="28"/>
        <v>Carolina Panthers</v>
      </c>
      <c r="P41">
        <f t="shared" si="11"/>
        <v>22</v>
      </c>
      <c r="Q41">
        <f t="shared" si="12"/>
        <v>5</v>
      </c>
      <c r="R41">
        <f t="shared" si="29"/>
        <v>1.1036689683860905</v>
      </c>
      <c r="S41">
        <f t="shared" si="30"/>
        <v>1.6899504174685478</v>
      </c>
      <c r="T41">
        <f t="shared" si="13"/>
        <v>1.0000000000000257E-4</v>
      </c>
      <c r="U41">
        <f t="shared" si="31"/>
        <v>0.39508941877798215</v>
      </c>
      <c r="V41">
        <f t="shared" si="32"/>
        <v>0.60491058122201768</v>
      </c>
      <c r="W41" s="34">
        <f t="shared" si="14"/>
        <v>3</v>
      </c>
      <c r="X41">
        <f t="shared" si="33"/>
        <v>0.60491058122201768</v>
      </c>
      <c r="Y41" s="37">
        <v>1</v>
      </c>
      <c r="Z41">
        <f t="shared" si="15"/>
        <v>-0.50267463150776626</v>
      </c>
      <c r="AA41">
        <f t="shared" si="16"/>
        <v>-0.50267463150776626</v>
      </c>
      <c r="AC41">
        <f t="shared" si="17"/>
        <v>0.39508941877798215</v>
      </c>
      <c r="AD41">
        <f t="shared" si="18"/>
        <v>-0.10491058122201785</v>
      </c>
      <c r="AE41">
        <f t="shared" si="34"/>
        <v>-21</v>
      </c>
      <c r="AF41">
        <f t="shared" si="35"/>
        <v>-0.79794014479615782</v>
      </c>
      <c r="AG41">
        <f t="shared" si="36"/>
        <v>-2.5129034755007114</v>
      </c>
    </row>
    <row r="42" spans="1:44" x14ac:dyDescent="0.35">
      <c r="A42" s="7">
        <v>37</v>
      </c>
      <c r="B42" s="7">
        <v>3</v>
      </c>
      <c r="C42" s="8">
        <v>43002</v>
      </c>
      <c r="D42" s="8" t="s">
        <v>8</v>
      </c>
      <c r="E42" s="7">
        <v>11</v>
      </c>
      <c r="F42" s="7">
        <v>26</v>
      </c>
      <c r="G42" s="7" t="s">
        <v>16</v>
      </c>
      <c r="H42" s="7">
        <v>2</v>
      </c>
      <c r="I42" s="7">
        <v>30</v>
      </c>
      <c r="J42" s="7">
        <v>-4</v>
      </c>
      <c r="K42" s="7">
        <v>56</v>
      </c>
      <c r="N42" t="str">
        <f t="shared" si="27"/>
        <v>Atlanta Falcons</v>
      </c>
      <c r="O42" t="str">
        <f t="shared" si="28"/>
        <v>Detroit Lions</v>
      </c>
      <c r="P42">
        <f t="shared" si="11"/>
        <v>2</v>
      </c>
      <c r="Q42">
        <f t="shared" si="12"/>
        <v>11</v>
      </c>
      <c r="R42">
        <f t="shared" si="29"/>
        <v>0.49183790531571953</v>
      </c>
      <c r="S42">
        <f t="shared" si="30"/>
        <v>0.45069269408416029</v>
      </c>
      <c r="T42">
        <f t="shared" si="13"/>
        <v>1.0000000000000257E-4</v>
      </c>
      <c r="U42">
        <f t="shared" si="31"/>
        <v>0.52187771713427178</v>
      </c>
      <c r="V42">
        <f t="shared" si="32"/>
        <v>0.47812228286572822</v>
      </c>
      <c r="W42" s="34">
        <f t="shared" si="14"/>
        <v>3</v>
      </c>
      <c r="X42">
        <f t="shared" si="33"/>
        <v>0.47812228286572822</v>
      </c>
      <c r="Y42" s="37">
        <v>1</v>
      </c>
      <c r="Z42">
        <f t="shared" si="15"/>
        <v>-0.73788875731269343</v>
      </c>
      <c r="AA42">
        <f t="shared" si="16"/>
        <v>-0.73788875731269343</v>
      </c>
      <c r="AC42">
        <f t="shared" si="17"/>
        <v>0.52187771713427178</v>
      </c>
      <c r="AD42">
        <f t="shared" si="18"/>
        <v>2.1877717134271779E-2</v>
      </c>
      <c r="AE42">
        <f t="shared" si="34"/>
        <v>-4</v>
      </c>
      <c r="AF42">
        <f t="shared" si="35"/>
        <v>2.2177278693346132</v>
      </c>
      <c r="AG42">
        <f t="shared" si="36"/>
        <v>0.52403285524067744</v>
      </c>
    </row>
    <row r="43" spans="1:44" x14ac:dyDescent="0.35">
      <c r="A43" s="7">
        <v>38</v>
      </c>
      <c r="B43" s="7">
        <v>3</v>
      </c>
      <c r="C43" s="8">
        <v>43002</v>
      </c>
      <c r="D43" s="8" t="s">
        <v>18</v>
      </c>
      <c r="E43" s="7">
        <v>4</v>
      </c>
      <c r="F43" s="7">
        <v>26</v>
      </c>
      <c r="G43" s="7" t="s">
        <v>30</v>
      </c>
      <c r="H43" s="7">
        <v>10</v>
      </c>
      <c r="I43" s="7">
        <v>16</v>
      </c>
      <c r="J43" s="7">
        <v>10</v>
      </c>
      <c r="K43" s="7">
        <v>42</v>
      </c>
      <c r="N43" t="str">
        <f t="shared" si="27"/>
        <v>Buffalo Bills</v>
      </c>
      <c r="O43" t="str">
        <f t="shared" si="28"/>
        <v>Denver Broncos</v>
      </c>
      <c r="P43">
        <f t="shared" si="11"/>
        <v>4</v>
      </c>
      <c r="Q43">
        <f t="shared" si="12"/>
        <v>10</v>
      </c>
      <c r="R43">
        <f t="shared" si="29"/>
        <v>0.37789716162172066</v>
      </c>
      <c r="S43">
        <f t="shared" si="30"/>
        <v>0.17083128505610723</v>
      </c>
      <c r="T43">
        <f t="shared" si="13"/>
        <v>1.0000000000000257E-4</v>
      </c>
      <c r="U43">
        <f t="shared" si="31"/>
        <v>0.68873463813659008</v>
      </c>
      <c r="V43">
        <f t="shared" si="32"/>
        <v>0.31126536186340981</v>
      </c>
      <c r="W43" s="34">
        <f t="shared" si="14"/>
        <v>3</v>
      </c>
      <c r="X43">
        <f t="shared" si="33"/>
        <v>0.68873463813659008</v>
      </c>
      <c r="Y43" s="37">
        <v>1</v>
      </c>
      <c r="Z43">
        <f t="shared" si="15"/>
        <v>-0.37289922273966292</v>
      </c>
      <c r="AA43">
        <f t="shared" si="16"/>
        <v>-0.37289922273966292</v>
      </c>
      <c r="AC43">
        <f t="shared" si="17"/>
        <v>0.68873463813659008</v>
      </c>
      <c r="AD43">
        <f t="shared" si="18"/>
        <v>0.18873463813659008</v>
      </c>
      <c r="AE43">
        <f t="shared" si="34"/>
        <v>10</v>
      </c>
      <c r="AF43">
        <f t="shared" si="35"/>
        <v>6.18643070805423</v>
      </c>
      <c r="AG43">
        <f t="shared" si="36"/>
        <v>4.5207253891494945</v>
      </c>
    </row>
    <row r="44" spans="1:44" x14ac:dyDescent="0.35">
      <c r="A44" s="7">
        <v>39</v>
      </c>
      <c r="B44" s="7">
        <v>3</v>
      </c>
      <c r="C44" s="8">
        <v>43002</v>
      </c>
      <c r="D44" s="8" t="s">
        <v>4</v>
      </c>
      <c r="E44" s="7">
        <v>26</v>
      </c>
      <c r="F44" s="7">
        <v>27</v>
      </c>
      <c r="G44" s="7" t="s">
        <v>27</v>
      </c>
      <c r="H44" s="7">
        <v>23</v>
      </c>
      <c r="I44" s="7">
        <v>24</v>
      </c>
      <c r="J44" s="7">
        <v>3</v>
      </c>
      <c r="K44" s="7">
        <v>51</v>
      </c>
      <c r="N44" t="str">
        <f t="shared" si="27"/>
        <v>Philadelphia Eagles</v>
      </c>
      <c r="O44" t="str">
        <f t="shared" si="28"/>
        <v>New York Giants</v>
      </c>
      <c r="P44">
        <f t="shared" si="11"/>
        <v>26</v>
      </c>
      <c r="Q44">
        <f t="shared" si="12"/>
        <v>23</v>
      </c>
      <c r="R44">
        <f t="shared" si="29"/>
        <v>2.6563096015733758</v>
      </c>
      <c r="S44">
        <f t="shared" si="30"/>
        <v>3.3948692687416175E-2</v>
      </c>
      <c r="T44">
        <f t="shared" si="13"/>
        <v>1.0000000000000257E-4</v>
      </c>
      <c r="U44">
        <f t="shared" si="31"/>
        <v>0.98738134888582052</v>
      </c>
      <c r="V44">
        <f t="shared" si="32"/>
        <v>1.2618651114179565E-2</v>
      </c>
      <c r="W44" s="34">
        <f t="shared" si="14"/>
        <v>3</v>
      </c>
      <c r="X44">
        <f t="shared" si="33"/>
        <v>0.98738134888582052</v>
      </c>
      <c r="Y44" s="37">
        <v>1</v>
      </c>
      <c r="Z44">
        <f t="shared" si="15"/>
        <v>-1.2698942452830523E-2</v>
      </c>
      <c r="AA44">
        <f t="shared" si="16"/>
        <v>-1.2698942452830523E-2</v>
      </c>
      <c r="AC44">
        <f t="shared" si="17"/>
        <v>0.98738134888582052</v>
      </c>
      <c r="AD44">
        <f t="shared" si="18"/>
        <v>0.48738134888582052</v>
      </c>
      <c r="AE44">
        <f t="shared" si="34"/>
        <v>3</v>
      </c>
      <c r="AF44">
        <f t="shared" si="35"/>
        <v>13.289762362533692</v>
      </c>
      <c r="AG44">
        <f t="shared" si="36"/>
        <v>11.674154039024268</v>
      </c>
    </row>
    <row r="45" spans="1:44" x14ac:dyDescent="0.35">
      <c r="A45" s="7">
        <v>40</v>
      </c>
      <c r="B45" s="7">
        <v>3</v>
      </c>
      <c r="C45" s="8">
        <v>43002</v>
      </c>
      <c r="D45" s="8" t="s">
        <v>28</v>
      </c>
      <c r="E45" s="7">
        <v>20</v>
      </c>
      <c r="F45" s="7">
        <v>34</v>
      </c>
      <c r="G45" s="7" t="s">
        <v>32</v>
      </c>
      <c r="H45" s="7">
        <v>30</v>
      </c>
      <c r="I45" s="7">
        <v>17</v>
      </c>
      <c r="J45" s="7">
        <v>17</v>
      </c>
      <c r="K45" s="7">
        <v>51</v>
      </c>
      <c r="N45" t="str">
        <f t="shared" si="27"/>
        <v>Minnesota Vikings</v>
      </c>
      <c r="O45" t="str">
        <f t="shared" si="28"/>
        <v>Tampa Bay Buccaneers</v>
      </c>
      <c r="P45">
        <f t="shared" si="11"/>
        <v>20</v>
      </c>
      <c r="Q45">
        <f t="shared" si="12"/>
        <v>30</v>
      </c>
      <c r="R45">
        <f t="shared" si="29"/>
        <v>1.1585324777670531</v>
      </c>
      <c r="S45">
        <f t="shared" si="30"/>
        <v>8.6383944537279295E-2</v>
      </c>
      <c r="T45">
        <f t="shared" si="13"/>
        <v>1.0000000000000257E-4</v>
      </c>
      <c r="U45">
        <f t="shared" si="31"/>
        <v>0.9306162208066332</v>
      </c>
      <c r="V45">
        <f t="shared" si="32"/>
        <v>6.9383779193366774E-2</v>
      </c>
      <c r="W45" s="34">
        <f t="shared" si="14"/>
        <v>3</v>
      </c>
      <c r="X45">
        <f t="shared" si="33"/>
        <v>0.9306162208066332</v>
      </c>
      <c r="Y45" s="37">
        <v>1</v>
      </c>
      <c r="Z45">
        <f t="shared" si="15"/>
        <v>-7.1908309241407745E-2</v>
      </c>
      <c r="AA45">
        <f t="shared" si="16"/>
        <v>-7.1908309241407745E-2</v>
      </c>
      <c r="AC45">
        <f t="shared" si="17"/>
        <v>0.9306162208066332</v>
      </c>
      <c r="AD45">
        <f t="shared" si="18"/>
        <v>0.4306162208066332</v>
      </c>
      <c r="AE45">
        <f t="shared" si="34"/>
        <v>17</v>
      </c>
      <c r="AF45">
        <f t="shared" si="35"/>
        <v>11.939600058238126</v>
      </c>
      <c r="AG45">
        <f t="shared" si="36"/>
        <v>10.314469572730456</v>
      </c>
    </row>
    <row r="46" spans="1:44" x14ac:dyDescent="0.35">
      <c r="A46" s="7">
        <v>41</v>
      </c>
      <c r="B46" s="7">
        <v>3</v>
      </c>
      <c r="C46" s="8">
        <v>43002</v>
      </c>
      <c r="D46" s="8" t="s">
        <v>3</v>
      </c>
      <c r="E46" s="7">
        <v>21</v>
      </c>
      <c r="F46" s="7">
        <v>36</v>
      </c>
      <c r="G46" s="7" t="s">
        <v>15</v>
      </c>
      <c r="H46" s="7">
        <v>13</v>
      </c>
      <c r="I46" s="7">
        <v>33</v>
      </c>
      <c r="J46" s="7">
        <v>3</v>
      </c>
      <c r="K46" s="7">
        <v>69</v>
      </c>
      <c r="N46" t="str">
        <f t="shared" si="27"/>
        <v>New England Patriots</v>
      </c>
      <c r="O46" t="str">
        <f t="shared" si="28"/>
        <v>Houston Texans</v>
      </c>
      <c r="P46">
        <f t="shared" si="11"/>
        <v>21</v>
      </c>
      <c r="Q46">
        <f t="shared" si="12"/>
        <v>13</v>
      </c>
      <c r="R46">
        <f t="shared" si="29"/>
        <v>1.370730262924716</v>
      </c>
      <c r="S46">
        <f t="shared" si="30"/>
        <v>6.1083819023657025E-2</v>
      </c>
      <c r="T46">
        <f t="shared" si="13"/>
        <v>1.0000000000000257E-4</v>
      </c>
      <c r="U46">
        <f t="shared" si="31"/>
        <v>0.95734114232570311</v>
      </c>
      <c r="V46">
        <f t="shared" si="32"/>
        <v>4.2658857674296807E-2</v>
      </c>
      <c r="W46" s="34">
        <f t="shared" si="14"/>
        <v>3</v>
      </c>
      <c r="X46">
        <f t="shared" si="33"/>
        <v>0.95734114232570311</v>
      </c>
      <c r="Y46" s="37">
        <v>1</v>
      </c>
      <c r="Z46">
        <f t="shared" si="15"/>
        <v>-4.3595480489944397E-2</v>
      </c>
      <c r="AA46">
        <f t="shared" si="16"/>
        <v>-4.3595480489944397E-2</v>
      </c>
      <c r="AC46">
        <f t="shared" si="17"/>
        <v>0.95734114232570311</v>
      </c>
      <c r="AD46">
        <f t="shared" si="18"/>
        <v>0.45734114232570311</v>
      </c>
      <c r="AE46">
        <f t="shared" si="34"/>
        <v>3</v>
      </c>
      <c r="AF46">
        <f t="shared" si="35"/>
        <v>12.575254074027006</v>
      </c>
      <c r="AG46">
        <f t="shared" si="36"/>
        <v>10.954606605482498</v>
      </c>
    </row>
    <row r="47" spans="1:44" x14ac:dyDescent="0.35">
      <c r="A47" s="7">
        <v>42</v>
      </c>
      <c r="B47" s="7">
        <v>3</v>
      </c>
      <c r="C47" s="8">
        <v>43002</v>
      </c>
      <c r="D47" s="8" t="s">
        <v>21</v>
      </c>
      <c r="E47" s="7">
        <v>14</v>
      </c>
      <c r="F47" s="7">
        <v>31</v>
      </c>
      <c r="G47" s="7" t="s">
        <v>11</v>
      </c>
      <c r="H47" s="7">
        <v>8</v>
      </c>
      <c r="I47" s="7">
        <v>28</v>
      </c>
      <c r="J47" s="7">
        <v>3</v>
      </c>
      <c r="K47" s="7">
        <v>59</v>
      </c>
      <c r="N47" t="str">
        <f t="shared" si="27"/>
        <v>Indianapolis Colts</v>
      </c>
      <c r="O47" t="str">
        <f t="shared" si="28"/>
        <v>Cleveland Browns</v>
      </c>
      <c r="P47">
        <f t="shared" si="11"/>
        <v>14</v>
      </c>
      <c r="Q47">
        <f t="shared" si="12"/>
        <v>8</v>
      </c>
      <c r="R47">
        <f t="shared" si="29"/>
        <v>2.139700014182281E-2</v>
      </c>
      <c r="S47">
        <f t="shared" si="30"/>
        <v>1E-4</v>
      </c>
      <c r="T47">
        <f t="shared" si="13"/>
        <v>1.0000000000000257E-4</v>
      </c>
      <c r="U47">
        <f t="shared" si="31"/>
        <v>0.99536972730734263</v>
      </c>
      <c r="V47">
        <f t="shared" si="32"/>
        <v>4.6302726926573928E-3</v>
      </c>
      <c r="W47" s="34">
        <f t="shared" si="14"/>
        <v>3</v>
      </c>
      <c r="X47">
        <f t="shared" si="33"/>
        <v>0.99536972730734263</v>
      </c>
      <c r="Y47" s="37">
        <v>1</v>
      </c>
      <c r="Z47">
        <f t="shared" si="15"/>
        <v>-4.6410256107294609E-3</v>
      </c>
      <c r="AA47">
        <f t="shared" si="16"/>
        <v>-4.6410256107294609E-3</v>
      </c>
      <c r="AC47">
        <f t="shared" si="17"/>
        <v>0.99536972730734263</v>
      </c>
      <c r="AD47">
        <f t="shared" si="18"/>
        <v>0.49536972730734263</v>
      </c>
      <c r="AE47">
        <f t="shared" si="34"/>
        <v>3</v>
      </c>
      <c r="AF47">
        <f t="shared" si="35"/>
        <v>13.479766468613422</v>
      </c>
      <c r="AG47">
        <f t="shared" si="36"/>
        <v>11.865498169094199</v>
      </c>
    </row>
    <row r="48" spans="1:44" x14ac:dyDescent="0.35">
      <c r="A48" s="7">
        <v>43</v>
      </c>
      <c r="B48" s="7">
        <v>3</v>
      </c>
      <c r="C48" s="8">
        <v>43002</v>
      </c>
      <c r="D48" s="8" t="s">
        <v>7</v>
      </c>
      <c r="E48" s="7">
        <v>31</v>
      </c>
      <c r="F48" s="7">
        <v>33</v>
      </c>
      <c r="G48" s="7" t="s">
        <v>23</v>
      </c>
      <c r="H48" s="7">
        <v>29</v>
      </c>
      <c r="I48" s="7">
        <v>27</v>
      </c>
      <c r="J48" s="7">
        <v>6</v>
      </c>
      <c r="K48" s="7">
        <v>60</v>
      </c>
      <c r="N48" t="str">
        <f t="shared" si="27"/>
        <v>Tennessee Titans</v>
      </c>
      <c r="O48" t="str">
        <f t="shared" si="28"/>
        <v>Seattle Seahawks</v>
      </c>
      <c r="P48">
        <f t="shared" si="11"/>
        <v>31</v>
      </c>
      <c r="Q48">
        <f t="shared" si="12"/>
        <v>29</v>
      </c>
      <c r="R48">
        <f t="shared" si="29"/>
        <v>0.19447377024454127</v>
      </c>
      <c r="S48">
        <f t="shared" si="30"/>
        <v>0.19887279363298699</v>
      </c>
      <c r="T48">
        <f t="shared" si="13"/>
        <v>1.0000000000000257E-4</v>
      </c>
      <c r="U48">
        <f t="shared" si="31"/>
        <v>0.49453671250032327</v>
      </c>
      <c r="V48">
        <f t="shared" si="32"/>
        <v>0.50546328749967673</v>
      </c>
      <c r="W48" s="34">
        <f t="shared" si="14"/>
        <v>3</v>
      </c>
      <c r="X48">
        <f t="shared" si="33"/>
        <v>0.49453671250032327</v>
      </c>
      <c r="Y48" s="37">
        <v>1</v>
      </c>
      <c r="Z48">
        <f t="shared" si="15"/>
        <v>-0.7041338890162514</v>
      </c>
      <c r="AA48">
        <f t="shared" si="16"/>
        <v>-0.7041338890162514</v>
      </c>
      <c r="AC48">
        <f t="shared" si="17"/>
        <v>0.49453671250032327</v>
      </c>
      <c r="AD48">
        <f t="shared" si="18"/>
        <v>-5.4632874996767278E-3</v>
      </c>
      <c r="AE48">
        <f t="shared" si="34"/>
        <v>6</v>
      </c>
      <c r="AF48">
        <f t="shared" si="35"/>
        <v>1.5674202761440981</v>
      </c>
      <c r="AG48">
        <f t="shared" si="36"/>
        <v>-0.13086110081254568</v>
      </c>
    </row>
    <row r="49" spans="1:33" x14ac:dyDescent="0.35">
      <c r="A49" s="7">
        <v>44</v>
      </c>
      <c r="B49" s="7">
        <v>3</v>
      </c>
      <c r="C49" s="8">
        <v>43002</v>
      </c>
      <c r="D49" s="8" t="s">
        <v>22</v>
      </c>
      <c r="E49" s="7">
        <v>12</v>
      </c>
      <c r="F49" s="7">
        <v>27</v>
      </c>
      <c r="G49" s="7" t="s">
        <v>13</v>
      </c>
      <c r="H49" s="7">
        <v>7</v>
      </c>
      <c r="I49" s="7">
        <v>24</v>
      </c>
      <c r="J49" s="7">
        <v>3</v>
      </c>
      <c r="K49" s="7">
        <v>51</v>
      </c>
      <c r="N49" t="str">
        <f t="shared" si="27"/>
        <v>Green Bay Packers</v>
      </c>
      <c r="O49" t="str">
        <f t="shared" si="28"/>
        <v>Cincinnati Bengals</v>
      </c>
      <c r="P49">
        <f t="shared" si="11"/>
        <v>12</v>
      </c>
      <c r="Q49">
        <f t="shared" si="12"/>
        <v>7</v>
      </c>
      <c r="R49">
        <f t="shared" si="29"/>
        <v>0.39630337521900966</v>
      </c>
      <c r="S49">
        <f t="shared" si="30"/>
        <v>6.0248325711675398E-2</v>
      </c>
      <c r="T49">
        <f t="shared" si="13"/>
        <v>1.0000000000000257E-4</v>
      </c>
      <c r="U49">
        <f t="shared" si="31"/>
        <v>0.86806503602442409</v>
      </c>
      <c r="V49">
        <f t="shared" si="32"/>
        <v>0.13193496397557591</v>
      </c>
      <c r="W49" s="34">
        <f t="shared" si="14"/>
        <v>3</v>
      </c>
      <c r="X49">
        <f t="shared" si="33"/>
        <v>0.86806503602442409</v>
      </c>
      <c r="Y49" s="37">
        <v>1</v>
      </c>
      <c r="Z49">
        <f t="shared" si="15"/>
        <v>-0.14148864083320209</v>
      </c>
      <c r="AA49">
        <f t="shared" si="16"/>
        <v>-0.14148864083320209</v>
      </c>
      <c r="AC49">
        <f t="shared" si="17"/>
        <v>0.86806503602442409</v>
      </c>
      <c r="AD49">
        <f t="shared" si="18"/>
        <v>0.36806503602442409</v>
      </c>
      <c r="AE49">
        <f t="shared" si="34"/>
        <v>3</v>
      </c>
      <c r="AF49">
        <f t="shared" si="35"/>
        <v>10.45181601476426</v>
      </c>
      <c r="AG49">
        <f t="shared" si="36"/>
        <v>8.8161927754333735</v>
      </c>
    </row>
    <row r="50" spans="1:33" x14ac:dyDescent="0.35">
      <c r="A50" s="7">
        <v>45</v>
      </c>
      <c r="B50" s="7">
        <v>3</v>
      </c>
      <c r="C50" s="8">
        <v>43002</v>
      </c>
      <c r="D50" s="8" t="s">
        <v>31</v>
      </c>
      <c r="E50" s="7">
        <v>17</v>
      </c>
      <c r="F50" s="7">
        <v>10</v>
      </c>
      <c r="G50" s="7" t="s">
        <v>2</v>
      </c>
      <c r="H50" s="7">
        <v>16</v>
      </c>
      <c r="I50" s="7">
        <v>24</v>
      </c>
      <c r="J50" s="7">
        <v>-14</v>
      </c>
      <c r="K50" s="7">
        <v>34</v>
      </c>
      <c r="N50" t="str">
        <f t="shared" si="27"/>
        <v>Kansas City Chiefs</v>
      </c>
      <c r="O50" t="str">
        <f t="shared" si="28"/>
        <v>Los Angeles Chargers</v>
      </c>
      <c r="P50">
        <f t="shared" si="11"/>
        <v>16</v>
      </c>
      <c r="Q50">
        <f t="shared" si="12"/>
        <v>17</v>
      </c>
      <c r="R50">
        <f t="shared" si="29"/>
        <v>0.17165805220233751</v>
      </c>
      <c r="S50">
        <f t="shared" si="30"/>
        <v>0.92886733596915005</v>
      </c>
      <c r="T50">
        <f t="shared" si="13"/>
        <v>1.0000000000000257E-4</v>
      </c>
      <c r="U50">
        <f t="shared" si="31"/>
        <v>0.15605496115956941</v>
      </c>
      <c r="V50">
        <f t="shared" si="32"/>
        <v>0.84394503884043059</v>
      </c>
      <c r="W50" s="34">
        <f t="shared" si="14"/>
        <v>3</v>
      </c>
      <c r="X50">
        <f t="shared" si="33"/>
        <v>0.84394503884043059</v>
      </c>
      <c r="Y50" s="37">
        <v>1</v>
      </c>
      <c r="Z50">
        <f t="shared" si="15"/>
        <v>-0.16966790636387963</v>
      </c>
      <c r="AA50">
        <f t="shared" si="16"/>
        <v>-0.16966790636387963</v>
      </c>
      <c r="AC50">
        <f t="shared" si="17"/>
        <v>0.15605496115956941</v>
      </c>
      <c r="AD50">
        <f t="shared" si="18"/>
        <v>-0.34394503884043059</v>
      </c>
      <c r="AE50">
        <f t="shared" si="34"/>
        <v>-14</v>
      </c>
      <c r="AF50">
        <f t="shared" si="35"/>
        <v>-6.4833904383972119</v>
      </c>
      <c r="AG50">
        <f t="shared" si="36"/>
        <v>-8.2384510067126779</v>
      </c>
    </row>
    <row r="51" spans="1:33" x14ac:dyDescent="0.35">
      <c r="A51" s="7">
        <v>46</v>
      </c>
      <c r="B51" s="7">
        <v>3</v>
      </c>
      <c r="C51" s="8">
        <v>43002</v>
      </c>
      <c r="D51" s="8" t="s">
        <v>5</v>
      </c>
      <c r="E51" s="7">
        <v>32</v>
      </c>
      <c r="F51" s="7">
        <v>27</v>
      </c>
      <c r="G51" s="7" t="s">
        <v>6</v>
      </c>
      <c r="H51" s="7">
        <v>25</v>
      </c>
      <c r="I51" s="7">
        <v>10</v>
      </c>
      <c r="J51" s="7">
        <v>17</v>
      </c>
      <c r="K51" s="7">
        <v>37</v>
      </c>
      <c r="N51" t="str">
        <f t="shared" si="27"/>
        <v>Washington Redskins</v>
      </c>
      <c r="O51" t="str">
        <f t="shared" si="28"/>
        <v>Oakland Raiders</v>
      </c>
      <c r="P51">
        <f t="shared" si="11"/>
        <v>32</v>
      </c>
      <c r="Q51">
        <f t="shared" si="12"/>
        <v>25</v>
      </c>
      <c r="R51">
        <f t="shared" si="29"/>
        <v>0.42876980662672598</v>
      </c>
      <c r="S51">
        <f t="shared" si="30"/>
        <v>0.21162582233323851</v>
      </c>
      <c r="T51">
        <f t="shared" si="13"/>
        <v>1.0000000000000257E-4</v>
      </c>
      <c r="U51">
        <f t="shared" si="31"/>
        <v>0.66959052838990318</v>
      </c>
      <c r="V51">
        <f t="shared" si="32"/>
        <v>0.33040947161009687</v>
      </c>
      <c r="W51" s="34">
        <f t="shared" si="14"/>
        <v>3</v>
      </c>
      <c r="X51">
        <f t="shared" si="33"/>
        <v>0.66959052838990318</v>
      </c>
      <c r="Y51" s="37">
        <v>1</v>
      </c>
      <c r="Z51">
        <f t="shared" si="15"/>
        <v>-0.40108890508328465</v>
      </c>
      <c r="AA51">
        <f t="shared" si="16"/>
        <v>-0.40108890508328465</v>
      </c>
      <c r="AC51">
        <f t="shared" si="17"/>
        <v>0.66959052838990318</v>
      </c>
      <c r="AD51">
        <f t="shared" si="18"/>
        <v>0.16959052838990318</v>
      </c>
      <c r="AE51">
        <f t="shared" si="34"/>
        <v>17</v>
      </c>
      <c r="AF51">
        <f t="shared" si="35"/>
        <v>5.7310867987933083</v>
      </c>
      <c r="AG51">
        <f t="shared" si="36"/>
        <v>4.0621701189617418</v>
      </c>
    </row>
    <row r="52" spans="1:33" x14ac:dyDescent="0.35">
      <c r="A52" s="7">
        <v>47</v>
      </c>
      <c r="B52" s="7">
        <v>3</v>
      </c>
      <c r="C52" s="8">
        <v>43003</v>
      </c>
      <c r="D52" s="8" t="s">
        <v>9</v>
      </c>
      <c r="E52" s="7">
        <v>1</v>
      </c>
      <c r="F52" s="7">
        <v>17</v>
      </c>
      <c r="G52" s="7" t="s">
        <v>26</v>
      </c>
      <c r="H52" s="7">
        <v>9</v>
      </c>
      <c r="I52" s="7">
        <v>28</v>
      </c>
      <c r="J52" s="7">
        <v>-11</v>
      </c>
      <c r="K52" s="7">
        <v>45</v>
      </c>
      <c r="N52" t="str">
        <f t="shared" si="27"/>
        <v>Dallas Cowboys</v>
      </c>
      <c r="O52" t="str">
        <f t="shared" si="28"/>
        <v>Arizona Cardinals</v>
      </c>
      <c r="P52">
        <f t="shared" si="11"/>
        <v>9</v>
      </c>
      <c r="Q52">
        <f t="shared" si="12"/>
        <v>1</v>
      </c>
      <c r="R52">
        <f t="shared" si="29"/>
        <v>0.10283699006650698</v>
      </c>
      <c r="S52">
        <f t="shared" si="30"/>
        <v>0.35008756812865</v>
      </c>
      <c r="T52">
        <f t="shared" si="13"/>
        <v>1.0000000000000257E-4</v>
      </c>
      <c r="U52">
        <f t="shared" si="31"/>
        <v>0.22722165543653175</v>
      </c>
      <c r="V52">
        <f t="shared" si="32"/>
        <v>0.77277834456346828</v>
      </c>
      <c r="W52" s="34">
        <f t="shared" si="14"/>
        <v>3</v>
      </c>
      <c r="X52">
        <f t="shared" si="33"/>
        <v>0.77277834456346828</v>
      </c>
      <c r="Y52" s="37">
        <v>1</v>
      </c>
      <c r="Z52">
        <f t="shared" si="15"/>
        <v>-0.25776301852165517</v>
      </c>
      <c r="AA52">
        <f t="shared" si="16"/>
        <v>-0.25776301852165517</v>
      </c>
      <c r="AC52">
        <f t="shared" si="17"/>
        <v>0.22722165543653175</v>
      </c>
      <c r="AD52">
        <f t="shared" si="18"/>
        <v>-0.27277834456346828</v>
      </c>
      <c r="AE52">
        <f t="shared" si="34"/>
        <v>-11</v>
      </c>
      <c r="AF52">
        <f t="shared" si="35"/>
        <v>-4.7906859350260431</v>
      </c>
      <c r="AG52">
        <f t="shared" si="36"/>
        <v>-6.5338085263701657</v>
      </c>
    </row>
    <row r="53" spans="1:33" x14ac:dyDescent="0.35">
      <c r="A53" s="7">
        <v>48</v>
      </c>
      <c r="B53" s="7">
        <v>4</v>
      </c>
      <c r="C53" s="8">
        <v>43006</v>
      </c>
      <c r="D53" s="8" t="s">
        <v>22</v>
      </c>
      <c r="E53" s="7">
        <v>12</v>
      </c>
      <c r="F53" s="7">
        <v>35</v>
      </c>
      <c r="G53" s="7" t="s">
        <v>17</v>
      </c>
      <c r="H53" s="7">
        <v>6</v>
      </c>
      <c r="I53" s="7">
        <v>14</v>
      </c>
      <c r="J53" s="7">
        <v>21</v>
      </c>
      <c r="K53" s="7">
        <v>49</v>
      </c>
      <c r="N53" t="str">
        <f t="shared" si="27"/>
        <v>Green Bay Packers</v>
      </c>
      <c r="O53" t="str">
        <f t="shared" si="28"/>
        <v>Chicago Bears</v>
      </c>
      <c r="P53">
        <f t="shared" si="11"/>
        <v>12</v>
      </c>
      <c r="Q53">
        <f t="shared" si="12"/>
        <v>6</v>
      </c>
      <c r="R53">
        <f t="shared" si="29"/>
        <v>0.39630337521900966</v>
      </c>
      <c r="S53">
        <f t="shared" si="30"/>
        <v>0.28935579302142939</v>
      </c>
      <c r="T53">
        <f t="shared" si="13"/>
        <v>1.0000000000000257E-4</v>
      </c>
      <c r="U53">
        <f t="shared" si="31"/>
        <v>0.57805041999821105</v>
      </c>
      <c r="V53">
        <f t="shared" si="32"/>
        <v>0.42194958000178895</v>
      </c>
      <c r="W53" s="34">
        <f t="shared" si="14"/>
        <v>4</v>
      </c>
      <c r="X53">
        <f t="shared" si="33"/>
        <v>0.57805041999821105</v>
      </c>
      <c r="Y53" s="37">
        <v>1</v>
      </c>
      <c r="Z53">
        <f t="shared" si="15"/>
        <v>-0.54809418228341955</v>
      </c>
      <c r="AA53">
        <f t="shared" si="16"/>
        <v>-0.54809418228341955</v>
      </c>
      <c r="AC53">
        <f t="shared" si="17"/>
        <v>0.57805041999821105</v>
      </c>
      <c r="AD53">
        <f t="shared" si="18"/>
        <v>7.8050419998211051E-2</v>
      </c>
      <c r="AE53">
        <f t="shared" si="34"/>
        <v>21</v>
      </c>
      <c r="AF53">
        <f t="shared" si="35"/>
        <v>3.5537993009270235</v>
      </c>
      <c r="AG53">
        <f t="shared" si="36"/>
        <v>1.8695270714659982</v>
      </c>
    </row>
    <row r="54" spans="1:33" x14ac:dyDescent="0.35">
      <c r="A54" s="7">
        <v>49</v>
      </c>
      <c r="B54" s="7">
        <v>4</v>
      </c>
      <c r="C54" s="8">
        <v>43009</v>
      </c>
      <c r="D54" s="8" t="s">
        <v>33</v>
      </c>
      <c r="E54" s="7">
        <v>19</v>
      </c>
      <c r="F54" s="7">
        <v>0</v>
      </c>
      <c r="G54" s="7" t="s">
        <v>29</v>
      </c>
      <c r="H54" s="7">
        <v>22</v>
      </c>
      <c r="I54" s="7">
        <v>20</v>
      </c>
      <c r="J54" s="7">
        <v>-20</v>
      </c>
      <c r="K54" s="7">
        <v>20</v>
      </c>
      <c r="N54" t="str">
        <f t="shared" si="27"/>
        <v>New Orleans Saints</v>
      </c>
      <c r="O54" t="str">
        <f t="shared" si="28"/>
        <v>Miami Dolphins</v>
      </c>
      <c r="P54">
        <f t="shared" si="11"/>
        <v>22</v>
      </c>
      <c r="Q54">
        <f t="shared" si="12"/>
        <v>19</v>
      </c>
      <c r="R54">
        <f t="shared" si="29"/>
        <v>0.26955034061392702</v>
      </c>
      <c r="S54">
        <f t="shared" si="30"/>
        <v>1.6899504174685478</v>
      </c>
      <c r="T54">
        <f t="shared" si="13"/>
        <v>1.0000000000000257E-4</v>
      </c>
      <c r="U54">
        <f t="shared" si="31"/>
        <v>0.13760473377127469</v>
      </c>
      <c r="V54">
        <f t="shared" si="32"/>
        <v>0.86239526622872531</v>
      </c>
      <c r="W54" s="34">
        <f t="shared" si="14"/>
        <v>4</v>
      </c>
      <c r="X54">
        <f t="shared" si="33"/>
        <v>0.86239526622872531</v>
      </c>
      <c r="Y54" s="37">
        <v>1</v>
      </c>
      <c r="Z54">
        <f t="shared" si="15"/>
        <v>-0.14804156790934628</v>
      </c>
      <c r="AA54">
        <f t="shared" si="16"/>
        <v>-0.14804156790934628</v>
      </c>
      <c r="AC54">
        <f t="shared" si="17"/>
        <v>0.13760473377127469</v>
      </c>
      <c r="AD54">
        <f t="shared" si="18"/>
        <v>-0.36239526622872531</v>
      </c>
      <c r="AE54">
        <f t="shared" si="34"/>
        <v>-20</v>
      </c>
      <c r="AF54">
        <f t="shared" si="35"/>
        <v>-6.9222303101333704</v>
      </c>
      <c r="AG54">
        <f t="shared" si="36"/>
        <v>-8.6803858429110097</v>
      </c>
    </row>
    <row r="55" spans="1:33" x14ac:dyDescent="0.35">
      <c r="A55" s="7">
        <v>50</v>
      </c>
      <c r="B55" s="7">
        <v>4</v>
      </c>
      <c r="C55" s="8">
        <v>43009</v>
      </c>
      <c r="D55" s="8" t="s">
        <v>15</v>
      </c>
      <c r="E55" s="7">
        <v>13</v>
      </c>
      <c r="F55" s="7">
        <v>57</v>
      </c>
      <c r="G55" s="7" t="s">
        <v>7</v>
      </c>
      <c r="H55" s="7">
        <v>31</v>
      </c>
      <c r="I55" s="7">
        <v>14</v>
      </c>
      <c r="J55" s="7">
        <v>43</v>
      </c>
      <c r="K55" s="7">
        <v>71</v>
      </c>
      <c r="N55" t="str">
        <f t="shared" si="27"/>
        <v>Houston Texans</v>
      </c>
      <c r="O55" t="str">
        <f t="shared" si="28"/>
        <v>Tennessee Titans</v>
      </c>
      <c r="P55">
        <f t="shared" si="11"/>
        <v>13</v>
      </c>
      <c r="Q55">
        <f t="shared" si="12"/>
        <v>31</v>
      </c>
      <c r="R55">
        <f t="shared" si="29"/>
        <v>6.1083819023657025E-2</v>
      </c>
      <c r="S55">
        <f t="shared" si="30"/>
        <v>0.19447377024454127</v>
      </c>
      <c r="T55">
        <f t="shared" si="13"/>
        <v>1.0000000000000257E-4</v>
      </c>
      <c r="U55">
        <f t="shared" si="31"/>
        <v>0.23931939278153791</v>
      </c>
      <c r="V55">
        <f t="shared" si="32"/>
        <v>0.7606806072184622</v>
      </c>
      <c r="W55" s="34">
        <f t="shared" si="14"/>
        <v>4</v>
      </c>
      <c r="X55">
        <f t="shared" si="33"/>
        <v>0.23931939278153791</v>
      </c>
      <c r="Y55" s="37">
        <v>1</v>
      </c>
      <c r="Z55">
        <f t="shared" si="15"/>
        <v>-1.4299562477293701</v>
      </c>
      <c r="AA55">
        <f t="shared" si="16"/>
        <v>-1.4299562477293701</v>
      </c>
      <c r="AC55">
        <f t="shared" si="17"/>
        <v>0.23931939278153791</v>
      </c>
      <c r="AD55">
        <f t="shared" si="18"/>
        <v>-0.26068060721846209</v>
      </c>
      <c r="AE55">
        <f t="shared" si="34"/>
        <v>43</v>
      </c>
      <c r="AF55">
        <f t="shared" si="35"/>
        <v>-4.5029404567156579</v>
      </c>
      <c r="AG55">
        <f t="shared" si="36"/>
        <v>-6.2440336927370774</v>
      </c>
    </row>
    <row r="56" spans="1:33" x14ac:dyDescent="0.35">
      <c r="A56" s="7">
        <v>51</v>
      </c>
      <c r="B56" s="7">
        <v>4</v>
      </c>
      <c r="C56" s="8">
        <v>43009</v>
      </c>
      <c r="D56" s="8" t="s">
        <v>12</v>
      </c>
      <c r="E56" s="7">
        <v>3</v>
      </c>
      <c r="F56" s="7">
        <v>9</v>
      </c>
      <c r="G56" s="7" t="s">
        <v>10</v>
      </c>
      <c r="H56" s="7">
        <v>27</v>
      </c>
      <c r="I56" s="7">
        <v>26</v>
      </c>
      <c r="J56" s="7">
        <v>-17</v>
      </c>
      <c r="K56" s="7">
        <v>35</v>
      </c>
      <c r="N56" t="str">
        <f t="shared" si="27"/>
        <v>Pittsburgh Steelers</v>
      </c>
      <c r="O56" t="str">
        <f t="shared" si="28"/>
        <v>Baltimore Ravens</v>
      </c>
      <c r="P56">
        <f t="shared" si="11"/>
        <v>27</v>
      </c>
      <c r="Q56">
        <f t="shared" si="12"/>
        <v>3</v>
      </c>
      <c r="R56">
        <f t="shared" si="29"/>
        <v>0.164404104396635</v>
      </c>
      <c r="S56">
        <f t="shared" si="30"/>
        <v>0.9927156240289603</v>
      </c>
      <c r="T56">
        <f t="shared" si="13"/>
        <v>1.0000000000000257E-4</v>
      </c>
      <c r="U56">
        <f t="shared" si="31"/>
        <v>0.14215459722627083</v>
      </c>
      <c r="V56">
        <f t="shared" si="32"/>
        <v>0.85784540277372923</v>
      </c>
      <c r="W56" s="34">
        <f t="shared" si="14"/>
        <v>4</v>
      </c>
      <c r="X56">
        <f t="shared" si="33"/>
        <v>0.85784540277372923</v>
      </c>
      <c r="Y56" s="37">
        <v>1</v>
      </c>
      <c r="Z56">
        <f t="shared" si="15"/>
        <v>-0.15333137897652813</v>
      </c>
      <c r="AA56">
        <f t="shared" si="16"/>
        <v>-0.15333137897652813</v>
      </c>
      <c r="AC56">
        <f t="shared" si="17"/>
        <v>0.14215459722627083</v>
      </c>
      <c r="AD56">
        <f t="shared" si="18"/>
        <v>-0.35784540277372917</v>
      </c>
      <c r="AE56">
        <f t="shared" si="34"/>
        <v>-17</v>
      </c>
      <c r="AF56">
        <f t="shared" si="35"/>
        <v>-6.8140115086526762</v>
      </c>
      <c r="AG56">
        <f t="shared" si="36"/>
        <v>-8.5714038169233984</v>
      </c>
    </row>
    <row r="57" spans="1:33" x14ac:dyDescent="0.35">
      <c r="A57" s="7">
        <v>52</v>
      </c>
      <c r="B57" s="7">
        <v>4</v>
      </c>
      <c r="C57" s="8">
        <v>43009</v>
      </c>
      <c r="D57" s="8" t="s">
        <v>26</v>
      </c>
      <c r="E57" s="7">
        <v>9</v>
      </c>
      <c r="F57" s="7">
        <v>30</v>
      </c>
      <c r="G57" s="7" t="s">
        <v>20</v>
      </c>
      <c r="H57" s="7">
        <v>18</v>
      </c>
      <c r="I57" s="7">
        <v>35</v>
      </c>
      <c r="J57" s="7">
        <v>-5</v>
      </c>
      <c r="K57" s="7">
        <v>65</v>
      </c>
      <c r="N57" t="str">
        <f t="shared" si="27"/>
        <v>Los Angeles Rams</v>
      </c>
      <c r="O57" t="str">
        <f t="shared" si="28"/>
        <v>Dallas Cowboys</v>
      </c>
      <c r="P57">
        <f t="shared" si="11"/>
        <v>18</v>
      </c>
      <c r="Q57">
        <f t="shared" si="12"/>
        <v>9</v>
      </c>
      <c r="R57">
        <f t="shared" si="29"/>
        <v>0.35008756812865</v>
      </c>
      <c r="S57">
        <f t="shared" si="30"/>
        <v>0.42245026569197247</v>
      </c>
      <c r="T57">
        <f t="shared" si="13"/>
        <v>1.0000000000000257E-4</v>
      </c>
      <c r="U57">
        <f t="shared" si="31"/>
        <v>0.45323637129831568</v>
      </c>
      <c r="V57">
        <f t="shared" si="32"/>
        <v>0.54676362870168427</v>
      </c>
      <c r="W57" s="34">
        <f t="shared" si="14"/>
        <v>4</v>
      </c>
      <c r="X57">
        <f t="shared" si="33"/>
        <v>0.54676362870168427</v>
      </c>
      <c r="Y57" s="37">
        <v>1</v>
      </c>
      <c r="Z57">
        <f t="shared" si="15"/>
        <v>-0.6037386929838745</v>
      </c>
      <c r="AA57">
        <f t="shared" si="16"/>
        <v>-0.6037386929838745</v>
      </c>
      <c r="AC57">
        <f t="shared" si="17"/>
        <v>0.45323637129831568</v>
      </c>
      <c r="AD57">
        <f t="shared" si="18"/>
        <v>-4.6763628701684323E-2</v>
      </c>
      <c r="AE57">
        <f t="shared" si="34"/>
        <v>-5</v>
      </c>
      <c r="AF57">
        <f t="shared" si="35"/>
        <v>0.58508894470223893</v>
      </c>
      <c r="AG57">
        <f t="shared" si="36"/>
        <v>-1.1201204275362904</v>
      </c>
    </row>
    <row r="58" spans="1:33" x14ac:dyDescent="0.35">
      <c r="A58" s="7">
        <v>53</v>
      </c>
      <c r="B58" s="7">
        <v>4</v>
      </c>
      <c r="C58" s="8">
        <v>43009</v>
      </c>
      <c r="D58" s="8" t="s">
        <v>11</v>
      </c>
      <c r="E58" s="7">
        <v>8</v>
      </c>
      <c r="F58" s="7">
        <v>7</v>
      </c>
      <c r="G58" s="7" t="s">
        <v>13</v>
      </c>
      <c r="H58" s="7">
        <v>7</v>
      </c>
      <c r="I58" s="7">
        <v>31</v>
      </c>
      <c r="J58" s="7">
        <v>-24</v>
      </c>
      <c r="K58" s="7">
        <v>38</v>
      </c>
      <c r="N58" t="str">
        <f t="shared" si="27"/>
        <v>Cincinnati Bengals</v>
      </c>
      <c r="O58" t="str">
        <f t="shared" si="28"/>
        <v>Cleveland Browns</v>
      </c>
      <c r="P58">
        <f t="shared" si="11"/>
        <v>7</v>
      </c>
      <c r="Q58">
        <f t="shared" si="12"/>
        <v>8</v>
      </c>
      <c r="R58">
        <f t="shared" si="29"/>
        <v>1E-4</v>
      </c>
      <c r="S58">
        <f t="shared" si="30"/>
        <v>6.0248325711675398E-2</v>
      </c>
      <c r="T58">
        <f t="shared" si="13"/>
        <v>1.0000000000000257E-4</v>
      </c>
      <c r="U58">
        <f t="shared" si="31"/>
        <v>3.3086110764085764E-3</v>
      </c>
      <c r="V58">
        <f t="shared" si="32"/>
        <v>0.99669138892359133</v>
      </c>
      <c r="W58" s="34">
        <f t="shared" si="14"/>
        <v>4</v>
      </c>
      <c r="X58">
        <f t="shared" si="33"/>
        <v>0.99669138892359133</v>
      </c>
      <c r="Y58" s="37">
        <v>1</v>
      </c>
      <c r="Z58">
        <f t="shared" si="15"/>
        <v>-3.3140966330938845E-3</v>
      </c>
      <c r="AA58">
        <f t="shared" si="16"/>
        <v>-3.3140966330938845E-3</v>
      </c>
      <c r="AC58">
        <f t="shared" si="17"/>
        <v>3.3086110764085764E-3</v>
      </c>
      <c r="AD58">
        <f t="shared" si="18"/>
        <v>-0.49669138892359144</v>
      </c>
      <c r="AE58">
        <f t="shared" si="34"/>
        <v>-24</v>
      </c>
      <c r="AF58">
        <f t="shared" si="35"/>
        <v>-10.116472419879287</v>
      </c>
      <c r="AG58">
        <f t="shared" si="36"/>
        <v>-11.897155681903882</v>
      </c>
    </row>
    <row r="59" spans="1:33" x14ac:dyDescent="0.35">
      <c r="A59" s="7">
        <v>54</v>
      </c>
      <c r="B59" s="7">
        <v>4</v>
      </c>
      <c r="C59" s="8">
        <v>43009</v>
      </c>
      <c r="D59" s="8" t="s">
        <v>3</v>
      </c>
      <c r="E59" s="7">
        <v>21</v>
      </c>
      <c r="F59" s="7">
        <v>30</v>
      </c>
      <c r="G59" s="7" t="s">
        <v>24</v>
      </c>
      <c r="H59" s="7">
        <v>5</v>
      </c>
      <c r="I59" s="7">
        <v>33</v>
      </c>
      <c r="J59" s="7">
        <v>-3</v>
      </c>
      <c r="K59" s="7">
        <v>63</v>
      </c>
      <c r="N59" t="str">
        <f t="shared" si="27"/>
        <v>Carolina Panthers</v>
      </c>
      <c r="O59" t="str">
        <f t="shared" si="28"/>
        <v>New England Patriots</v>
      </c>
      <c r="P59">
        <f t="shared" si="11"/>
        <v>5</v>
      </c>
      <c r="Q59">
        <f t="shared" si="12"/>
        <v>21</v>
      </c>
      <c r="R59">
        <f t="shared" si="29"/>
        <v>1.370730262924716</v>
      </c>
      <c r="S59">
        <f t="shared" si="30"/>
        <v>1.1036689683860905</v>
      </c>
      <c r="T59">
        <f t="shared" si="13"/>
        <v>1.0000000000000257E-4</v>
      </c>
      <c r="U59">
        <f t="shared" si="31"/>
        <v>0.55398290109734705</v>
      </c>
      <c r="V59">
        <f t="shared" si="32"/>
        <v>0.44601709890265284</v>
      </c>
      <c r="W59" s="34">
        <f t="shared" si="14"/>
        <v>4</v>
      </c>
      <c r="X59">
        <f t="shared" si="33"/>
        <v>0.44601709890265284</v>
      </c>
      <c r="Y59" s="37">
        <v>1</v>
      </c>
      <c r="Z59">
        <f t="shared" si="15"/>
        <v>-0.80739798935021334</v>
      </c>
      <c r="AA59">
        <f t="shared" si="16"/>
        <v>-0.80739798935021334</v>
      </c>
      <c r="AC59">
        <f t="shared" si="17"/>
        <v>0.55398290109734705</v>
      </c>
      <c r="AD59">
        <f t="shared" si="18"/>
        <v>5.3982901097347047E-2</v>
      </c>
      <c r="AE59">
        <f t="shared" si="34"/>
        <v>-3</v>
      </c>
      <c r="AF59">
        <f t="shared" si="35"/>
        <v>2.9813517811656478</v>
      </c>
      <c r="AG59">
        <f t="shared" si="36"/>
        <v>1.2930423052185374</v>
      </c>
    </row>
    <row r="60" spans="1:33" x14ac:dyDescent="0.35">
      <c r="A60" s="7">
        <v>55</v>
      </c>
      <c r="B60" s="7">
        <v>4</v>
      </c>
      <c r="C60" s="8">
        <v>43009</v>
      </c>
      <c r="D60" s="8" t="s">
        <v>16</v>
      </c>
      <c r="E60" s="7">
        <v>2</v>
      </c>
      <c r="F60" s="7">
        <v>17</v>
      </c>
      <c r="G60" s="7" t="s">
        <v>18</v>
      </c>
      <c r="H60" s="7">
        <v>4</v>
      </c>
      <c r="I60" s="7">
        <v>23</v>
      </c>
      <c r="J60" s="7">
        <v>-6</v>
      </c>
      <c r="K60" s="7">
        <v>40</v>
      </c>
      <c r="N60" t="str">
        <f t="shared" si="27"/>
        <v>Buffalo Bills</v>
      </c>
      <c r="O60" t="str">
        <f t="shared" si="28"/>
        <v>Atlanta Falcons</v>
      </c>
      <c r="P60">
        <f t="shared" si="11"/>
        <v>4</v>
      </c>
      <c r="Q60">
        <f t="shared" si="12"/>
        <v>2</v>
      </c>
      <c r="R60">
        <f t="shared" si="29"/>
        <v>0.45069269408416029</v>
      </c>
      <c r="S60">
        <f t="shared" si="30"/>
        <v>0.37789716162172066</v>
      </c>
      <c r="T60">
        <f t="shared" si="13"/>
        <v>1.0000000000000257E-4</v>
      </c>
      <c r="U60">
        <f t="shared" si="31"/>
        <v>0.54398239700928097</v>
      </c>
      <c r="V60">
        <f t="shared" si="32"/>
        <v>0.45601760299071903</v>
      </c>
      <c r="W60" s="34">
        <f t="shared" si="14"/>
        <v>4</v>
      </c>
      <c r="X60">
        <f t="shared" si="33"/>
        <v>0.45601760299071903</v>
      </c>
      <c r="Y60" s="37">
        <v>1</v>
      </c>
      <c r="Z60">
        <f t="shared" si="15"/>
        <v>-0.78522386716300707</v>
      </c>
      <c r="AA60">
        <f t="shared" si="16"/>
        <v>-0.78522386716300707</v>
      </c>
      <c r="AC60">
        <f t="shared" si="17"/>
        <v>0.54398239700928097</v>
      </c>
      <c r="AD60">
        <f t="shared" si="18"/>
        <v>4.3982397009280971E-2</v>
      </c>
      <c r="AE60">
        <f t="shared" si="34"/>
        <v>-6</v>
      </c>
      <c r="AF60">
        <f t="shared" si="35"/>
        <v>2.743489133787758</v>
      </c>
      <c r="AG60">
        <f t="shared" si="36"/>
        <v>1.0535021064422279</v>
      </c>
    </row>
    <row r="61" spans="1:33" x14ac:dyDescent="0.35">
      <c r="A61" s="7">
        <v>56</v>
      </c>
      <c r="B61" s="7">
        <v>4</v>
      </c>
      <c r="C61" s="8">
        <v>43009</v>
      </c>
      <c r="D61" s="8" t="s">
        <v>19</v>
      </c>
      <c r="E61" s="7">
        <v>24</v>
      </c>
      <c r="F61" s="7">
        <v>23</v>
      </c>
      <c r="G61" s="7" t="s">
        <v>14</v>
      </c>
      <c r="H61" s="7">
        <v>15</v>
      </c>
      <c r="I61" s="7">
        <v>20</v>
      </c>
      <c r="J61" s="7">
        <v>3</v>
      </c>
      <c r="K61" s="7">
        <v>43</v>
      </c>
      <c r="N61" t="str">
        <f t="shared" si="27"/>
        <v>New York Jets</v>
      </c>
      <c r="O61" t="str">
        <f t="shared" si="28"/>
        <v>Jacksonville Jaguars</v>
      </c>
      <c r="P61">
        <f t="shared" si="11"/>
        <v>24</v>
      </c>
      <c r="Q61">
        <f t="shared" si="12"/>
        <v>15</v>
      </c>
      <c r="R61">
        <f t="shared" si="29"/>
        <v>0.21440108420024101</v>
      </c>
      <c r="S61">
        <f t="shared" si="30"/>
        <v>0.28477740775636229</v>
      </c>
      <c r="T61">
        <f t="shared" si="13"/>
        <v>1.0000000000000257E-4</v>
      </c>
      <c r="U61">
        <f t="shared" si="31"/>
        <v>0.42962212003092892</v>
      </c>
      <c r="V61">
        <f t="shared" si="32"/>
        <v>0.57037787996907108</v>
      </c>
      <c r="W61" s="34">
        <f t="shared" si="14"/>
        <v>4</v>
      </c>
      <c r="X61">
        <f t="shared" si="33"/>
        <v>0.42962212003092892</v>
      </c>
      <c r="Y61" s="37">
        <v>1</v>
      </c>
      <c r="Z61">
        <f t="shared" si="15"/>
        <v>-0.84484924728312882</v>
      </c>
      <c r="AA61">
        <f t="shared" si="16"/>
        <v>-0.84484924728312882</v>
      </c>
      <c r="AC61">
        <f t="shared" si="17"/>
        <v>0.42962212003092892</v>
      </c>
      <c r="AD61">
        <f t="shared" si="18"/>
        <v>-7.0377879969071078E-2</v>
      </c>
      <c r="AE61">
        <f t="shared" si="34"/>
        <v>3</v>
      </c>
      <c r="AF61">
        <f t="shared" si="35"/>
        <v>2.3422425410457137E-2</v>
      </c>
      <c r="AG61">
        <f t="shared" si="36"/>
        <v>-1.6857481591717085</v>
      </c>
    </row>
    <row r="62" spans="1:33" x14ac:dyDescent="0.35">
      <c r="A62" s="7">
        <v>57</v>
      </c>
      <c r="B62" s="7">
        <v>4</v>
      </c>
      <c r="C62" s="8">
        <v>43009</v>
      </c>
      <c r="D62" s="8" t="s">
        <v>28</v>
      </c>
      <c r="E62" s="7">
        <v>20</v>
      </c>
      <c r="F62" s="7">
        <v>7</v>
      </c>
      <c r="G62" s="7" t="s">
        <v>8</v>
      </c>
      <c r="H62" s="7">
        <v>11</v>
      </c>
      <c r="I62" s="7">
        <v>14</v>
      </c>
      <c r="J62" s="7">
        <v>-7</v>
      </c>
      <c r="K62" s="7">
        <v>21</v>
      </c>
      <c r="N62" t="str">
        <f t="shared" si="27"/>
        <v>Detroit Lions</v>
      </c>
      <c r="O62" t="str">
        <f t="shared" si="28"/>
        <v>Minnesota Vikings</v>
      </c>
      <c r="P62">
        <f t="shared" si="11"/>
        <v>11</v>
      </c>
      <c r="Q62">
        <f t="shared" si="12"/>
        <v>20</v>
      </c>
      <c r="R62">
        <f t="shared" si="29"/>
        <v>1.1585324777670531</v>
      </c>
      <c r="S62">
        <f t="shared" si="30"/>
        <v>0.49183790531571953</v>
      </c>
      <c r="T62">
        <f t="shared" si="13"/>
        <v>1.0000000000000257E-4</v>
      </c>
      <c r="U62">
        <f t="shared" si="31"/>
        <v>0.70200137466444112</v>
      </c>
      <c r="V62">
        <f t="shared" si="32"/>
        <v>0.29799862533555888</v>
      </c>
      <c r="W62" s="34">
        <f t="shared" si="14"/>
        <v>4</v>
      </c>
      <c r="X62">
        <f t="shared" si="33"/>
        <v>0.29799862533555888</v>
      </c>
      <c r="Y62" s="37">
        <v>1</v>
      </c>
      <c r="Z62">
        <f t="shared" si="15"/>
        <v>-1.2106664054552956</v>
      </c>
      <c r="AA62">
        <f t="shared" si="16"/>
        <v>-1.2106664054552956</v>
      </c>
      <c r="AC62">
        <f t="shared" si="17"/>
        <v>0.70200137466444112</v>
      </c>
      <c r="AD62">
        <f t="shared" si="18"/>
        <v>0.20200137466444112</v>
      </c>
      <c r="AE62">
        <f t="shared" si="34"/>
        <v>-7</v>
      </c>
      <c r="AF62">
        <f t="shared" si="35"/>
        <v>6.5019809088031462</v>
      </c>
      <c r="AG62">
        <f t="shared" si="36"/>
        <v>4.8385010409575546</v>
      </c>
    </row>
    <row r="63" spans="1:33" x14ac:dyDescent="0.35">
      <c r="A63" s="7">
        <v>58</v>
      </c>
      <c r="B63" s="7">
        <v>4</v>
      </c>
      <c r="C63" s="8">
        <v>43009</v>
      </c>
      <c r="D63" s="8" t="s">
        <v>31</v>
      </c>
      <c r="E63" s="7">
        <v>17</v>
      </c>
      <c r="F63" s="7">
        <v>24</v>
      </c>
      <c r="G63" s="7" t="s">
        <v>4</v>
      </c>
      <c r="H63" s="7">
        <v>26</v>
      </c>
      <c r="I63" s="7">
        <v>26</v>
      </c>
      <c r="J63" s="7">
        <v>-2</v>
      </c>
      <c r="K63" s="7">
        <v>50</v>
      </c>
      <c r="N63" t="str">
        <f t="shared" si="27"/>
        <v>Philadelphia Eagles</v>
      </c>
      <c r="O63" t="str">
        <f t="shared" si="28"/>
        <v>Los Angeles Chargers</v>
      </c>
      <c r="P63">
        <f t="shared" si="11"/>
        <v>26</v>
      </c>
      <c r="Q63">
        <f t="shared" si="12"/>
        <v>17</v>
      </c>
      <c r="R63">
        <f t="shared" si="29"/>
        <v>0.17165805220233751</v>
      </c>
      <c r="S63">
        <f t="shared" si="30"/>
        <v>2.6563096015733758</v>
      </c>
      <c r="T63">
        <f t="shared" si="13"/>
        <v>1.0000000000000257E-4</v>
      </c>
      <c r="U63">
        <f t="shared" si="31"/>
        <v>6.0733360453037864E-2</v>
      </c>
      <c r="V63">
        <f t="shared" si="32"/>
        <v>0.9392666395469621</v>
      </c>
      <c r="W63" s="34">
        <f t="shared" si="14"/>
        <v>4</v>
      </c>
      <c r="X63">
        <f t="shared" si="33"/>
        <v>0.9392666395469621</v>
      </c>
      <c r="Y63" s="37">
        <v>1</v>
      </c>
      <c r="Z63">
        <f t="shared" si="15"/>
        <v>-6.2655878904345638E-2</v>
      </c>
      <c r="AA63">
        <f t="shared" si="16"/>
        <v>-6.2655878904345638E-2</v>
      </c>
      <c r="AC63">
        <f t="shared" si="17"/>
        <v>6.0733360453037864E-2</v>
      </c>
      <c r="AD63">
        <f t="shared" si="18"/>
        <v>-0.43926663954696216</v>
      </c>
      <c r="AE63">
        <f t="shared" si="34"/>
        <v>-2</v>
      </c>
      <c r="AF63">
        <f t="shared" si="35"/>
        <v>-8.7506209796467012</v>
      </c>
      <c r="AG63">
        <f t="shared" si="36"/>
        <v>-10.521671430387757</v>
      </c>
    </row>
    <row r="64" spans="1:33" x14ac:dyDescent="0.35">
      <c r="A64" s="7">
        <v>59</v>
      </c>
      <c r="B64" s="7">
        <v>4</v>
      </c>
      <c r="C64" s="8">
        <v>43009</v>
      </c>
      <c r="D64" s="8" t="s">
        <v>32</v>
      </c>
      <c r="E64" s="7">
        <v>30</v>
      </c>
      <c r="F64" s="7">
        <v>25</v>
      </c>
      <c r="G64" s="7" t="s">
        <v>27</v>
      </c>
      <c r="H64" s="7">
        <v>23</v>
      </c>
      <c r="I64" s="7">
        <v>23</v>
      </c>
      <c r="J64" s="7">
        <v>2</v>
      </c>
      <c r="K64" s="7">
        <v>48</v>
      </c>
      <c r="N64" t="str">
        <f t="shared" si="27"/>
        <v>Tampa Bay Buccaneers</v>
      </c>
      <c r="O64" t="str">
        <f t="shared" si="28"/>
        <v>New York Giants</v>
      </c>
      <c r="P64">
        <f t="shared" si="11"/>
        <v>30</v>
      </c>
      <c r="Q64">
        <f t="shared" si="12"/>
        <v>23</v>
      </c>
      <c r="R64">
        <f t="shared" si="29"/>
        <v>8.6383944537279295E-2</v>
      </c>
      <c r="S64">
        <f t="shared" si="30"/>
        <v>3.3948692687416175E-2</v>
      </c>
      <c r="T64">
        <f t="shared" si="13"/>
        <v>1.0000000000000257E-4</v>
      </c>
      <c r="U64">
        <f t="shared" si="31"/>
        <v>0.71811052660021979</v>
      </c>
      <c r="V64">
        <f t="shared" si="32"/>
        <v>0.28188947339978021</v>
      </c>
      <c r="W64" s="34">
        <f t="shared" si="14"/>
        <v>4</v>
      </c>
      <c r="X64">
        <f t="shared" si="33"/>
        <v>0.71811052660021979</v>
      </c>
      <c r="Y64" s="37">
        <v>1</v>
      </c>
      <c r="Z64">
        <f t="shared" si="15"/>
        <v>-0.3311317850118532</v>
      </c>
      <c r="AA64">
        <f t="shared" si="16"/>
        <v>-0.3311317850118532</v>
      </c>
      <c r="AC64">
        <f t="shared" si="17"/>
        <v>0.71811052660021979</v>
      </c>
      <c r="AD64">
        <f t="shared" si="18"/>
        <v>0.21811052660021979</v>
      </c>
      <c r="AE64">
        <f t="shared" si="34"/>
        <v>2</v>
      </c>
      <c r="AF64">
        <f t="shared" si="35"/>
        <v>6.8851381469497266</v>
      </c>
      <c r="AG64">
        <f t="shared" si="36"/>
        <v>5.2243605359223144</v>
      </c>
    </row>
    <row r="65" spans="1:33" x14ac:dyDescent="0.35">
      <c r="A65" s="7">
        <v>60</v>
      </c>
      <c r="B65" s="7">
        <v>4</v>
      </c>
      <c r="C65" s="8">
        <v>43009</v>
      </c>
      <c r="D65" s="8" t="s">
        <v>9</v>
      </c>
      <c r="E65" s="7">
        <v>1</v>
      </c>
      <c r="F65" s="7">
        <v>18</v>
      </c>
      <c r="G65" s="7" t="s">
        <v>25</v>
      </c>
      <c r="H65" s="7">
        <v>28</v>
      </c>
      <c r="I65" s="7">
        <v>15</v>
      </c>
      <c r="J65" s="7">
        <v>3</v>
      </c>
      <c r="K65" s="7">
        <v>33</v>
      </c>
      <c r="N65" t="str">
        <f t="shared" si="27"/>
        <v>Arizona Cardinals</v>
      </c>
      <c r="O65" t="str">
        <f t="shared" si="28"/>
        <v>San Francisco 49ers</v>
      </c>
      <c r="P65">
        <f t="shared" si="11"/>
        <v>1</v>
      </c>
      <c r="Q65">
        <f t="shared" si="12"/>
        <v>28</v>
      </c>
      <c r="R65">
        <f t="shared" si="29"/>
        <v>0.10283699006650698</v>
      </c>
      <c r="S65">
        <f t="shared" si="30"/>
        <v>1.0000000000065512E-4</v>
      </c>
      <c r="T65">
        <f t="shared" si="13"/>
        <v>1.0000000000000257E-4</v>
      </c>
      <c r="U65">
        <f t="shared" si="31"/>
        <v>0.99902947475526893</v>
      </c>
      <c r="V65">
        <f t="shared" si="32"/>
        <v>9.7052524473111815E-4</v>
      </c>
      <c r="W65" s="34">
        <f t="shared" si="14"/>
        <v>4</v>
      </c>
      <c r="X65">
        <f t="shared" si="33"/>
        <v>0.99902947475526893</v>
      </c>
      <c r="Y65" s="37">
        <v>1</v>
      </c>
      <c r="Z65">
        <f t="shared" si="15"/>
        <v>-9.7099650929717779E-4</v>
      </c>
      <c r="AA65">
        <f t="shared" si="16"/>
        <v>-9.7099650929717779E-4</v>
      </c>
      <c r="AC65">
        <f t="shared" si="17"/>
        <v>0.99902947475526893</v>
      </c>
      <c r="AD65">
        <f t="shared" si="18"/>
        <v>0.49902947475526893</v>
      </c>
      <c r="AE65">
        <f t="shared" si="34"/>
        <v>3</v>
      </c>
      <c r="AF65">
        <f t="shared" si="35"/>
        <v>13.566813802331032</v>
      </c>
      <c r="AG65">
        <f t="shared" si="36"/>
        <v>11.953159413310226</v>
      </c>
    </row>
    <row r="66" spans="1:33" x14ac:dyDescent="0.35">
      <c r="A66" s="7">
        <v>61</v>
      </c>
      <c r="B66" s="7">
        <v>4</v>
      </c>
      <c r="C66" s="8">
        <v>43009</v>
      </c>
      <c r="D66" s="8" t="s">
        <v>30</v>
      </c>
      <c r="E66" s="7">
        <v>10</v>
      </c>
      <c r="F66" s="7">
        <v>16</v>
      </c>
      <c r="G66" s="7" t="s">
        <v>6</v>
      </c>
      <c r="H66" s="7">
        <v>25</v>
      </c>
      <c r="I66" s="7">
        <v>10</v>
      </c>
      <c r="J66" s="7">
        <v>6</v>
      </c>
      <c r="K66" s="7">
        <v>26</v>
      </c>
      <c r="N66" t="str">
        <f t="shared" si="27"/>
        <v>Denver Broncos</v>
      </c>
      <c r="O66" t="str">
        <f t="shared" si="28"/>
        <v>Oakland Raiders</v>
      </c>
      <c r="P66">
        <f t="shared" si="11"/>
        <v>10</v>
      </c>
      <c r="Q66">
        <f t="shared" si="12"/>
        <v>25</v>
      </c>
      <c r="R66">
        <f t="shared" si="29"/>
        <v>0.17083128505610723</v>
      </c>
      <c r="S66">
        <f t="shared" si="30"/>
        <v>0.21162582233323851</v>
      </c>
      <c r="T66">
        <f t="shared" si="13"/>
        <v>1.0000000000000257E-4</v>
      </c>
      <c r="U66">
        <f t="shared" si="31"/>
        <v>0.44681246735312302</v>
      </c>
      <c r="V66">
        <f t="shared" si="32"/>
        <v>0.55318753264687692</v>
      </c>
      <c r="W66" s="34">
        <f t="shared" si="14"/>
        <v>4</v>
      </c>
      <c r="X66">
        <f t="shared" si="33"/>
        <v>0.44681246735312302</v>
      </c>
      <c r="Y66" s="37">
        <v>1</v>
      </c>
      <c r="Z66">
        <f t="shared" si="15"/>
        <v>-0.80561630852123667</v>
      </c>
      <c r="AA66">
        <f t="shared" si="16"/>
        <v>-0.80561630852123667</v>
      </c>
      <c r="AC66">
        <f t="shared" si="17"/>
        <v>0.44681246735312302</v>
      </c>
      <c r="AD66">
        <f t="shared" si="18"/>
        <v>-5.3187532646876978E-2</v>
      </c>
      <c r="AE66">
        <f t="shared" si="34"/>
        <v>6</v>
      </c>
      <c r="AF66">
        <f t="shared" si="35"/>
        <v>0.43229596692342653</v>
      </c>
      <c r="AG66">
        <f t="shared" si="36"/>
        <v>-1.2739909938998046</v>
      </c>
    </row>
    <row r="67" spans="1:33" x14ac:dyDescent="0.35">
      <c r="A67" s="7">
        <v>62</v>
      </c>
      <c r="B67" s="7">
        <v>4</v>
      </c>
      <c r="C67" s="8">
        <v>43009</v>
      </c>
      <c r="D67" s="8" t="s">
        <v>23</v>
      </c>
      <c r="E67" s="7">
        <v>29</v>
      </c>
      <c r="F67" s="7">
        <v>46</v>
      </c>
      <c r="G67" s="7" t="s">
        <v>21</v>
      </c>
      <c r="H67" s="7">
        <v>14</v>
      </c>
      <c r="I67" s="7">
        <v>18</v>
      </c>
      <c r="J67" s="7">
        <v>28</v>
      </c>
      <c r="K67" s="7">
        <v>64</v>
      </c>
      <c r="N67" t="str">
        <f t="shared" si="27"/>
        <v>Seattle Seahawks</v>
      </c>
      <c r="O67" t="str">
        <f t="shared" si="28"/>
        <v>Indianapolis Colts</v>
      </c>
      <c r="P67">
        <f t="shared" si="11"/>
        <v>29</v>
      </c>
      <c r="Q67">
        <f t="shared" si="12"/>
        <v>14</v>
      </c>
      <c r="R67">
        <f t="shared" si="29"/>
        <v>0.19887279363298699</v>
      </c>
      <c r="S67">
        <f t="shared" si="30"/>
        <v>2.139700014182281E-2</v>
      </c>
      <c r="T67">
        <f t="shared" si="13"/>
        <v>1.0000000000000257E-4</v>
      </c>
      <c r="U67">
        <f t="shared" si="31"/>
        <v>0.90290411505449863</v>
      </c>
      <c r="V67">
        <f t="shared" si="32"/>
        <v>9.7095884945501434E-2</v>
      </c>
      <c r="W67" s="34">
        <f t="shared" si="14"/>
        <v>4</v>
      </c>
      <c r="X67">
        <f t="shared" si="33"/>
        <v>0.90290411505449863</v>
      </c>
      <c r="Y67" s="37">
        <v>1</v>
      </c>
      <c r="Z67">
        <f t="shared" si="15"/>
        <v>-0.10213891608190404</v>
      </c>
      <c r="AA67">
        <f t="shared" si="16"/>
        <v>-0.10213891608190404</v>
      </c>
      <c r="AC67">
        <f t="shared" si="17"/>
        <v>0.90290411505449863</v>
      </c>
      <c r="AD67">
        <f t="shared" si="18"/>
        <v>0.40290411505449863</v>
      </c>
      <c r="AE67">
        <f t="shared" si="34"/>
        <v>28</v>
      </c>
      <c r="AF67">
        <f t="shared" si="35"/>
        <v>11.280465800547573</v>
      </c>
      <c r="AG67">
        <f t="shared" si="36"/>
        <v>9.6506867011952142</v>
      </c>
    </row>
    <row r="68" spans="1:33" x14ac:dyDescent="0.35">
      <c r="A68" s="7">
        <v>63</v>
      </c>
      <c r="B68" s="7">
        <v>4</v>
      </c>
      <c r="C68" s="8">
        <v>43010</v>
      </c>
      <c r="D68" s="8" t="s">
        <v>2</v>
      </c>
      <c r="E68" s="7">
        <v>16</v>
      </c>
      <c r="F68" s="7">
        <v>29</v>
      </c>
      <c r="G68" s="7" t="s">
        <v>5</v>
      </c>
      <c r="H68" s="7">
        <v>32</v>
      </c>
      <c r="I68" s="7">
        <v>20</v>
      </c>
      <c r="J68" s="7">
        <v>9</v>
      </c>
      <c r="K68" s="7">
        <v>49</v>
      </c>
      <c r="N68" t="str">
        <f t="shared" si="27"/>
        <v>Kansas City Chiefs</v>
      </c>
      <c r="O68" t="str">
        <f t="shared" si="28"/>
        <v>Washington Redskins</v>
      </c>
      <c r="P68">
        <f t="shared" si="11"/>
        <v>16</v>
      </c>
      <c r="Q68">
        <f t="shared" si="12"/>
        <v>32</v>
      </c>
      <c r="R68">
        <f t="shared" si="29"/>
        <v>0.92886733596915005</v>
      </c>
      <c r="S68">
        <f t="shared" si="30"/>
        <v>0.42876980662672598</v>
      </c>
      <c r="T68">
        <f t="shared" si="13"/>
        <v>1.0000000000000257E-4</v>
      </c>
      <c r="U68">
        <f t="shared" si="31"/>
        <v>0.68420263895340216</v>
      </c>
      <c r="V68">
        <f t="shared" si="32"/>
        <v>0.31579736104659789</v>
      </c>
      <c r="W68" s="34">
        <f t="shared" si="14"/>
        <v>4</v>
      </c>
      <c r="X68">
        <f t="shared" si="33"/>
        <v>0.68420263895340216</v>
      </c>
      <c r="Y68" s="37">
        <v>1</v>
      </c>
      <c r="Z68">
        <f t="shared" si="15"/>
        <v>-0.37950114945483709</v>
      </c>
      <c r="AA68">
        <f t="shared" si="16"/>
        <v>-0.37950114945483709</v>
      </c>
      <c r="AC68">
        <f t="shared" si="17"/>
        <v>0.68420263895340216</v>
      </c>
      <c r="AD68">
        <f t="shared" si="18"/>
        <v>0.18420263895340216</v>
      </c>
      <c r="AE68">
        <f t="shared" si="34"/>
        <v>9</v>
      </c>
      <c r="AF68">
        <f t="shared" si="35"/>
        <v>6.0786368094532666</v>
      </c>
      <c r="AG68">
        <f t="shared" si="36"/>
        <v>4.4121712627139704</v>
      </c>
    </row>
    <row r="69" spans="1:33" x14ac:dyDescent="0.35">
      <c r="A69" s="7">
        <v>64</v>
      </c>
      <c r="B69" s="7">
        <v>5</v>
      </c>
      <c r="C69" s="8">
        <v>43013</v>
      </c>
      <c r="D69" s="8" t="s">
        <v>32</v>
      </c>
      <c r="E69" s="7">
        <v>30</v>
      </c>
      <c r="F69" s="7">
        <v>14</v>
      </c>
      <c r="G69" s="7" t="s">
        <v>3</v>
      </c>
      <c r="H69" s="7">
        <v>21</v>
      </c>
      <c r="I69" s="7">
        <v>19</v>
      </c>
      <c r="J69" s="7">
        <v>-5</v>
      </c>
      <c r="K69" s="7">
        <v>33</v>
      </c>
      <c r="N69" t="str">
        <f t="shared" si="27"/>
        <v>New England Patriots</v>
      </c>
      <c r="O69" t="str">
        <f t="shared" si="28"/>
        <v>Tampa Bay Buccaneers</v>
      </c>
      <c r="P69">
        <f t="shared" si="11"/>
        <v>21</v>
      </c>
      <c r="Q69">
        <f t="shared" si="12"/>
        <v>30</v>
      </c>
      <c r="R69">
        <f t="shared" si="29"/>
        <v>8.6383944537279295E-2</v>
      </c>
      <c r="S69">
        <f t="shared" si="30"/>
        <v>1.370730262924716</v>
      </c>
      <c r="T69">
        <f t="shared" si="13"/>
        <v>1.0000000000000257E-4</v>
      </c>
      <c r="U69">
        <f t="shared" si="31"/>
        <v>5.9348820574503511E-2</v>
      </c>
      <c r="V69">
        <f t="shared" si="32"/>
        <v>0.94065117942549648</v>
      </c>
      <c r="W69" s="34">
        <f t="shared" si="14"/>
        <v>5</v>
      </c>
      <c r="X69">
        <f t="shared" si="33"/>
        <v>0.94065117942549648</v>
      </c>
      <c r="Y69" s="37">
        <v>1</v>
      </c>
      <c r="Z69">
        <f t="shared" si="15"/>
        <v>-6.1182899484826296E-2</v>
      </c>
      <c r="AA69">
        <f t="shared" si="16"/>
        <v>-6.1182899484826296E-2</v>
      </c>
      <c r="AC69">
        <f t="shared" si="17"/>
        <v>5.9348820574503511E-2</v>
      </c>
      <c r="AD69">
        <f t="shared" si="18"/>
        <v>-0.44065117942549648</v>
      </c>
      <c r="AE69">
        <f t="shared" si="34"/>
        <v>-5</v>
      </c>
      <c r="AF69">
        <f t="shared" si="35"/>
        <v>-8.7835523517063798</v>
      </c>
      <c r="AG69">
        <f t="shared" si="36"/>
        <v>-10.554835054420829</v>
      </c>
    </row>
    <row r="70" spans="1:33" x14ac:dyDescent="0.35">
      <c r="A70" s="7">
        <v>65</v>
      </c>
      <c r="B70" s="7">
        <v>5</v>
      </c>
      <c r="C70" s="8">
        <v>43016</v>
      </c>
      <c r="D70" s="8" t="s">
        <v>33</v>
      </c>
      <c r="E70" s="7">
        <v>19</v>
      </c>
      <c r="F70" s="7">
        <v>16</v>
      </c>
      <c r="G70" s="7" t="s">
        <v>7</v>
      </c>
      <c r="H70" s="7">
        <v>31</v>
      </c>
      <c r="I70" s="7">
        <v>10</v>
      </c>
      <c r="J70" s="7">
        <v>6</v>
      </c>
      <c r="K70" s="7">
        <v>26</v>
      </c>
      <c r="N70" t="str">
        <f t="shared" ref="N70:N101" si="37">IF(J70&gt;0,D70,G70)</f>
        <v>Miami Dolphins</v>
      </c>
      <c r="O70" t="str">
        <f t="shared" ref="O70:O101" si="38">IF(J70&gt;0,G70,D70)</f>
        <v>Tennessee Titans</v>
      </c>
      <c r="P70">
        <f t="shared" si="11"/>
        <v>19</v>
      </c>
      <c r="Q70">
        <f t="shared" si="12"/>
        <v>31</v>
      </c>
      <c r="R70">
        <f t="shared" ref="R70:R101" si="39">VLOOKUP(E70,$AN$6:$AP$37,3,FALSE)</f>
        <v>0.26955034061392702</v>
      </c>
      <c r="S70">
        <f t="shared" ref="S70:S101" si="40">VLOOKUP(H70,$AN$6:$AP$37,3,FALSE)</f>
        <v>0.19447377024454127</v>
      </c>
      <c r="T70">
        <f t="shared" si="13"/>
        <v>1.0000000000000257E-4</v>
      </c>
      <c r="U70">
        <f t="shared" ref="U70:U101" si="41">(R70+T70)/(R70+S70+T70)</f>
        <v>0.5809875727317152</v>
      </c>
      <c r="V70">
        <f t="shared" ref="V70:V101" si="42">S70/(R70+S70+T70)</f>
        <v>0.41901242726828475</v>
      </c>
      <c r="W70" s="34">
        <f t="shared" si="14"/>
        <v>5</v>
      </c>
      <c r="X70">
        <f t="shared" ref="X70:X101" si="43">IF(E70=P70,U70,V70)</f>
        <v>0.5809875727317152</v>
      </c>
      <c r="Y70" s="37">
        <v>1</v>
      </c>
      <c r="Z70">
        <f t="shared" si="15"/>
        <v>-0.54302591180525661</v>
      </c>
      <c r="AA70">
        <f t="shared" si="16"/>
        <v>-0.54302591180525661</v>
      </c>
      <c r="AC70">
        <f t="shared" si="17"/>
        <v>0.5809875727317152</v>
      </c>
      <c r="AD70">
        <f t="shared" si="18"/>
        <v>8.0987572731715196E-2</v>
      </c>
      <c r="AE70">
        <f t="shared" ref="AE70:AE101" si="44">J70</f>
        <v>6</v>
      </c>
      <c r="AF70">
        <f t="shared" ref="AF70:AF101" si="45">$AK$9+$AJ$9*AC70</f>
        <v>3.6236596718435479</v>
      </c>
      <c r="AG70">
        <f t="shared" ref="AG70:AG101" si="46">$AJ$18*AD70</f>
        <v>1.939880140013768</v>
      </c>
    </row>
    <row r="71" spans="1:33" x14ac:dyDescent="0.35">
      <c r="A71" s="7">
        <v>66</v>
      </c>
      <c r="B71" s="7">
        <v>5</v>
      </c>
      <c r="C71" s="8">
        <v>43016</v>
      </c>
      <c r="D71" s="8" t="s">
        <v>27</v>
      </c>
      <c r="E71" s="7">
        <v>23</v>
      </c>
      <c r="F71" s="7">
        <v>22</v>
      </c>
      <c r="G71" s="7" t="s">
        <v>31</v>
      </c>
      <c r="H71" s="7">
        <v>17</v>
      </c>
      <c r="I71" s="7">
        <v>27</v>
      </c>
      <c r="J71" s="7">
        <v>-5</v>
      </c>
      <c r="K71" s="7">
        <v>49</v>
      </c>
      <c r="N71" t="str">
        <f t="shared" si="37"/>
        <v>Los Angeles Chargers</v>
      </c>
      <c r="O71" t="str">
        <f t="shared" si="38"/>
        <v>New York Giants</v>
      </c>
      <c r="P71">
        <f t="shared" ref="P71:P134" si="47">IF(J71&gt;0,E71,H71)</f>
        <v>17</v>
      </c>
      <c r="Q71">
        <f t="shared" ref="Q71:Q134" si="48">IF(J71&gt;0,H71,E71)</f>
        <v>23</v>
      </c>
      <c r="R71">
        <f t="shared" si="39"/>
        <v>3.3948692687416175E-2</v>
      </c>
      <c r="S71">
        <f t="shared" si="40"/>
        <v>0.17165805220233751</v>
      </c>
      <c r="T71">
        <f t="shared" ref="T71:T102" si="49">$AP$38</f>
        <v>1.0000000000000257E-4</v>
      </c>
      <c r="U71">
        <f t="shared" si="41"/>
        <v>0.16552054579281883</v>
      </c>
      <c r="V71">
        <f t="shared" si="42"/>
        <v>0.83447945420718117</v>
      </c>
      <c r="W71" s="34">
        <f t="shared" ref="W71:W134" si="50">B71</f>
        <v>5</v>
      </c>
      <c r="X71">
        <f t="shared" si="43"/>
        <v>0.83447945420718117</v>
      </c>
      <c r="Y71" s="37">
        <v>1</v>
      </c>
      <c r="Z71">
        <f t="shared" ref="Z71:Z134" si="51">LN(X71)</f>
        <v>-0.18094715666604316</v>
      </c>
      <c r="AA71">
        <f t="shared" ref="AA71:AA134" si="52">Y71*Z71</f>
        <v>-0.18094715666604316</v>
      </c>
      <c r="AC71">
        <f t="shared" ref="AC71:AC134" si="53">U71</f>
        <v>0.16552054579281883</v>
      </c>
      <c r="AD71">
        <f t="shared" ref="AD71:AD134" si="54">AC71-0.5</f>
        <v>-0.33447945420718117</v>
      </c>
      <c r="AE71">
        <f t="shared" si="44"/>
        <v>-5</v>
      </c>
      <c r="AF71">
        <f t="shared" si="45"/>
        <v>-6.2582508854289784</v>
      </c>
      <c r="AG71">
        <f t="shared" si="46"/>
        <v>-8.0117236333107424</v>
      </c>
    </row>
    <row r="72" spans="1:33" x14ac:dyDescent="0.35">
      <c r="A72" s="7">
        <v>67</v>
      </c>
      <c r="B72" s="7">
        <v>5</v>
      </c>
      <c r="C72" s="8">
        <v>43016</v>
      </c>
      <c r="D72" s="8" t="s">
        <v>4</v>
      </c>
      <c r="E72" s="7">
        <v>26</v>
      </c>
      <c r="F72" s="7">
        <v>34</v>
      </c>
      <c r="G72" s="7" t="s">
        <v>9</v>
      </c>
      <c r="H72" s="7">
        <v>1</v>
      </c>
      <c r="I72" s="7">
        <v>7</v>
      </c>
      <c r="J72" s="7">
        <v>27</v>
      </c>
      <c r="K72" s="7">
        <v>41</v>
      </c>
      <c r="N72" t="str">
        <f t="shared" si="37"/>
        <v>Philadelphia Eagles</v>
      </c>
      <c r="O72" t="str">
        <f t="shared" si="38"/>
        <v>Arizona Cardinals</v>
      </c>
      <c r="P72">
        <f t="shared" si="47"/>
        <v>26</v>
      </c>
      <c r="Q72">
        <f t="shared" si="48"/>
        <v>1</v>
      </c>
      <c r="R72">
        <f t="shared" si="39"/>
        <v>2.6563096015733758</v>
      </c>
      <c r="S72">
        <f t="shared" si="40"/>
        <v>0.10283699006650698</v>
      </c>
      <c r="T72">
        <f t="shared" si="49"/>
        <v>1.0000000000000257E-4</v>
      </c>
      <c r="U72">
        <f t="shared" si="41"/>
        <v>0.962730047260695</v>
      </c>
      <c r="V72">
        <f t="shared" si="42"/>
        <v>3.726995273930505E-2</v>
      </c>
      <c r="W72" s="34">
        <f t="shared" si="50"/>
        <v>5</v>
      </c>
      <c r="X72">
        <f t="shared" si="43"/>
        <v>0.962730047260695</v>
      </c>
      <c r="Y72" s="37">
        <v>1</v>
      </c>
      <c r="Z72">
        <f t="shared" si="51"/>
        <v>-3.7982231237589287E-2</v>
      </c>
      <c r="AA72">
        <f t="shared" si="52"/>
        <v>-3.7982231237589287E-2</v>
      </c>
      <c r="AC72">
        <f t="shared" si="53"/>
        <v>0.962730047260695</v>
      </c>
      <c r="AD72">
        <f t="shared" si="54"/>
        <v>0.462730047260695</v>
      </c>
      <c r="AE72">
        <f t="shared" si="44"/>
        <v>27</v>
      </c>
      <c r="AF72">
        <f t="shared" si="45"/>
        <v>12.703429532285616</v>
      </c>
      <c r="AG72">
        <f t="shared" si="46"/>
        <v>11.083686034673974</v>
      </c>
    </row>
    <row r="73" spans="1:33" x14ac:dyDescent="0.35">
      <c r="A73" s="7">
        <v>68</v>
      </c>
      <c r="B73" s="7">
        <v>5</v>
      </c>
      <c r="C73" s="8">
        <v>43016</v>
      </c>
      <c r="D73" s="8" t="s">
        <v>21</v>
      </c>
      <c r="E73" s="7">
        <v>14</v>
      </c>
      <c r="F73" s="7">
        <v>26</v>
      </c>
      <c r="G73" s="7" t="s">
        <v>25</v>
      </c>
      <c r="H73" s="7">
        <v>28</v>
      </c>
      <c r="I73" s="7">
        <v>23</v>
      </c>
      <c r="J73" s="7">
        <v>3</v>
      </c>
      <c r="K73" s="7">
        <v>49</v>
      </c>
      <c r="N73" t="str">
        <f t="shared" si="37"/>
        <v>Indianapolis Colts</v>
      </c>
      <c r="O73" t="str">
        <f t="shared" si="38"/>
        <v>San Francisco 49ers</v>
      </c>
      <c r="P73">
        <f t="shared" si="47"/>
        <v>14</v>
      </c>
      <c r="Q73">
        <f t="shared" si="48"/>
        <v>28</v>
      </c>
      <c r="R73">
        <f t="shared" si="39"/>
        <v>2.139700014182281E-2</v>
      </c>
      <c r="S73">
        <f t="shared" si="40"/>
        <v>1.0000000000065512E-4</v>
      </c>
      <c r="T73">
        <f t="shared" si="49"/>
        <v>1.0000000000000257E-4</v>
      </c>
      <c r="U73">
        <f t="shared" si="41"/>
        <v>0.99536972730731244</v>
      </c>
      <c r="V73">
        <f t="shared" si="42"/>
        <v>4.6302726926875856E-3</v>
      </c>
      <c r="W73" s="34">
        <f t="shared" si="50"/>
        <v>5</v>
      </c>
      <c r="X73">
        <f t="shared" si="43"/>
        <v>0.99536972730731244</v>
      </c>
      <c r="Y73" s="37">
        <v>1</v>
      </c>
      <c r="Z73">
        <f t="shared" si="51"/>
        <v>-4.6410256107597995E-3</v>
      </c>
      <c r="AA73">
        <f t="shared" si="52"/>
        <v>-4.6410256107597995E-3</v>
      </c>
      <c r="AC73">
        <f t="shared" si="53"/>
        <v>0.99536972730731244</v>
      </c>
      <c r="AD73">
        <f t="shared" si="54"/>
        <v>0.49536972730731244</v>
      </c>
      <c r="AE73">
        <f t="shared" si="44"/>
        <v>3</v>
      </c>
      <c r="AF73">
        <f t="shared" si="45"/>
        <v>13.479766468612704</v>
      </c>
      <c r="AG73">
        <f t="shared" si="46"/>
        <v>11.865498169093474</v>
      </c>
    </row>
    <row r="74" spans="1:33" x14ac:dyDescent="0.35">
      <c r="A74" s="7">
        <v>69</v>
      </c>
      <c r="B74" s="7">
        <v>5</v>
      </c>
      <c r="C74" s="8">
        <v>43016</v>
      </c>
      <c r="D74" s="8" t="s">
        <v>11</v>
      </c>
      <c r="E74" s="7">
        <v>8</v>
      </c>
      <c r="F74" s="7">
        <v>14</v>
      </c>
      <c r="G74" s="7" t="s">
        <v>19</v>
      </c>
      <c r="H74" s="7">
        <v>24</v>
      </c>
      <c r="I74" s="7">
        <v>17</v>
      </c>
      <c r="J74" s="7">
        <v>-3</v>
      </c>
      <c r="K74" s="7">
        <v>31</v>
      </c>
      <c r="N74" t="str">
        <f t="shared" si="37"/>
        <v>New York Jets</v>
      </c>
      <c r="O74" t="str">
        <f t="shared" si="38"/>
        <v>Cleveland Browns</v>
      </c>
      <c r="P74">
        <f t="shared" si="47"/>
        <v>24</v>
      </c>
      <c r="Q74">
        <f t="shared" si="48"/>
        <v>8</v>
      </c>
      <c r="R74">
        <f t="shared" si="39"/>
        <v>1E-4</v>
      </c>
      <c r="S74">
        <f t="shared" si="40"/>
        <v>0.21440108420024101</v>
      </c>
      <c r="T74">
        <f t="shared" si="49"/>
        <v>1.0000000000000257E-4</v>
      </c>
      <c r="U74">
        <f t="shared" si="41"/>
        <v>9.3196174075889403E-4</v>
      </c>
      <c r="V74">
        <f t="shared" si="42"/>
        <v>0.99906803825924118</v>
      </c>
      <c r="W74" s="34">
        <f t="shared" si="50"/>
        <v>5</v>
      </c>
      <c r="X74">
        <f t="shared" si="43"/>
        <v>0.99906803825924118</v>
      </c>
      <c r="Y74" s="37">
        <v>1</v>
      </c>
      <c r="Z74">
        <f t="shared" si="51"/>
        <v>-9.3239628710997126E-4</v>
      </c>
      <c r="AA74">
        <f t="shared" si="52"/>
        <v>-9.3239628710997126E-4</v>
      </c>
      <c r="AC74">
        <f t="shared" si="53"/>
        <v>9.3196174075889403E-4</v>
      </c>
      <c r="AD74">
        <f t="shared" si="54"/>
        <v>-0.49906803825924112</v>
      </c>
      <c r="AE74">
        <f t="shared" si="44"/>
        <v>-3</v>
      </c>
      <c r="AF74">
        <f t="shared" si="45"/>
        <v>-10.173001180618574</v>
      </c>
      <c r="AG74">
        <f t="shared" si="46"/>
        <v>-11.954083117688093</v>
      </c>
    </row>
    <row r="75" spans="1:33" x14ac:dyDescent="0.35">
      <c r="A75" s="7">
        <v>70</v>
      </c>
      <c r="B75" s="7">
        <v>5</v>
      </c>
      <c r="C75" s="8">
        <v>43016</v>
      </c>
      <c r="D75" s="8" t="s">
        <v>8</v>
      </c>
      <c r="E75" s="7">
        <v>11</v>
      </c>
      <c r="F75" s="7">
        <v>24</v>
      </c>
      <c r="G75" s="7" t="s">
        <v>24</v>
      </c>
      <c r="H75" s="7">
        <v>5</v>
      </c>
      <c r="I75" s="7">
        <v>27</v>
      </c>
      <c r="J75" s="7">
        <v>-3</v>
      </c>
      <c r="K75" s="7">
        <v>51</v>
      </c>
      <c r="N75" t="str">
        <f t="shared" si="37"/>
        <v>Carolina Panthers</v>
      </c>
      <c r="O75" t="str">
        <f t="shared" si="38"/>
        <v>Detroit Lions</v>
      </c>
      <c r="P75">
        <f t="shared" si="47"/>
        <v>5</v>
      </c>
      <c r="Q75">
        <f t="shared" si="48"/>
        <v>11</v>
      </c>
      <c r="R75">
        <f t="shared" si="39"/>
        <v>0.49183790531571953</v>
      </c>
      <c r="S75">
        <f t="shared" si="40"/>
        <v>1.1036689683860905</v>
      </c>
      <c r="T75">
        <f t="shared" si="49"/>
        <v>1.0000000000000257E-4</v>
      </c>
      <c r="U75">
        <f t="shared" si="41"/>
        <v>0.30830771252220973</v>
      </c>
      <c r="V75">
        <f t="shared" si="42"/>
        <v>0.69169228747779021</v>
      </c>
      <c r="W75" s="34">
        <f t="shared" si="50"/>
        <v>5</v>
      </c>
      <c r="X75">
        <f t="shared" si="43"/>
        <v>0.69169228747779021</v>
      </c>
      <c r="Y75" s="37">
        <v>1</v>
      </c>
      <c r="Z75">
        <f t="shared" si="51"/>
        <v>-0.36861409353492691</v>
      </c>
      <c r="AA75">
        <f t="shared" si="52"/>
        <v>-0.36861409353492691</v>
      </c>
      <c r="AC75">
        <f t="shared" si="53"/>
        <v>0.30830771252220973</v>
      </c>
      <c r="AD75">
        <f t="shared" si="54"/>
        <v>-0.19169228747779027</v>
      </c>
      <c r="AE75">
        <f t="shared" si="44"/>
        <v>-3</v>
      </c>
      <c r="AF75">
        <f t="shared" si="45"/>
        <v>-2.8620487349422676</v>
      </c>
      <c r="AG75">
        <f t="shared" si="46"/>
        <v>-4.5915694090971648</v>
      </c>
    </row>
    <row r="76" spans="1:33" x14ac:dyDescent="0.35">
      <c r="A76" s="7">
        <v>71</v>
      </c>
      <c r="B76" s="7">
        <v>5</v>
      </c>
      <c r="C76" s="8">
        <v>43016</v>
      </c>
      <c r="D76" s="8" t="s">
        <v>13</v>
      </c>
      <c r="E76" s="7">
        <v>7</v>
      </c>
      <c r="F76" s="7">
        <v>20</v>
      </c>
      <c r="G76" s="7" t="s">
        <v>18</v>
      </c>
      <c r="H76" s="7">
        <v>4</v>
      </c>
      <c r="I76" s="7">
        <v>16</v>
      </c>
      <c r="J76" s="7">
        <v>4</v>
      </c>
      <c r="K76" s="7">
        <v>36</v>
      </c>
      <c r="N76" t="str">
        <f t="shared" si="37"/>
        <v>Cincinnati Bengals</v>
      </c>
      <c r="O76" t="str">
        <f t="shared" si="38"/>
        <v>Buffalo Bills</v>
      </c>
      <c r="P76">
        <f t="shared" si="47"/>
        <v>7</v>
      </c>
      <c r="Q76">
        <f t="shared" si="48"/>
        <v>4</v>
      </c>
      <c r="R76">
        <f t="shared" si="39"/>
        <v>6.0248325711675398E-2</v>
      </c>
      <c r="S76">
        <f t="shared" si="40"/>
        <v>0.37789716162172066</v>
      </c>
      <c r="T76">
        <f t="shared" si="49"/>
        <v>1.0000000000000257E-4</v>
      </c>
      <c r="U76">
        <f t="shared" si="41"/>
        <v>0.13770438591137232</v>
      </c>
      <c r="V76">
        <f t="shared" si="42"/>
        <v>0.86229561408862776</v>
      </c>
      <c r="W76" s="34">
        <f t="shared" si="50"/>
        <v>5</v>
      </c>
      <c r="X76">
        <f t="shared" si="43"/>
        <v>0.13770438591137232</v>
      </c>
      <c r="Y76" s="37">
        <v>1</v>
      </c>
      <c r="Z76">
        <f t="shared" si="51"/>
        <v>-1.9826460225465437</v>
      </c>
      <c r="AA76">
        <f t="shared" si="52"/>
        <v>-1.9826460225465437</v>
      </c>
      <c r="AC76">
        <f t="shared" si="53"/>
        <v>0.13770438591137232</v>
      </c>
      <c r="AD76">
        <f t="shared" si="54"/>
        <v>-0.36229561408862765</v>
      </c>
      <c r="AE76">
        <f t="shared" si="44"/>
        <v>4</v>
      </c>
      <c r="AF76">
        <f t="shared" si="45"/>
        <v>-6.9198600774279226</v>
      </c>
      <c r="AG76">
        <f t="shared" si="46"/>
        <v>-8.6779988938895141</v>
      </c>
    </row>
    <row r="77" spans="1:33" x14ac:dyDescent="0.35">
      <c r="A77" s="7">
        <v>72</v>
      </c>
      <c r="B77" s="7">
        <v>5</v>
      </c>
      <c r="C77" s="8">
        <v>43016</v>
      </c>
      <c r="D77" s="8" t="s">
        <v>10</v>
      </c>
      <c r="E77" s="7">
        <v>27</v>
      </c>
      <c r="F77" s="7">
        <v>9</v>
      </c>
      <c r="G77" s="7" t="s">
        <v>14</v>
      </c>
      <c r="H77" s="7">
        <v>15</v>
      </c>
      <c r="I77" s="7">
        <v>30</v>
      </c>
      <c r="J77" s="7">
        <v>-21</v>
      </c>
      <c r="K77" s="7">
        <v>39</v>
      </c>
      <c r="N77" t="str">
        <f t="shared" si="37"/>
        <v>Jacksonville Jaguars</v>
      </c>
      <c r="O77" t="str">
        <f t="shared" si="38"/>
        <v>Pittsburgh Steelers</v>
      </c>
      <c r="P77">
        <f t="shared" si="47"/>
        <v>15</v>
      </c>
      <c r="Q77">
        <f t="shared" si="48"/>
        <v>27</v>
      </c>
      <c r="R77">
        <f t="shared" si="39"/>
        <v>0.9927156240289603</v>
      </c>
      <c r="S77">
        <f t="shared" si="40"/>
        <v>0.28477740775636229</v>
      </c>
      <c r="T77">
        <f t="shared" si="49"/>
        <v>1.0000000000000257E-4</v>
      </c>
      <c r="U77">
        <f t="shared" si="41"/>
        <v>0.77709849641367312</v>
      </c>
      <c r="V77">
        <f t="shared" si="42"/>
        <v>0.22290150358632685</v>
      </c>
      <c r="W77" s="34">
        <f t="shared" si="50"/>
        <v>5</v>
      </c>
      <c r="X77">
        <f t="shared" si="43"/>
        <v>0.22290150358632685</v>
      </c>
      <c r="Y77" s="37">
        <v>1</v>
      </c>
      <c r="Z77">
        <f t="shared" si="51"/>
        <v>-1.5010252930485659</v>
      </c>
      <c r="AA77">
        <f t="shared" si="52"/>
        <v>-1.5010252930485659</v>
      </c>
      <c r="AC77">
        <f t="shared" si="53"/>
        <v>0.77709849641367312</v>
      </c>
      <c r="AD77">
        <f t="shared" si="54"/>
        <v>0.27709849641367312</v>
      </c>
      <c r="AE77">
        <f t="shared" si="44"/>
        <v>-21</v>
      </c>
      <c r="AF77">
        <f t="shared" si="45"/>
        <v>8.2881708880711233</v>
      </c>
      <c r="AG77">
        <f t="shared" si="46"/>
        <v>6.6372883133717862</v>
      </c>
    </row>
    <row r="78" spans="1:33" x14ac:dyDescent="0.35">
      <c r="A78" s="7">
        <v>73</v>
      </c>
      <c r="B78" s="7">
        <v>5</v>
      </c>
      <c r="C78" s="8">
        <v>43016</v>
      </c>
      <c r="D78" s="8" t="s">
        <v>6</v>
      </c>
      <c r="E78" s="7">
        <v>25</v>
      </c>
      <c r="F78" s="7">
        <v>17</v>
      </c>
      <c r="G78" s="7" t="s">
        <v>12</v>
      </c>
      <c r="H78" s="7">
        <v>3</v>
      </c>
      <c r="I78" s="7">
        <v>30</v>
      </c>
      <c r="J78" s="7">
        <v>-13</v>
      </c>
      <c r="K78" s="7">
        <v>47</v>
      </c>
      <c r="N78" t="str">
        <f t="shared" si="37"/>
        <v>Baltimore Ravens</v>
      </c>
      <c r="O78" t="str">
        <f t="shared" si="38"/>
        <v>Oakland Raiders</v>
      </c>
      <c r="P78">
        <f t="shared" si="47"/>
        <v>3</v>
      </c>
      <c r="Q78">
        <f t="shared" si="48"/>
        <v>25</v>
      </c>
      <c r="R78">
        <f t="shared" si="39"/>
        <v>0.21162582233323851</v>
      </c>
      <c r="S78">
        <f t="shared" si="40"/>
        <v>0.164404104396635</v>
      </c>
      <c r="T78">
        <f t="shared" si="49"/>
        <v>1.0000000000000257E-4</v>
      </c>
      <c r="U78">
        <f t="shared" si="41"/>
        <v>0.56290607922111535</v>
      </c>
      <c r="V78">
        <f t="shared" si="42"/>
        <v>0.43709392077888459</v>
      </c>
      <c r="W78" s="34">
        <f t="shared" si="50"/>
        <v>5</v>
      </c>
      <c r="X78">
        <f t="shared" si="43"/>
        <v>0.43709392077888459</v>
      </c>
      <c r="Y78" s="37">
        <v>1</v>
      </c>
      <c r="Z78">
        <f t="shared" si="51"/>
        <v>-0.82760718528809341</v>
      </c>
      <c r="AA78">
        <f t="shared" si="52"/>
        <v>-0.82760718528809341</v>
      </c>
      <c r="AC78">
        <f t="shared" si="53"/>
        <v>0.56290607922111535</v>
      </c>
      <c r="AD78">
        <f t="shared" si="54"/>
        <v>6.2906079221115352E-2</v>
      </c>
      <c r="AE78">
        <f t="shared" si="44"/>
        <v>-13</v>
      </c>
      <c r="AF78">
        <f t="shared" si="45"/>
        <v>3.193590159636674</v>
      </c>
      <c r="AG78">
        <f t="shared" si="46"/>
        <v>1.5067775172299573</v>
      </c>
    </row>
    <row r="79" spans="1:33" x14ac:dyDescent="0.35">
      <c r="A79" s="7">
        <v>74</v>
      </c>
      <c r="B79" s="7">
        <v>5</v>
      </c>
      <c r="C79" s="8">
        <v>43016</v>
      </c>
      <c r="D79" s="8" t="s">
        <v>20</v>
      </c>
      <c r="E79" s="7">
        <v>18</v>
      </c>
      <c r="F79" s="7">
        <v>10</v>
      </c>
      <c r="G79" s="7" t="s">
        <v>23</v>
      </c>
      <c r="H79" s="7">
        <v>29</v>
      </c>
      <c r="I79" s="7">
        <v>16</v>
      </c>
      <c r="J79" s="7">
        <v>-6</v>
      </c>
      <c r="K79" s="7">
        <v>26</v>
      </c>
      <c r="N79" t="str">
        <f t="shared" si="37"/>
        <v>Seattle Seahawks</v>
      </c>
      <c r="O79" t="str">
        <f t="shared" si="38"/>
        <v>Los Angeles Rams</v>
      </c>
      <c r="P79">
        <f t="shared" si="47"/>
        <v>29</v>
      </c>
      <c r="Q79">
        <f t="shared" si="48"/>
        <v>18</v>
      </c>
      <c r="R79">
        <f t="shared" si="39"/>
        <v>0.42245026569197247</v>
      </c>
      <c r="S79">
        <f t="shared" si="40"/>
        <v>0.19887279363298699</v>
      </c>
      <c r="T79">
        <f t="shared" si="49"/>
        <v>1.0000000000000257E-4</v>
      </c>
      <c r="U79">
        <f t="shared" si="41"/>
        <v>0.67997197617832383</v>
      </c>
      <c r="V79">
        <f t="shared" si="42"/>
        <v>0.32002802382167617</v>
      </c>
      <c r="W79" s="34">
        <f t="shared" si="50"/>
        <v>5</v>
      </c>
      <c r="X79">
        <f t="shared" si="43"/>
        <v>0.32002802382167617</v>
      </c>
      <c r="Y79" s="37">
        <v>1</v>
      </c>
      <c r="Z79">
        <f t="shared" si="51"/>
        <v>-1.1393467125800445</v>
      </c>
      <c r="AA79">
        <f t="shared" si="52"/>
        <v>-1.1393467125800445</v>
      </c>
      <c r="AC79">
        <f t="shared" si="53"/>
        <v>0.67997197617832383</v>
      </c>
      <c r="AD79">
        <f t="shared" si="54"/>
        <v>0.17997197617832383</v>
      </c>
      <c r="AE79">
        <f t="shared" si="44"/>
        <v>-6</v>
      </c>
      <c r="AF79">
        <f t="shared" si="45"/>
        <v>5.9780102171353757</v>
      </c>
      <c r="AG79">
        <f t="shared" si="46"/>
        <v>4.3108349907447261</v>
      </c>
    </row>
    <row r="80" spans="1:33" x14ac:dyDescent="0.35">
      <c r="A80" s="7">
        <v>75</v>
      </c>
      <c r="B80" s="7">
        <v>5</v>
      </c>
      <c r="C80" s="8">
        <v>43016</v>
      </c>
      <c r="D80" s="8" t="s">
        <v>26</v>
      </c>
      <c r="E80" s="7">
        <v>9</v>
      </c>
      <c r="F80" s="7">
        <v>31</v>
      </c>
      <c r="G80" s="7" t="s">
        <v>22</v>
      </c>
      <c r="H80" s="7">
        <v>12</v>
      </c>
      <c r="I80" s="7">
        <v>35</v>
      </c>
      <c r="J80" s="7">
        <v>-4</v>
      </c>
      <c r="K80" s="7">
        <v>66</v>
      </c>
      <c r="N80" t="str">
        <f t="shared" si="37"/>
        <v>Green Bay Packers</v>
      </c>
      <c r="O80" t="str">
        <f t="shared" si="38"/>
        <v>Dallas Cowboys</v>
      </c>
      <c r="P80">
        <f t="shared" si="47"/>
        <v>12</v>
      </c>
      <c r="Q80">
        <f t="shared" si="48"/>
        <v>9</v>
      </c>
      <c r="R80">
        <f t="shared" si="39"/>
        <v>0.35008756812865</v>
      </c>
      <c r="S80">
        <f t="shared" si="40"/>
        <v>0.39630337521900966</v>
      </c>
      <c r="T80">
        <f t="shared" si="49"/>
        <v>1.0000000000000257E-4</v>
      </c>
      <c r="U80">
        <f t="shared" si="41"/>
        <v>0.46911160979157224</v>
      </c>
      <c r="V80">
        <f t="shared" si="42"/>
        <v>0.53088839020842771</v>
      </c>
      <c r="W80" s="34">
        <f t="shared" si="50"/>
        <v>5</v>
      </c>
      <c r="X80">
        <f t="shared" si="43"/>
        <v>0.53088839020842771</v>
      </c>
      <c r="Y80" s="37">
        <v>1</v>
      </c>
      <c r="Z80">
        <f t="shared" si="51"/>
        <v>-0.63320346776417513</v>
      </c>
      <c r="AA80">
        <f t="shared" si="52"/>
        <v>-0.63320346776417513</v>
      </c>
      <c r="AC80">
        <f t="shared" si="53"/>
        <v>0.46911160979157224</v>
      </c>
      <c r="AD80">
        <f t="shared" si="54"/>
        <v>-3.0888390208427763E-2</v>
      </c>
      <c r="AE80">
        <f t="shared" si="44"/>
        <v>-4</v>
      </c>
      <c r="AF80">
        <f t="shared" si="45"/>
        <v>0.96268253623604672</v>
      </c>
      <c r="AG80">
        <f t="shared" si="46"/>
        <v>-0.73986381738861295</v>
      </c>
    </row>
    <row r="81" spans="1:33" x14ac:dyDescent="0.35">
      <c r="A81" s="7">
        <v>76</v>
      </c>
      <c r="B81" s="7">
        <v>5</v>
      </c>
      <c r="C81" s="8">
        <v>43016</v>
      </c>
      <c r="D81" s="8" t="s">
        <v>15</v>
      </c>
      <c r="E81" s="7">
        <v>13</v>
      </c>
      <c r="F81" s="7">
        <v>34</v>
      </c>
      <c r="G81" s="7" t="s">
        <v>2</v>
      </c>
      <c r="H81" s="7">
        <v>16</v>
      </c>
      <c r="I81" s="7">
        <v>42</v>
      </c>
      <c r="J81" s="7">
        <v>-8</v>
      </c>
      <c r="K81" s="7">
        <v>76</v>
      </c>
      <c r="N81" t="str">
        <f t="shared" si="37"/>
        <v>Kansas City Chiefs</v>
      </c>
      <c r="O81" t="str">
        <f t="shared" si="38"/>
        <v>Houston Texans</v>
      </c>
      <c r="P81">
        <f t="shared" si="47"/>
        <v>16</v>
      </c>
      <c r="Q81">
        <f t="shared" si="48"/>
        <v>13</v>
      </c>
      <c r="R81">
        <f t="shared" si="39"/>
        <v>6.1083819023657025E-2</v>
      </c>
      <c r="S81">
        <f t="shared" si="40"/>
        <v>0.92886733596915005</v>
      </c>
      <c r="T81">
        <f t="shared" si="49"/>
        <v>1.0000000000000257E-4</v>
      </c>
      <c r="U81">
        <f t="shared" si="41"/>
        <v>6.179864415601994E-2</v>
      </c>
      <c r="V81">
        <f t="shared" si="42"/>
        <v>0.93820135584398012</v>
      </c>
      <c r="W81" s="34">
        <f t="shared" si="50"/>
        <v>5</v>
      </c>
      <c r="X81">
        <f t="shared" si="43"/>
        <v>0.93820135584398012</v>
      </c>
      <c r="Y81" s="37">
        <v>1</v>
      </c>
      <c r="Z81">
        <f t="shared" si="51"/>
        <v>-6.3790687934293558E-2</v>
      </c>
      <c r="AA81">
        <f t="shared" si="52"/>
        <v>-6.3790687934293558E-2</v>
      </c>
      <c r="AC81">
        <f t="shared" si="53"/>
        <v>6.179864415601994E-2</v>
      </c>
      <c r="AD81">
        <f t="shared" si="54"/>
        <v>-0.43820135584398007</v>
      </c>
      <c r="AE81">
        <f t="shared" si="44"/>
        <v>-8</v>
      </c>
      <c r="AF81">
        <f t="shared" si="45"/>
        <v>-8.7252831367171417</v>
      </c>
      <c r="AG81">
        <f t="shared" si="46"/>
        <v>-10.496154889649574</v>
      </c>
    </row>
    <row r="82" spans="1:33" x14ac:dyDescent="0.35">
      <c r="A82" s="7">
        <v>77</v>
      </c>
      <c r="B82" s="7">
        <v>5</v>
      </c>
      <c r="C82" s="8">
        <v>43017</v>
      </c>
      <c r="D82" s="8" t="s">
        <v>17</v>
      </c>
      <c r="E82" s="7">
        <v>6</v>
      </c>
      <c r="F82" s="7">
        <v>17</v>
      </c>
      <c r="G82" s="7" t="s">
        <v>28</v>
      </c>
      <c r="H82" s="7">
        <v>20</v>
      </c>
      <c r="I82" s="7">
        <v>20</v>
      </c>
      <c r="J82" s="7">
        <v>-3</v>
      </c>
      <c r="K82" s="7">
        <v>37</v>
      </c>
      <c r="N82" t="str">
        <f t="shared" si="37"/>
        <v>Minnesota Vikings</v>
      </c>
      <c r="O82" t="str">
        <f t="shared" si="38"/>
        <v>Chicago Bears</v>
      </c>
      <c r="P82">
        <f t="shared" si="47"/>
        <v>20</v>
      </c>
      <c r="Q82">
        <f t="shared" si="48"/>
        <v>6</v>
      </c>
      <c r="R82">
        <f t="shared" si="39"/>
        <v>0.28935579302142939</v>
      </c>
      <c r="S82">
        <f t="shared" si="40"/>
        <v>1.1585324777670531</v>
      </c>
      <c r="T82">
        <f t="shared" si="49"/>
        <v>1.0000000000000257E-4</v>
      </c>
      <c r="U82">
        <f t="shared" si="41"/>
        <v>0.19990202880843097</v>
      </c>
      <c r="V82">
        <f t="shared" si="42"/>
        <v>0.800097971191569</v>
      </c>
      <c r="W82" s="34">
        <f t="shared" si="50"/>
        <v>5</v>
      </c>
      <c r="X82">
        <f t="shared" si="43"/>
        <v>0.800097971191569</v>
      </c>
      <c r="Y82" s="37">
        <v>1</v>
      </c>
      <c r="Z82">
        <f t="shared" si="51"/>
        <v>-0.22302109482285071</v>
      </c>
      <c r="AA82">
        <f t="shared" si="52"/>
        <v>-0.22302109482285071</v>
      </c>
      <c r="AC82">
        <f t="shared" si="53"/>
        <v>0.19990202880843097</v>
      </c>
      <c r="AD82">
        <f t="shared" si="54"/>
        <v>-0.300097971191569</v>
      </c>
      <c r="AE82">
        <f t="shared" si="44"/>
        <v>-3</v>
      </c>
      <c r="AF82">
        <f t="shared" si="45"/>
        <v>-5.440485050941632</v>
      </c>
      <c r="AG82">
        <f t="shared" si="46"/>
        <v>-7.1881904190588699</v>
      </c>
    </row>
    <row r="83" spans="1:33" x14ac:dyDescent="0.35">
      <c r="A83" s="7">
        <v>78</v>
      </c>
      <c r="B83" s="7">
        <v>6</v>
      </c>
      <c r="C83" s="8">
        <v>43020</v>
      </c>
      <c r="D83" s="8" t="s">
        <v>24</v>
      </c>
      <c r="E83" s="7">
        <v>5</v>
      </c>
      <c r="F83" s="7">
        <v>23</v>
      </c>
      <c r="G83" s="7" t="s">
        <v>4</v>
      </c>
      <c r="H83" s="7">
        <v>26</v>
      </c>
      <c r="I83" s="7">
        <v>28</v>
      </c>
      <c r="J83" s="7">
        <v>-5</v>
      </c>
      <c r="K83" s="7">
        <v>51</v>
      </c>
      <c r="N83" t="str">
        <f t="shared" si="37"/>
        <v>Philadelphia Eagles</v>
      </c>
      <c r="O83" t="str">
        <f t="shared" si="38"/>
        <v>Carolina Panthers</v>
      </c>
      <c r="P83">
        <f t="shared" si="47"/>
        <v>26</v>
      </c>
      <c r="Q83">
        <f t="shared" si="48"/>
        <v>5</v>
      </c>
      <c r="R83">
        <f t="shared" si="39"/>
        <v>1.1036689683860905</v>
      </c>
      <c r="S83">
        <f t="shared" si="40"/>
        <v>2.6563096015733758</v>
      </c>
      <c r="T83">
        <f t="shared" si="49"/>
        <v>1.0000000000000257E-4</v>
      </c>
      <c r="U83">
        <f t="shared" si="41"/>
        <v>0.29354944261124549</v>
      </c>
      <c r="V83">
        <f t="shared" si="42"/>
        <v>0.7064505573887544</v>
      </c>
      <c r="W83" s="34">
        <f t="shared" si="50"/>
        <v>6</v>
      </c>
      <c r="X83">
        <f t="shared" si="43"/>
        <v>0.7064505573887544</v>
      </c>
      <c r="Y83" s="37">
        <v>1</v>
      </c>
      <c r="Z83">
        <f t="shared" si="51"/>
        <v>-0.34750206177104992</v>
      </c>
      <c r="AA83">
        <f t="shared" si="52"/>
        <v>-0.34750206177104992</v>
      </c>
      <c r="AC83">
        <f t="shared" si="53"/>
        <v>0.29354944261124549</v>
      </c>
      <c r="AD83">
        <f t="shared" si="54"/>
        <v>-0.20645055738875451</v>
      </c>
      <c r="AE83">
        <f t="shared" si="44"/>
        <v>-5</v>
      </c>
      <c r="AF83">
        <f t="shared" si="45"/>
        <v>-3.2130751552932715</v>
      </c>
      <c r="AG83">
        <f t="shared" si="46"/>
        <v>-4.9450714802863036</v>
      </c>
    </row>
    <row r="84" spans="1:33" x14ac:dyDescent="0.35">
      <c r="A84" s="7">
        <v>79</v>
      </c>
      <c r="B84" s="7">
        <v>6</v>
      </c>
      <c r="C84" s="8">
        <v>43023</v>
      </c>
      <c r="D84" s="8" t="s">
        <v>16</v>
      </c>
      <c r="E84" s="7">
        <v>2</v>
      </c>
      <c r="F84" s="7">
        <v>17</v>
      </c>
      <c r="G84" s="7" t="s">
        <v>33</v>
      </c>
      <c r="H84" s="7">
        <v>19</v>
      </c>
      <c r="I84" s="7">
        <v>20</v>
      </c>
      <c r="J84" s="7">
        <v>-3</v>
      </c>
      <c r="K84" s="7">
        <v>37</v>
      </c>
      <c r="N84" t="str">
        <f t="shared" si="37"/>
        <v>Miami Dolphins</v>
      </c>
      <c r="O84" t="str">
        <f t="shared" si="38"/>
        <v>Atlanta Falcons</v>
      </c>
      <c r="P84">
        <f t="shared" si="47"/>
        <v>19</v>
      </c>
      <c r="Q84">
        <f t="shared" si="48"/>
        <v>2</v>
      </c>
      <c r="R84">
        <f t="shared" si="39"/>
        <v>0.45069269408416029</v>
      </c>
      <c r="S84">
        <f t="shared" si="40"/>
        <v>0.26955034061392702</v>
      </c>
      <c r="T84">
        <f t="shared" si="49"/>
        <v>1.0000000000000257E-4</v>
      </c>
      <c r="U84">
        <f t="shared" si="41"/>
        <v>0.62580280834269209</v>
      </c>
      <c r="V84">
        <f t="shared" si="42"/>
        <v>0.37419719165730803</v>
      </c>
      <c r="W84" s="34">
        <f t="shared" si="50"/>
        <v>6</v>
      </c>
      <c r="X84">
        <f t="shared" si="43"/>
        <v>0.37419719165730803</v>
      </c>
      <c r="Y84" s="37">
        <v>1</v>
      </c>
      <c r="Z84">
        <f t="shared" si="51"/>
        <v>-0.98297237009466043</v>
      </c>
      <c r="AA84">
        <f t="shared" si="52"/>
        <v>-0.98297237009466043</v>
      </c>
      <c r="AC84">
        <f t="shared" si="53"/>
        <v>0.62580280834269209</v>
      </c>
      <c r="AD84">
        <f t="shared" si="54"/>
        <v>0.12580280834269209</v>
      </c>
      <c r="AE84">
        <f t="shared" si="44"/>
        <v>-3</v>
      </c>
      <c r="AF84">
        <f t="shared" si="45"/>
        <v>4.6895929979457431</v>
      </c>
      <c r="AG84">
        <f t="shared" si="46"/>
        <v>3.0133310732793248</v>
      </c>
    </row>
    <row r="85" spans="1:33" x14ac:dyDescent="0.35">
      <c r="A85" s="7">
        <v>80</v>
      </c>
      <c r="B85" s="7">
        <v>6</v>
      </c>
      <c r="C85" s="8">
        <v>43023</v>
      </c>
      <c r="D85" s="8" t="s">
        <v>15</v>
      </c>
      <c r="E85" s="7">
        <v>13</v>
      </c>
      <c r="F85" s="7">
        <v>33</v>
      </c>
      <c r="G85" s="7" t="s">
        <v>11</v>
      </c>
      <c r="H85" s="7">
        <v>8</v>
      </c>
      <c r="I85" s="7">
        <v>17</v>
      </c>
      <c r="J85" s="7">
        <v>16</v>
      </c>
      <c r="K85" s="7">
        <v>50</v>
      </c>
      <c r="N85" t="str">
        <f t="shared" si="37"/>
        <v>Houston Texans</v>
      </c>
      <c r="O85" t="str">
        <f t="shared" si="38"/>
        <v>Cleveland Browns</v>
      </c>
      <c r="P85">
        <f t="shared" si="47"/>
        <v>13</v>
      </c>
      <c r="Q85">
        <f t="shared" si="48"/>
        <v>8</v>
      </c>
      <c r="R85">
        <f t="shared" si="39"/>
        <v>6.1083819023657025E-2</v>
      </c>
      <c r="S85">
        <f t="shared" si="40"/>
        <v>1E-4</v>
      </c>
      <c r="T85">
        <f t="shared" si="49"/>
        <v>1.0000000000000257E-4</v>
      </c>
      <c r="U85">
        <f t="shared" si="41"/>
        <v>0.99836824790632905</v>
      </c>
      <c r="V85">
        <f t="shared" si="42"/>
        <v>1.6317520936708855E-3</v>
      </c>
      <c r="W85" s="34">
        <f t="shared" si="50"/>
        <v>6</v>
      </c>
      <c r="X85">
        <f t="shared" si="43"/>
        <v>0.99836824790632905</v>
      </c>
      <c r="Y85" s="37">
        <v>1</v>
      </c>
      <c r="Z85">
        <f t="shared" si="51"/>
        <v>-1.6330848511357189E-3</v>
      </c>
      <c r="AA85">
        <f t="shared" si="52"/>
        <v>-1.6330848511357189E-3</v>
      </c>
      <c r="AC85">
        <f t="shared" si="53"/>
        <v>0.99836824790632905</v>
      </c>
      <c r="AD85">
        <f t="shared" si="54"/>
        <v>0.49836824790632905</v>
      </c>
      <c r="AE85">
        <f t="shared" si="44"/>
        <v>16</v>
      </c>
      <c r="AF85">
        <f t="shared" si="45"/>
        <v>13.551086478246054</v>
      </c>
      <c r="AG85">
        <f t="shared" si="46"/>
        <v>11.937321170614011</v>
      </c>
    </row>
    <row r="86" spans="1:33" x14ac:dyDescent="0.35">
      <c r="A86" s="7">
        <v>81</v>
      </c>
      <c r="B86" s="7">
        <v>6</v>
      </c>
      <c r="C86" s="8">
        <v>43023</v>
      </c>
      <c r="D86" s="8" t="s">
        <v>5</v>
      </c>
      <c r="E86" s="7">
        <v>32</v>
      </c>
      <c r="F86" s="7">
        <v>26</v>
      </c>
      <c r="G86" s="7" t="s">
        <v>25</v>
      </c>
      <c r="H86" s="7">
        <v>28</v>
      </c>
      <c r="I86" s="7">
        <v>24</v>
      </c>
      <c r="J86" s="7">
        <v>2</v>
      </c>
      <c r="K86" s="7">
        <v>50</v>
      </c>
      <c r="N86" t="str">
        <f t="shared" si="37"/>
        <v>Washington Redskins</v>
      </c>
      <c r="O86" t="str">
        <f t="shared" si="38"/>
        <v>San Francisco 49ers</v>
      </c>
      <c r="P86">
        <f t="shared" si="47"/>
        <v>32</v>
      </c>
      <c r="Q86">
        <f t="shared" si="48"/>
        <v>28</v>
      </c>
      <c r="R86">
        <f t="shared" si="39"/>
        <v>0.42876980662672598</v>
      </c>
      <c r="S86">
        <f t="shared" si="40"/>
        <v>1.0000000000065512E-4</v>
      </c>
      <c r="T86">
        <f t="shared" si="49"/>
        <v>1.0000000000000257E-4</v>
      </c>
      <c r="U86">
        <f t="shared" si="41"/>
        <v>0.99976688335995711</v>
      </c>
      <c r="V86">
        <f t="shared" si="42"/>
        <v>2.3311664004285355E-4</v>
      </c>
      <c r="W86" s="34">
        <f t="shared" si="50"/>
        <v>6</v>
      </c>
      <c r="X86">
        <f t="shared" si="43"/>
        <v>0.99976688335995711</v>
      </c>
      <c r="Y86" s="37">
        <v>1</v>
      </c>
      <c r="Z86">
        <f t="shared" si="51"/>
        <v>-2.3314381595033722E-4</v>
      </c>
      <c r="AA86">
        <f t="shared" si="52"/>
        <v>-2.3314381595033722E-4</v>
      </c>
      <c r="AC86">
        <f t="shared" si="53"/>
        <v>0.99976688335995711</v>
      </c>
      <c r="AD86">
        <f t="shared" si="54"/>
        <v>0.49976688335995711</v>
      </c>
      <c r="AE86">
        <f t="shared" si="44"/>
        <v>2</v>
      </c>
      <c r="AF86">
        <f t="shared" si="45"/>
        <v>13.584353114486275</v>
      </c>
      <c r="AG86">
        <f t="shared" si="46"/>
        <v>11.970822423313608</v>
      </c>
    </row>
    <row r="87" spans="1:33" x14ac:dyDescent="0.35">
      <c r="A87" s="7">
        <v>82</v>
      </c>
      <c r="B87" s="7">
        <v>6</v>
      </c>
      <c r="C87" s="8">
        <v>43023</v>
      </c>
      <c r="D87" s="8" t="s">
        <v>29</v>
      </c>
      <c r="E87" s="7">
        <v>22</v>
      </c>
      <c r="F87" s="7">
        <v>52</v>
      </c>
      <c r="G87" s="7" t="s">
        <v>8</v>
      </c>
      <c r="H87" s="7">
        <v>11</v>
      </c>
      <c r="I87" s="7">
        <v>38</v>
      </c>
      <c r="J87" s="7">
        <v>14</v>
      </c>
      <c r="K87" s="7">
        <v>90</v>
      </c>
      <c r="N87" t="str">
        <f t="shared" si="37"/>
        <v>New Orleans Saints</v>
      </c>
      <c r="O87" t="str">
        <f t="shared" si="38"/>
        <v>Detroit Lions</v>
      </c>
      <c r="P87">
        <f t="shared" si="47"/>
        <v>22</v>
      </c>
      <c r="Q87">
        <f t="shared" si="48"/>
        <v>11</v>
      </c>
      <c r="R87">
        <f t="shared" si="39"/>
        <v>1.6899504174685478</v>
      </c>
      <c r="S87">
        <f t="shared" si="40"/>
        <v>0.49183790531571953</v>
      </c>
      <c r="T87">
        <f t="shared" si="49"/>
        <v>1.0000000000000257E-4</v>
      </c>
      <c r="U87">
        <f t="shared" si="41"/>
        <v>0.7745815401367131</v>
      </c>
      <c r="V87">
        <f t="shared" si="42"/>
        <v>0.22541845986328676</v>
      </c>
      <c r="W87" s="34">
        <f t="shared" si="50"/>
        <v>6</v>
      </c>
      <c r="X87">
        <f t="shared" si="43"/>
        <v>0.7745815401367131</v>
      </c>
      <c r="Y87" s="37">
        <v>1</v>
      </c>
      <c r="Z87">
        <f t="shared" si="51"/>
        <v>-0.25543234366401213</v>
      </c>
      <c r="AA87">
        <f t="shared" si="52"/>
        <v>-0.25543234366401213</v>
      </c>
      <c r="AC87">
        <f t="shared" si="53"/>
        <v>0.7745815401367131</v>
      </c>
      <c r="AD87">
        <f t="shared" si="54"/>
        <v>0.2745815401367131</v>
      </c>
      <c r="AE87">
        <f t="shared" si="44"/>
        <v>14</v>
      </c>
      <c r="AF87">
        <f t="shared" si="45"/>
        <v>8.2283049175060459</v>
      </c>
      <c r="AG87">
        <f t="shared" si="46"/>
        <v>6.5770001317376456</v>
      </c>
    </row>
    <row r="88" spans="1:33" x14ac:dyDescent="0.35">
      <c r="A88" s="7">
        <v>83</v>
      </c>
      <c r="B88" s="7">
        <v>6</v>
      </c>
      <c r="C88" s="8">
        <v>43023</v>
      </c>
      <c r="D88" s="8" t="s">
        <v>12</v>
      </c>
      <c r="E88" s="7">
        <v>3</v>
      </c>
      <c r="F88" s="7">
        <v>24</v>
      </c>
      <c r="G88" s="7" t="s">
        <v>17</v>
      </c>
      <c r="H88" s="7">
        <v>6</v>
      </c>
      <c r="I88" s="7">
        <v>27</v>
      </c>
      <c r="J88" s="7">
        <v>-3</v>
      </c>
      <c r="K88" s="7">
        <v>51</v>
      </c>
      <c r="N88" t="str">
        <f t="shared" si="37"/>
        <v>Chicago Bears</v>
      </c>
      <c r="O88" t="str">
        <f t="shared" si="38"/>
        <v>Baltimore Ravens</v>
      </c>
      <c r="P88">
        <f t="shared" si="47"/>
        <v>6</v>
      </c>
      <c r="Q88">
        <f t="shared" si="48"/>
        <v>3</v>
      </c>
      <c r="R88">
        <f t="shared" si="39"/>
        <v>0.164404104396635</v>
      </c>
      <c r="S88">
        <f t="shared" si="40"/>
        <v>0.28935579302142939</v>
      </c>
      <c r="T88">
        <f t="shared" si="49"/>
        <v>1.0000000000000257E-4</v>
      </c>
      <c r="U88">
        <f t="shared" si="41"/>
        <v>0.36245569465923794</v>
      </c>
      <c r="V88">
        <f t="shared" si="42"/>
        <v>0.63754430534076212</v>
      </c>
      <c r="W88" s="34">
        <f t="shared" si="50"/>
        <v>6</v>
      </c>
      <c r="X88">
        <f t="shared" si="43"/>
        <v>0.63754430534076212</v>
      </c>
      <c r="Y88" s="37">
        <v>1</v>
      </c>
      <c r="Z88">
        <f t="shared" si="51"/>
        <v>-0.45013150579072531</v>
      </c>
      <c r="AA88">
        <f t="shared" si="52"/>
        <v>-0.45013150579072531</v>
      </c>
      <c r="AC88">
        <f t="shared" si="53"/>
        <v>0.36245569465923794</v>
      </c>
      <c r="AD88">
        <f t="shared" si="54"/>
        <v>-0.13754430534076206</v>
      </c>
      <c r="AE88">
        <f t="shared" si="44"/>
        <v>-3</v>
      </c>
      <c r="AF88">
        <f t="shared" si="45"/>
        <v>-1.5741354189871135</v>
      </c>
      <c r="AG88">
        <f t="shared" si="46"/>
        <v>-3.2945729486969291</v>
      </c>
    </row>
    <row r="89" spans="1:33" x14ac:dyDescent="0.35">
      <c r="A89" s="7">
        <v>84</v>
      </c>
      <c r="B89" s="7">
        <v>6</v>
      </c>
      <c r="C89" s="8">
        <v>43023</v>
      </c>
      <c r="D89" s="8" t="s">
        <v>28</v>
      </c>
      <c r="E89" s="7">
        <v>20</v>
      </c>
      <c r="F89" s="7">
        <v>23</v>
      </c>
      <c r="G89" s="7" t="s">
        <v>22</v>
      </c>
      <c r="H89" s="7">
        <v>12</v>
      </c>
      <c r="I89" s="7">
        <v>10</v>
      </c>
      <c r="J89" s="7">
        <v>13</v>
      </c>
      <c r="K89" s="7">
        <v>33</v>
      </c>
      <c r="N89" t="str">
        <f t="shared" si="37"/>
        <v>Minnesota Vikings</v>
      </c>
      <c r="O89" t="str">
        <f t="shared" si="38"/>
        <v>Green Bay Packers</v>
      </c>
      <c r="P89">
        <f t="shared" si="47"/>
        <v>20</v>
      </c>
      <c r="Q89">
        <f t="shared" si="48"/>
        <v>12</v>
      </c>
      <c r="R89">
        <f t="shared" si="39"/>
        <v>1.1585324777670531</v>
      </c>
      <c r="S89">
        <f t="shared" si="40"/>
        <v>0.39630337521900966</v>
      </c>
      <c r="T89">
        <f t="shared" si="49"/>
        <v>1.0000000000000257E-4</v>
      </c>
      <c r="U89">
        <f t="shared" si="41"/>
        <v>0.74513201013536479</v>
      </c>
      <c r="V89">
        <f t="shared" si="42"/>
        <v>0.25486798986463516</v>
      </c>
      <c r="W89" s="34">
        <f t="shared" si="50"/>
        <v>6</v>
      </c>
      <c r="X89">
        <f t="shared" si="43"/>
        <v>0.74513201013536479</v>
      </c>
      <c r="Y89" s="37">
        <v>1</v>
      </c>
      <c r="Z89">
        <f t="shared" si="51"/>
        <v>-0.29419388148715386</v>
      </c>
      <c r="AA89">
        <f t="shared" si="52"/>
        <v>-0.29419388148715386</v>
      </c>
      <c r="AC89">
        <f t="shared" si="53"/>
        <v>0.74513201013536479</v>
      </c>
      <c r="AD89">
        <f t="shared" si="54"/>
        <v>0.24513201013536479</v>
      </c>
      <c r="AE89">
        <f t="shared" si="44"/>
        <v>13</v>
      </c>
      <c r="AF89">
        <f t="shared" si="45"/>
        <v>7.5278459097931698</v>
      </c>
      <c r="AG89">
        <f t="shared" si="46"/>
        <v>5.8716010630236957</v>
      </c>
    </row>
    <row r="90" spans="1:33" x14ac:dyDescent="0.35">
      <c r="A90" s="7">
        <v>85</v>
      </c>
      <c r="B90" s="7">
        <v>6</v>
      </c>
      <c r="C90" s="8">
        <v>43023</v>
      </c>
      <c r="D90" s="8" t="s">
        <v>19</v>
      </c>
      <c r="E90" s="7">
        <v>24</v>
      </c>
      <c r="F90" s="7">
        <v>17</v>
      </c>
      <c r="G90" s="7" t="s">
        <v>3</v>
      </c>
      <c r="H90" s="7">
        <v>21</v>
      </c>
      <c r="I90" s="7">
        <v>24</v>
      </c>
      <c r="J90" s="7">
        <v>-7</v>
      </c>
      <c r="K90" s="7">
        <v>41</v>
      </c>
      <c r="N90" t="str">
        <f t="shared" si="37"/>
        <v>New England Patriots</v>
      </c>
      <c r="O90" t="str">
        <f t="shared" si="38"/>
        <v>New York Jets</v>
      </c>
      <c r="P90">
        <f t="shared" si="47"/>
        <v>21</v>
      </c>
      <c r="Q90">
        <f t="shared" si="48"/>
        <v>24</v>
      </c>
      <c r="R90">
        <f t="shared" si="39"/>
        <v>0.21440108420024101</v>
      </c>
      <c r="S90">
        <f t="shared" si="40"/>
        <v>1.370730262924716</v>
      </c>
      <c r="T90">
        <f t="shared" si="49"/>
        <v>1.0000000000000257E-4</v>
      </c>
      <c r="U90">
        <f t="shared" si="41"/>
        <v>0.13531216411362876</v>
      </c>
      <c r="V90">
        <f t="shared" si="42"/>
        <v>0.86468783588637121</v>
      </c>
      <c r="W90" s="34">
        <f t="shared" si="50"/>
        <v>6</v>
      </c>
      <c r="X90">
        <f t="shared" si="43"/>
        <v>0.86468783588637121</v>
      </c>
      <c r="Y90" s="37">
        <v>1</v>
      </c>
      <c r="Z90">
        <f t="shared" si="51"/>
        <v>-0.1453867205526885</v>
      </c>
      <c r="AA90">
        <f t="shared" si="52"/>
        <v>-0.1453867205526885</v>
      </c>
      <c r="AC90">
        <f t="shared" si="53"/>
        <v>0.13531216411362876</v>
      </c>
      <c r="AD90">
        <f t="shared" si="54"/>
        <v>-0.36468783588637121</v>
      </c>
      <c r="AE90">
        <f t="shared" si="44"/>
        <v>-7</v>
      </c>
      <c r="AF90">
        <f t="shared" si="45"/>
        <v>-6.9767592302021724</v>
      </c>
      <c r="AG90">
        <f t="shared" si="46"/>
        <v>-8.7352993339375651</v>
      </c>
    </row>
    <row r="91" spans="1:33" x14ac:dyDescent="0.35">
      <c r="A91" s="7">
        <v>86</v>
      </c>
      <c r="B91" s="7">
        <v>6</v>
      </c>
      <c r="C91" s="8">
        <v>43023</v>
      </c>
      <c r="D91" s="8" t="s">
        <v>14</v>
      </c>
      <c r="E91" s="7">
        <v>15</v>
      </c>
      <c r="F91" s="7">
        <v>17</v>
      </c>
      <c r="G91" s="7" t="s">
        <v>20</v>
      </c>
      <c r="H91" s="7">
        <v>18</v>
      </c>
      <c r="I91" s="7">
        <v>27</v>
      </c>
      <c r="J91" s="7">
        <v>-10</v>
      </c>
      <c r="K91" s="7">
        <v>44</v>
      </c>
      <c r="N91" t="str">
        <f t="shared" si="37"/>
        <v>Los Angeles Rams</v>
      </c>
      <c r="O91" t="str">
        <f t="shared" si="38"/>
        <v>Jacksonville Jaguars</v>
      </c>
      <c r="P91">
        <f t="shared" si="47"/>
        <v>18</v>
      </c>
      <c r="Q91">
        <f t="shared" si="48"/>
        <v>15</v>
      </c>
      <c r="R91">
        <f t="shared" si="39"/>
        <v>0.28477740775636229</v>
      </c>
      <c r="S91">
        <f t="shared" si="40"/>
        <v>0.42245026569197247</v>
      </c>
      <c r="T91">
        <f t="shared" si="49"/>
        <v>1.0000000000000257E-4</v>
      </c>
      <c r="U91">
        <f t="shared" si="41"/>
        <v>0.40275167853611565</v>
      </c>
      <c r="V91">
        <f t="shared" si="42"/>
        <v>0.5972483214638844</v>
      </c>
      <c r="W91" s="34">
        <f t="shared" si="50"/>
        <v>6</v>
      </c>
      <c r="X91">
        <f t="shared" si="43"/>
        <v>0.5972483214638844</v>
      </c>
      <c r="Y91" s="37">
        <v>1</v>
      </c>
      <c r="Z91">
        <f t="shared" si="51"/>
        <v>-0.5154223032215498</v>
      </c>
      <c r="AA91">
        <f t="shared" si="52"/>
        <v>-0.5154223032215498</v>
      </c>
      <c r="AC91">
        <f t="shared" si="53"/>
        <v>0.40275167853611565</v>
      </c>
      <c r="AD91">
        <f t="shared" si="54"/>
        <v>-9.7248321463884346E-2</v>
      </c>
      <c r="AE91">
        <f t="shared" si="44"/>
        <v>-10</v>
      </c>
      <c r="AF91">
        <f t="shared" si="45"/>
        <v>-0.61569279257102139</v>
      </c>
      <c r="AG91">
        <f t="shared" si="46"/>
        <v>-2.3293708046097228</v>
      </c>
    </row>
    <row r="92" spans="1:33" x14ac:dyDescent="0.35">
      <c r="A92" s="7">
        <v>87</v>
      </c>
      <c r="B92" s="7">
        <v>6</v>
      </c>
      <c r="C92" s="8">
        <v>43023</v>
      </c>
      <c r="D92" s="8" t="s">
        <v>9</v>
      </c>
      <c r="E92" s="7">
        <v>1</v>
      </c>
      <c r="F92" s="7">
        <v>38</v>
      </c>
      <c r="G92" s="7" t="s">
        <v>32</v>
      </c>
      <c r="H92" s="7">
        <v>30</v>
      </c>
      <c r="I92" s="7">
        <v>33</v>
      </c>
      <c r="J92" s="7">
        <v>5</v>
      </c>
      <c r="K92" s="7">
        <v>71</v>
      </c>
      <c r="N92" t="str">
        <f t="shared" si="37"/>
        <v>Arizona Cardinals</v>
      </c>
      <c r="O92" t="str">
        <f t="shared" si="38"/>
        <v>Tampa Bay Buccaneers</v>
      </c>
      <c r="P92">
        <f t="shared" si="47"/>
        <v>1</v>
      </c>
      <c r="Q92">
        <f t="shared" si="48"/>
        <v>30</v>
      </c>
      <c r="R92">
        <f t="shared" si="39"/>
        <v>0.10283699006650698</v>
      </c>
      <c r="S92">
        <f t="shared" si="40"/>
        <v>8.6383944537279295E-2</v>
      </c>
      <c r="T92">
        <f t="shared" si="49"/>
        <v>1.0000000000000257E-4</v>
      </c>
      <c r="U92">
        <f t="shared" si="41"/>
        <v>0.54371689154152492</v>
      </c>
      <c r="V92">
        <f t="shared" si="42"/>
        <v>0.4562831084584752</v>
      </c>
      <c r="W92" s="34">
        <f t="shared" si="50"/>
        <v>6</v>
      </c>
      <c r="X92">
        <f t="shared" si="43"/>
        <v>0.54371689154152492</v>
      </c>
      <c r="Y92" s="37">
        <v>1</v>
      </c>
      <c r="Z92">
        <f t="shared" si="51"/>
        <v>-0.60932658755209546</v>
      </c>
      <c r="AA92">
        <f t="shared" si="52"/>
        <v>-0.60932658755209546</v>
      </c>
      <c r="AC92">
        <f t="shared" si="53"/>
        <v>0.54371689154152492</v>
      </c>
      <c r="AD92">
        <f t="shared" si="54"/>
        <v>4.3716891541524916E-2</v>
      </c>
      <c r="AE92">
        <f t="shared" si="44"/>
        <v>5</v>
      </c>
      <c r="AF92">
        <f t="shared" si="45"/>
        <v>2.7371740687772732</v>
      </c>
      <c r="AG92">
        <f t="shared" si="46"/>
        <v>1.0471425037699609</v>
      </c>
    </row>
    <row r="93" spans="1:33" x14ac:dyDescent="0.35">
      <c r="A93" s="7">
        <v>88</v>
      </c>
      <c r="B93" s="7">
        <v>6</v>
      </c>
      <c r="C93" s="8">
        <v>43023</v>
      </c>
      <c r="D93" s="8" t="s">
        <v>6</v>
      </c>
      <c r="E93" s="7">
        <v>25</v>
      </c>
      <c r="F93" s="7">
        <v>16</v>
      </c>
      <c r="G93" s="7" t="s">
        <v>31</v>
      </c>
      <c r="H93" s="7">
        <v>17</v>
      </c>
      <c r="I93" s="7">
        <v>17</v>
      </c>
      <c r="J93" s="7">
        <v>-1</v>
      </c>
      <c r="K93" s="7">
        <v>33</v>
      </c>
      <c r="N93" t="str">
        <f t="shared" si="37"/>
        <v>Los Angeles Chargers</v>
      </c>
      <c r="O93" t="str">
        <f t="shared" si="38"/>
        <v>Oakland Raiders</v>
      </c>
      <c r="P93">
        <f t="shared" si="47"/>
        <v>17</v>
      </c>
      <c r="Q93">
        <f t="shared" si="48"/>
        <v>25</v>
      </c>
      <c r="R93">
        <f t="shared" si="39"/>
        <v>0.21162582233323851</v>
      </c>
      <c r="S93">
        <f t="shared" si="40"/>
        <v>0.17165805220233751</v>
      </c>
      <c r="T93">
        <f t="shared" si="49"/>
        <v>1.0000000000000257E-4</v>
      </c>
      <c r="U93">
        <f t="shared" si="41"/>
        <v>0.55225541916628385</v>
      </c>
      <c r="V93">
        <f t="shared" si="42"/>
        <v>0.44774458083371621</v>
      </c>
      <c r="W93" s="34">
        <f t="shared" si="50"/>
        <v>6</v>
      </c>
      <c r="X93">
        <f t="shared" si="43"/>
        <v>0.44774458083371621</v>
      </c>
      <c r="Y93" s="37">
        <v>1</v>
      </c>
      <c r="Z93">
        <f t="shared" si="51"/>
        <v>-0.80353234122183725</v>
      </c>
      <c r="AA93">
        <f t="shared" si="52"/>
        <v>-0.80353234122183725</v>
      </c>
      <c r="AC93">
        <f t="shared" si="53"/>
        <v>0.55225541916628385</v>
      </c>
      <c r="AD93">
        <f t="shared" si="54"/>
        <v>5.2255419166283845E-2</v>
      </c>
      <c r="AE93">
        <f t="shared" si="44"/>
        <v>-1</v>
      </c>
      <c r="AF93">
        <f t="shared" si="45"/>
        <v>2.9402635098343541</v>
      </c>
      <c r="AG93">
        <f t="shared" si="46"/>
        <v>1.2516642545217564</v>
      </c>
    </row>
    <row r="94" spans="1:33" x14ac:dyDescent="0.35">
      <c r="A94" s="7">
        <v>89</v>
      </c>
      <c r="B94" s="7">
        <v>6</v>
      </c>
      <c r="C94" s="8">
        <v>43023</v>
      </c>
      <c r="D94" s="8" t="s">
        <v>2</v>
      </c>
      <c r="E94" s="7">
        <v>16</v>
      </c>
      <c r="F94" s="7">
        <v>13</v>
      </c>
      <c r="G94" s="7" t="s">
        <v>10</v>
      </c>
      <c r="H94" s="7">
        <v>27</v>
      </c>
      <c r="I94" s="7">
        <v>19</v>
      </c>
      <c r="J94" s="7">
        <v>-6</v>
      </c>
      <c r="K94" s="7">
        <v>32</v>
      </c>
      <c r="N94" t="str">
        <f t="shared" si="37"/>
        <v>Pittsburgh Steelers</v>
      </c>
      <c r="O94" t="str">
        <f t="shared" si="38"/>
        <v>Kansas City Chiefs</v>
      </c>
      <c r="P94">
        <f t="shared" si="47"/>
        <v>27</v>
      </c>
      <c r="Q94">
        <f t="shared" si="48"/>
        <v>16</v>
      </c>
      <c r="R94">
        <f t="shared" si="39"/>
        <v>0.92886733596915005</v>
      </c>
      <c r="S94">
        <f t="shared" si="40"/>
        <v>0.9927156240289603</v>
      </c>
      <c r="T94">
        <f t="shared" si="49"/>
        <v>1.0000000000000257E-4</v>
      </c>
      <c r="U94">
        <f t="shared" si="41"/>
        <v>0.48341342214433936</v>
      </c>
      <c r="V94">
        <f t="shared" si="42"/>
        <v>0.51658657785566076</v>
      </c>
      <c r="W94" s="34">
        <f t="shared" si="50"/>
        <v>6</v>
      </c>
      <c r="X94">
        <f t="shared" si="43"/>
        <v>0.51658657785566076</v>
      </c>
      <c r="Y94" s="37">
        <v>1</v>
      </c>
      <c r="Z94">
        <f t="shared" si="51"/>
        <v>-0.66051238035428639</v>
      </c>
      <c r="AA94">
        <f t="shared" si="52"/>
        <v>-0.66051238035428639</v>
      </c>
      <c r="AC94">
        <f t="shared" si="53"/>
        <v>0.48341342214433936</v>
      </c>
      <c r="AD94">
        <f t="shared" si="54"/>
        <v>-1.6586577855660645E-2</v>
      </c>
      <c r="AE94">
        <f t="shared" si="44"/>
        <v>-6</v>
      </c>
      <c r="AF94">
        <f t="shared" si="45"/>
        <v>1.302852083548224</v>
      </c>
      <c r="AG94">
        <f t="shared" si="46"/>
        <v>-0.39729518848004614</v>
      </c>
    </row>
    <row r="95" spans="1:33" x14ac:dyDescent="0.35">
      <c r="A95" s="7">
        <v>90</v>
      </c>
      <c r="B95" s="7">
        <v>6</v>
      </c>
      <c r="C95" s="8">
        <v>43023</v>
      </c>
      <c r="D95" s="8" t="s">
        <v>30</v>
      </c>
      <c r="E95" s="7">
        <v>10</v>
      </c>
      <c r="F95" s="7">
        <v>10</v>
      </c>
      <c r="G95" s="7" t="s">
        <v>27</v>
      </c>
      <c r="H95" s="7">
        <v>23</v>
      </c>
      <c r="I95" s="7">
        <v>23</v>
      </c>
      <c r="J95" s="7">
        <v>-13</v>
      </c>
      <c r="K95" s="7">
        <v>33</v>
      </c>
      <c r="N95" t="str">
        <f t="shared" si="37"/>
        <v>New York Giants</v>
      </c>
      <c r="O95" t="str">
        <f t="shared" si="38"/>
        <v>Denver Broncos</v>
      </c>
      <c r="P95">
        <f t="shared" si="47"/>
        <v>23</v>
      </c>
      <c r="Q95">
        <f t="shared" si="48"/>
        <v>10</v>
      </c>
      <c r="R95">
        <f t="shared" si="39"/>
        <v>0.17083128505610723</v>
      </c>
      <c r="S95">
        <f t="shared" si="40"/>
        <v>3.3948692687416175E-2</v>
      </c>
      <c r="T95">
        <f t="shared" si="49"/>
        <v>1.0000000000000257E-4</v>
      </c>
      <c r="U95">
        <f t="shared" si="41"/>
        <v>0.83429960769561162</v>
      </c>
      <c r="V95">
        <f t="shared" si="42"/>
        <v>0.16570039230438832</v>
      </c>
      <c r="W95" s="34">
        <f t="shared" si="50"/>
        <v>6</v>
      </c>
      <c r="X95">
        <f t="shared" si="43"/>
        <v>0.16570039230438832</v>
      </c>
      <c r="Y95" s="37">
        <v>1</v>
      </c>
      <c r="Z95">
        <f t="shared" si="51"/>
        <v>-1.7975739869942551</v>
      </c>
      <c r="AA95">
        <f t="shared" si="52"/>
        <v>-1.7975739869942551</v>
      </c>
      <c r="AC95">
        <f t="shared" si="53"/>
        <v>0.83429960769561162</v>
      </c>
      <c r="AD95">
        <f t="shared" si="54"/>
        <v>0.33429960769561162</v>
      </c>
      <c r="AE95">
        <f t="shared" si="44"/>
        <v>-13</v>
      </c>
      <c r="AF95">
        <f t="shared" si="45"/>
        <v>9.6487030815148227</v>
      </c>
      <c r="AG95">
        <f t="shared" si="46"/>
        <v>8.0074158035502396</v>
      </c>
    </row>
    <row r="96" spans="1:33" x14ac:dyDescent="0.35">
      <c r="A96" s="7">
        <v>91</v>
      </c>
      <c r="B96" s="7">
        <v>6</v>
      </c>
      <c r="C96" s="8">
        <v>43024</v>
      </c>
      <c r="D96" s="8" t="s">
        <v>7</v>
      </c>
      <c r="E96" s="7">
        <v>31</v>
      </c>
      <c r="F96" s="7">
        <v>36</v>
      </c>
      <c r="G96" s="7" t="s">
        <v>21</v>
      </c>
      <c r="H96" s="7">
        <v>14</v>
      </c>
      <c r="I96" s="7">
        <v>22</v>
      </c>
      <c r="J96" s="7">
        <v>14</v>
      </c>
      <c r="K96" s="7">
        <v>58</v>
      </c>
      <c r="N96" t="str">
        <f t="shared" si="37"/>
        <v>Tennessee Titans</v>
      </c>
      <c r="O96" t="str">
        <f t="shared" si="38"/>
        <v>Indianapolis Colts</v>
      </c>
      <c r="P96">
        <f t="shared" si="47"/>
        <v>31</v>
      </c>
      <c r="Q96">
        <f t="shared" si="48"/>
        <v>14</v>
      </c>
      <c r="R96">
        <f t="shared" si="39"/>
        <v>0.19447377024454127</v>
      </c>
      <c r="S96">
        <f t="shared" si="40"/>
        <v>2.139700014182281E-2</v>
      </c>
      <c r="T96">
        <f t="shared" si="49"/>
        <v>1.0000000000000257E-4</v>
      </c>
      <c r="U96">
        <f t="shared" si="41"/>
        <v>0.90092640729324469</v>
      </c>
      <c r="V96">
        <f t="shared" si="42"/>
        <v>9.9073592706755337E-2</v>
      </c>
      <c r="W96" s="34">
        <f t="shared" si="50"/>
        <v>6</v>
      </c>
      <c r="X96">
        <f t="shared" si="43"/>
        <v>0.90092640729324469</v>
      </c>
      <c r="Y96" s="37">
        <v>1</v>
      </c>
      <c r="Z96">
        <f t="shared" si="51"/>
        <v>-0.10433170362952097</v>
      </c>
      <c r="AA96">
        <f t="shared" si="52"/>
        <v>-0.10433170362952097</v>
      </c>
      <c r="AC96">
        <f t="shared" si="53"/>
        <v>0.90092640729324469</v>
      </c>
      <c r="AD96">
        <f t="shared" si="54"/>
        <v>0.40092640729324469</v>
      </c>
      <c r="AE96">
        <f t="shared" si="44"/>
        <v>14</v>
      </c>
      <c r="AF96">
        <f t="shared" si="45"/>
        <v>11.233425891390089</v>
      </c>
      <c r="AG96">
        <f t="shared" si="46"/>
        <v>9.6033150381189962</v>
      </c>
    </row>
    <row r="97" spans="1:33" x14ac:dyDescent="0.35">
      <c r="A97" s="7">
        <v>92</v>
      </c>
      <c r="B97" s="7">
        <v>7</v>
      </c>
      <c r="C97" s="8">
        <v>43027</v>
      </c>
      <c r="D97" s="8" t="s">
        <v>6</v>
      </c>
      <c r="E97" s="7">
        <v>25</v>
      </c>
      <c r="F97" s="7">
        <v>31</v>
      </c>
      <c r="G97" s="7" t="s">
        <v>2</v>
      </c>
      <c r="H97" s="7">
        <v>16</v>
      </c>
      <c r="I97" s="7">
        <v>30</v>
      </c>
      <c r="J97" s="7">
        <v>1</v>
      </c>
      <c r="K97" s="7">
        <v>61</v>
      </c>
      <c r="N97" t="str">
        <f t="shared" si="37"/>
        <v>Oakland Raiders</v>
      </c>
      <c r="O97" t="str">
        <f t="shared" si="38"/>
        <v>Kansas City Chiefs</v>
      </c>
      <c r="P97">
        <f t="shared" si="47"/>
        <v>25</v>
      </c>
      <c r="Q97">
        <f t="shared" si="48"/>
        <v>16</v>
      </c>
      <c r="R97">
        <f t="shared" si="39"/>
        <v>0.21162582233323851</v>
      </c>
      <c r="S97">
        <f t="shared" si="40"/>
        <v>0.92886733596915005</v>
      </c>
      <c r="T97">
        <f t="shared" si="49"/>
        <v>1.0000000000000257E-4</v>
      </c>
      <c r="U97">
        <f t="shared" si="41"/>
        <v>0.18562782074579723</v>
      </c>
      <c r="V97">
        <f t="shared" si="42"/>
        <v>0.8143721792542028</v>
      </c>
      <c r="W97" s="34">
        <f t="shared" si="50"/>
        <v>7</v>
      </c>
      <c r="X97">
        <f t="shared" si="43"/>
        <v>0.18562782074579723</v>
      </c>
      <c r="Y97" s="37">
        <v>1</v>
      </c>
      <c r="Z97">
        <f t="shared" si="51"/>
        <v>-1.6840115736036754</v>
      </c>
      <c r="AA97">
        <f t="shared" si="52"/>
        <v>-1.6840115736036754</v>
      </c>
      <c r="AC97">
        <f t="shared" si="53"/>
        <v>0.18562782074579723</v>
      </c>
      <c r="AD97">
        <f t="shared" si="54"/>
        <v>-0.3143721792542028</v>
      </c>
      <c r="AE97">
        <f t="shared" si="44"/>
        <v>1</v>
      </c>
      <c r="AF97">
        <f t="shared" si="45"/>
        <v>-5.7799980283976993</v>
      </c>
      <c r="AG97">
        <f t="shared" si="46"/>
        <v>-7.5300978475831979</v>
      </c>
    </row>
    <row r="98" spans="1:33" x14ac:dyDescent="0.35">
      <c r="A98" s="7">
        <v>93</v>
      </c>
      <c r="B98" s="7">
        <v>7</v>
      </c>
      <c r="C98" s="8">
        <v>43030</v>
      </c>
      <c r="D98" s="8" t="s">
        <v>33</v>
      </c>
      <c r="E98" s="7">
        <v>19</v>
      </c>
      <c r="F98" s="7">
        <v>31</v>
      </c>
      <c r="G98" s="7" t="s">
        <v>19</v>
      </c>
      <c r="H98" s="7">
        <v>24</v>
      </c>
      <c r="I98" s="7">
        <v>28</v>
      </c>
      <c r="J98" s="7">
        <v>3</v>
      </c>
      <c r="K98" s="7">
        <v>59</v>
      </c>
      <c r="N98" t="str">
        <f t="shared" si="37"/>
        <v>Miami Dolphins</v>
      </c>
      <c r="O98" t="str">
        <f t="shared" si="38"/>
        <v>New York Jets</v>
      </c>
      <c r="P98">
        <f t="shared" si="47"/>
        <v>19</v>
      </c>
      <c r="Q98">
        <f t="shared" si="48"/>
        <v>24</v>
      </c>
      <c r="R98">
        <f t="shared" si="39"/>
        <v>0.26955034061392702</v>
      </c>
      <c r="S98">
        <f t="shared" si="40"/>
        <v>0.21440108420024101</v>
      </c>
      <c r="T98">
        <f t="shared" si="49"/>
        <v>1.0000000000000257E-4</v>
      </c>
      <c r="U98">
        <f t="shared" si="41"/>
        <v>0.55706961448868442</v>
      </c>
      <c r="V98">
        <f t="shared" si="42"/>
        <v>0.44293038551131553</v>
      </c>
      <c r="W98" s="34">
        <f t="shared" si="50"/>
        <v>7</v>
      </c>
      <c r="X98">
        <f t="shared" si="43"/>
        <v>0.55706961448868442</v>
      </c>
      <c r="Y98" s="37">
        <v>1</v>
      </c>
      <c r="Z98">
        <f t="shared" si="51"/>
        <v>-0.58506506573564632</v>
      </c>
      <c r="AA98">
        <f t="shared" si="52"/>
        <v>-0.58506506573564632</v>
      </c>
      <c r="AC98">
        <f t="shared" si="53"/>
        <v>0.55706961448868442</v>
      </c>
      <c r="AD98">
        <f t="shared" si="54"/>
        <v>5.7069614488684417E-2</v>
      </c>
      <c r="AE98">
        <f t="shared" si="44"/>
        <v>3</v>
      </c>
      <c r="AF98">
        <f t="shared" si="45"/>
        <v>3.0547694621639945</v>
      </c>
      <c r="AG98">
        <f t="shared" si="46"/>
        <v>1.3669777721525282</v>
      </c>
    </row>
    <row r="99" spans="1:33" x14ac:dyDescent="0.35">
      <c r="A99" s="7">
        <v>94</v>
      </c>
      <c r="B99" s="7">
        <v>7</v>
      </c>
      <c r="C99" s="8">
        <v>43030</v>
      </c>
      <c r="D99" s="8" t="s">
        <v>18</v>
      </c>
      <c r="E99" s="7">
        <v>4</v>
      </c>
      <c r="F99" s="7">
        <v>30</v>
      </c>
      <c r="G99" s="7" t="s">
        <v>32</v>
      </c>
      <c r="H99" s="7">
        <v>30</v>
      </c>
      <c r="I99" s="7">
        <v>27</v>
      </c>
      <c r="J99" s="7">
        <v>3</v>
      </c>
      <c r="K99" s="7">
        <v>57</v>
      </c>
      <c r="N99" t="str">
        <f t="shared" si="37"/>
        <v>Buffalo Bills</v>
      </c>
      <c r="O99" t="str">
        <f t="shared" si="38"/>
        <v>Tampa Bay Buccaneers</v>
      </c>
      <c r="P99">
        <f t="shared" si="47"/>
        <v>4</v>
      </c>
      <c r="Q99">
        <f t="shared" si="48"/>
        <v>30</v>
      </c>
      <c r="R99">
        <f t="shared" si="39"/>
        <v>0.37789716162172066</v>
      </c>
      <c r="S99">
        <f t="shared" si="40"/>
        <v>8.6383944537279295E-2</v>
      </c>
      <c r="T99">
        <f t="shared" si="49"/>
        <v>1.0000000000000257E-4</v>
      </c>
      <c r="U99">
        <f t="shared" si="41"/>
        <v>0.81398049276427231</v>
      </c>
      <c r="V99">
        <f t="shared" si="42"/>
        <v>0.18601950723572763</v>
      </c>
      <c r="W99" s="34">
        <f t="shared" si="50"/>
        <v>7</v>
      </c>
      <c r="X99">
        <f t="shared" si="43"/>
        <v>0.81398049276427231</v>
      </c>
      <c r="Y99" s="37">
        <v>1</v>
      </c>
      <c r="Z99">
        <f t="shared" si="51"/>
        <v>-0.20581887792981002</v>
      </c>
      <c r="AA99">
        <f t="shared" si="52"/>
        <v>-0.20581887792981002</v>
      </c>
      <c r="AC99">
        <f t="shared" si="53"/>
        <v>0.81398049276427231</v>
      </c>
      <c r="AD99">
        <f t="shared" si="54"/>
        <v>0.31398049276427231</v>
      </c>
      <c r="AE99">
        <f t="shared" si="44"/>
        <v>3</v>
      </c>
      <c r="AF99">
        <f t="shared" si="45"/>
        <v>9.1654115966674166</v>
      </c>
      <c r="AG99">
        <f t="shared" si="46"/>
        <v>7.5207158545526758</v>
      </c>
    </row>
    <row r="100" spans="1:33" x14ac:dyDescent="0.35">
      <c r="A100" s="7">
        <v>95</v>
      </c>
      <c r="B100" s="7">
        <v>7</v>
      </c>
      <c r="C100" s="8">
        <v>43030</v>
      </c>
      <c r="D100" s="8" t="s">
        <v>17</v>
      </c>
      <c r="E100" s="7">
        <v>6</v>
      </c>
      <c r="F100" s="7">
        <v>17</v>
      </c>
      <c r="G100" s="7" t="s">
        <v>24</v>
      </c>
      <c r="H100" s="7">
        <v>5</v>
      </c>
      <c r="I100" s="7">
        <v>3</v>
      </c>
      <c r="J100" s="7">
        <v>14</v>
      </c>
      <c r="K100" s="7">
        <v>20</v>
      </c>
      <c r="N100" t="str">
        <f t="shared" si="37"/>
        <v>Chicago Bears</v>
      </c>
      <c r="O100" t="str">
        <f t="shared" si="38"/>
        <v>Carolina Panthers</v>
      </c>
      <c r="P100">
        <f t="shared" si="47"/>
        <v>6</v>
      </c>
      <c r="Q100">
        <f t="shared" si="48"/>
        <v>5</v>
      </c>
      <c r="R100">
        <f t="shared" si="39"/>
        <v>0.28935579302142939</v>
      </c>
      <c r="S100">
        <f t="shared" si="40"/>
        <v>1.1036689683860905</v>
      </c>
      <c r="T100">
        <f t="shared" si="49"/>
        <v>1.0000000000000257E-4</v>
      </c>
      <c r="U100">
        <f t="shared" si="41"/>
        <v>0.20777449446019652</v>
      </c>
      <c r="V100">
        <f t="shared" si="42"/>
        <v>0.79222550553980342</v>
      </c>
      <c r="W100" s="34">
        <f t="shared" si="50"/>
        <v>7</v>
      </c>
      <c r="X100">
        <f t="shared" si="43"/>
        <v>0.20777449446019652</v>
      </c>
      <c r="Y100" s="37">
        <v>1</v>
      </c>
      <c r="Z100">
        <f t="shared" si="51"/>
        <v>-1.5713019486578033</v>
      </c>
      <c r="AA100">
        <f t="shared" si="52"/>
        <v>-1.5713019486578033</v>
      </c>
      <c r="AC100">
        <f t="shared" si="53"/>
        <v>0.20777449446019652</v>
      </c>
      <c r="AD100">
        <f t="shared" si="54"/>
        <v>-0.29222550553980348</v>
      </c>
      <c r="AE100">
        <f t="shared" si="44"/>
        <v>14</v>
      </c>
      <c r="AF100">
        <f t="shared" si="45"/>
        <v>-5.253237937713104</v>
      </c>
      <c r="AG100">
        <f t="shared" si="46"/>
        <v>-6.999622725822892</v>
      </c>
    </row>
    <row r="101" spans="1:33" x14ac:dyDescent="0.35">
      <c r="A101" s="7">
        <v>96</v>
      </c>
      <c r="B101" s="7">
        <v>7</v>
      </c>
      <c r="C101" s="8">
        <v>43030</v>
      </c>
      <c r="D101" s="8" t="s">
        <v>22</v>
      </c>
      <c r="E101" s="7">
        <v>12</v>
      </c>
      <c r="F101" s="7">
        <v>17</v>
      </c>
      <c r="G101" s="7" t="s">
        <v>29</v>
      </c>
      <c r="H101" s="7">
        <v>22</v>
      </c>
      <c r="I101" s="7">
        <v>26</v>
      </c>
      <c r="J101" s="7">
        <v>-9</v>
      </c>
      <c r="K101" s="7">
        <v>43</v>
      </c>
      <c r="N101" t="str">
        <f t="shared" si="37"/>
        <v>New Orleans Saints</v>
      </c>
      <c r="O101" t="str">
        <f t="shared" si="38"/>
        <v>Green Bay Packers</v>
      </c>
      <c r="P101">
        <f t="shared" si="47"/>
        <v>22</v>
      </c>
      <c r="Q101">
        <f t="shared" si="48"/>
        <v>12</v>
      </c>
      <c r="R101">
        <f t="shared" si="39"/>
        <v>0.39630337521900966</v>
      </c>
      <c r="S101">
        <f t="shared" si="40"/>
        <v>1.6899504174685478</v>
      </c>
      <c r="T101">
        <f t="shared" si="49"/>
        <v>1.0000000000000257E-4</v>
      </c>
      <c r="U101">
        <f t="shared" si="41"/>
        <v>0.1899981568842064</v>
      </c>
      <c r="V101">
        <f t="shared" si="42"/>
        <v>0.81000184311579349</v>
      </c>
      <c r="W101" s="34">
        <f t="shared" si="50"/>
        <v>7</v>
      </c>
      <c r="X101">
        <f t="shared" si="43"/>
        <v>0.81000184311579349</v>
      </c>
      <c r="Y101" s="37">
        <v>1</v>
      </c>
      <c r="Z101">
        <f t="shared" si="51"/>
        <v>-0.21071875586664454</v>
      </c>
      <c r="AA101">
        <f t="shared" si="52"/>
        <v>-0.21071875586664454</v>
      </c>
      <c r="AC101">
        <f t="shared" si="53"/>
        <v>0.1899981568842064</v>
      </c>
      <c r="AD101">
        <f t="shared" si="54"/>
        <v>-0.3100018431157936</v>
      </c>
      <c r="AE101">
        <f t="shared" si="44"/>
        <v>-9</v>
      </c>
      <c r="AF101">
        <f t="shared" si="45"/>
        <v>-5.676049295947923</v>
      </c>
      <c r="AG101">
        <f t="shared" si="46"/>
        <v>-7.4254160057385352</v>
      </c>
    </row>
    <row r="102" spans="1:33" x14ac:dyDescent="0.35">
      <c r="A102" s="7">
        <v>97</v>
      </c>
      <c r="B102" s="7">
        <v>7</v>
      </c>
      <c r="C102" s="8">
        <v>43030</v>
      </c>
      <c r="D102" s="8" t="s">
        <v>20</v>
      </c>
      <c r="E102" s="7">
        <v>18</v>
      </c>
      <c r="F102" s="7">
        <v>33</v>
      </c>
      <c r="G102" s="7" t="s">
        <v>9</v>
      </c>
      <c r="H102" s="7">
        <v>1</v>
      </c>
      <c r="I102" s="7">
        <v>0</v>
      </c>
      <c r="J102" s="7">
        <v>33</v>
      </c>
      <c r="K102" s="7">
        <v>33</v>
      </c>
      <c r="N102" t="str">
        <f t="shared" ref="N102:N137" si="55">IF(J102&gt;0,D102,G102)</f>
        <v>Los Angeles Rams</v>
      </c>
      <c r="O102" t="str">
        <f t="shared" ref="O102:O137" si="56">IF(J102&gt;0,G102,D102)</f>
        <v>Arizona Cardinals</v>
      </c>
      <c r="P102">
        <f t="shared" si="47"/>
        <v>18</v>
      </c>
      <c r="Q102">
        <f t="shared" si="48"/>
        <v>1</v>
      </c>
      <c r="R102">
        <f t="shared" ref="R102:R137" si="57">VLOOKUP(E102,$AN$6:$AP$37,3,FALSE)</f>
        <v>0.42245026569197247</v>
      </c>
      <c r="S102">
        <f t="shared" ref="S102:S137" si="58">VLOOKUP(H102,$AN$6:$AP$37,3,FALSE)</f>
        <v>0.10283699006650698</v>
      </c>
      <c r="T102">
        <f t="shared" si="49"/>
        <v>1.0000000000000257E-4</v>
      </c>
      <c r="U102">
        <f t="shared" ref="U102:U133" si="59">(R102+T102)/(R102+S102+T102)</f>
        <v>0.80426439937518934</v>
      </c>
      <c r="V102">
        <f t="shared" ref="V102:V137" si="60">S102/(R102+S102+T102)</f>
        <v>0.19573560062481066</v>
      </c>
      <c r="W102" s="34">
        <f t="shared" si="50"/>
        <v>7</v>
      </c>
      <c r="X102">
        <f t="shared" ref="X102:X137" si="61">IF(E102=P102,U102,V102)</f>
        <v>0.80426439937518934</v>
      </c>
      <c r="Y102" s="37">
        <v>1</v>
      </c>
      <c r="Z102">
        <f t="shared" si="51"/>
        <v>-0.2178272089198407</v>
      </c>
      <c r="AA102">
        <f t="shared" si="52"/>
        <v>-0.2178272089198407</v>
      </c>
      <c r="AC102">
        <f t="shared" si="53"/>
        <v>0.80426439937518934</v>
      </c>
      <c r="AD102">
        <f t="shared" si="54"/>
        <v>0.30426439937518934</v>
      </c>
      <c r="AE102">
        <f t="shared" ref="AE102:AE137" si="62">J102</f>
        <v>33</v>
      </c>
      <c r="AF102">
        <f t="shared" ref="AF102:AF137" si="63">$AK$9+$AJ$9*AC102</f>
        <v>8.9343136764679745</v>
      </c>
      <c r="AG102">
        <f t="shared" ref="AG102:AG137" si="64">$AJ$18*AD102</f>
        <v>7.2879880919064428</v>
      </c>
    </row>
    <row r="103" spans="1:33" x14ac:dyDescent="0.35">
      <c r="A103" s="7">
        <v>98</v>
      </c>
      <c r="B103" s="7">
        <v>7</v>
      </c>
      <c r="C103" s="8">
        <v>43030</v>
      </c>
      <c r="D103" s="8" t="s">
        <v>21</v>
      </c>
      <c r="E103" s="7">
        <v>14</v>
      </c>
      <c r="F103" s="7">
        <v>0</v>
      </c>
      <c r="G103" s="7" t="s">
        <v>14</v>
      </c>
      <c r="H103" s="7">
        <v>15</v>
      </c>
      <c r="I103" s="7">
        <v>27</v>
      </c>
      <c r="J103" s="7">
        <v>-27</v>
      </c>
      <c r="K103" s="7">
        <v>27</v>
      </c>
      <c r="N103" t="str">
        <f t="shared" si="55"/>
        <v>Jacksonville Jaguars</v>
      </c>
      <c r="O103" t="str">
        <f t="shared" si="56"/>
        <v>Indianapolis Colts</v>
      </c>
      <c r="P103">
        <f t="shared" si="47"/>
        <v>15</v>
      </c>
      <c r="Q103">
        <f t="shared" si="48"/>
        <v>14</v>
      </c>
      <c r="R103">
        <f t="shared" si="57"/>
        <v>2.139700014182281E-2</v>
      </c>
      <c r="S103">
        <f t="shared" si="58"/>
        <v>0.28477740775636229</v>
      </c>
      <c r="T103">
        <f t="shared" ref="T103:T137" si="65">$AP$38</f>
        <v>1.0000000000000257E-4</v>
      </c>
      <c r="U103">
        <f t="shared" si="59"/>
        <v>7.0188692190596175E-2</v>
      </c>
      <c r="V103">
        <f t="shared" si="60"/>
        <v>0.9298113078094038</v>
      </c>
      <c r="W103" s="34">
        <f t="shared" si="50"/>
        <v>7</v>
      </c>
      <c r="X103">
        <f t="shared" si="61"/>
        <v>0.9298113078094038</v>
      </c>
      <c r="Y103" s="37">
        <v>1</v>
      </c>
      <c r="Z103">
        <f t="shared" si="51"/>
        <v>-7.2773608249373803E-2</v>
      </c>
      <c r="AA103">
        <f t="shared" si="52"/>
        <v>-7.2773608249373803E-2</v>
      </c>
      <c r="AC103">
        <f t="shared" si="53"/>
        <v>7.0188692190596175E-2</v>
      </c>
      <c r="AD103">
        <f t="shared" si="54"/>
        <v>-0.4298113078094038</v>
      </c>
      <c r="AE103">
        <f t="shared" si="62"/>
        <v>-27</v>
      </c>
      <c r="AF103">
        <f t="shared" si="63"/>
        <v>-8.5257252924767215</v>
      </c>
      <c r="AG103">
        <f t="shared" si="64"/>
        <v>-10.295189642673325</v>
      </c>
    </row>
    <row r="104" spans="1:33" x14ac:dyDescent="0.35">
      <c r="A104" s="7">
        <v>99</v>
      </c>
      <c r="B104" s="7">
        <v>7</v>
      </c>
      <c r="C104" s="8">
        <v>43030</v>
      </c>
      <c r="D104" s="8" t="s">
        <v>28</v>
      </c>
      <c r="E104" s="7">
        <v>20</v>
      </c>
      <c r="F104" s="7">
        <v>24</v>
      </c>
      <c r="G104" s="7" t="s">
        <v>12</v>
      </c>
      <c r="H104" s="7">
        <v>3</v>
      </c>
      <c r="I104" s="7">
        <v>16</v>
      </c>
      <c r="J104" s="7">
        <v>8</v>
      </c>
      <c r="K104" s="7">
        <v>40</v>
      </c>
      <c r="N104" t="str">
        <f t="shared" si="55"/>
        <v>Minnesota Vikings</v>
      </c>
      <c r="O104" t="str">
        <f t="shared" si="56"/>
        <v>Baltimore Ravens</v>
      </c>
      <c r="P104">
        <f t="shared" si="47"/>
        <v>20</v>
      </c>
      <c r="Q104">
        <f t="shared" si="48"/>
        <v>3</v>
      </c>
      <c r="R104">
        <f t="shared" si="57"/>
        <v>1.1585324777670531</v>
      </c>
      <c r="S104">
        <f t="shared" si="58"/>
        <v>0.164404104396635</v>
      </c>
      <c r="T104">
        <f t="shared" si="65"/>
        <v>1.0000000000000257E-4</v>
      </c>
      <c r="U104">
        <f t="shared" si="59"/>
        <v>0.87573729508841747</v>
      </c>
      <c r="V104">
        <f t="shared" si="60"/>
        <v>0.12426270491158245</v>
      </c>
      <c r="W104" s="34">
        <f t="shared" si="50"/>
        <v>7</v>
      </c>
      <c r="X104">
        <f t="shared" si="61"/>
        <v>0.87573729508841747</v>
      </c>
      <c r="Y104" s="37">
        <v>1</v>
      </c>
      <c r="Z104">
        <f t="shared" si="51"/>
        <v>-0.13268912447375747</v>
      </c>
      <c r="AA104">
        <f t="shared" si="52"/>
        <v>-0.13268912447375747</v>
      </c>
      <c r="AC104">
        <f t="shared" si="53"/>
        <v>0.87573729508841747</v>
      </c>
      <c r="AD104">
        <f t="shared" si="54"/>
        <v>0.37573729508841747</v>
      </c>
      <c r="AE104">
        <f t="shared" si="62"/>
        <v>8</v>
      </c>
      <c r="AF104">
        <f t="shared" si="63"/>
        <v>10.634301201136841</v>
      </c>
      <c r="AG104">
        <f t="shared" si="64"/>
        <v>8.9999649578222023</v>
      </c>
    </row>
    <row r="105" spans="1:33" x14ac:dyDescent="0.35">
      <c r="A105" s="7">
        <v>100</v>
      </c>
      <c r="B105" s="7">
        <v>7</v>
      </c>
      <c r="C105" s="8">
        <v>43030</v>
      </c>
      <c r="D105" s="8" t="s">
        <v>11</v>
      </c>
      <c r="E105" s="7">
        <v>8</v>
      </c>
      <c r="F105" s="7">
        <v>9</v>
      </c>
      <c r="G105" s="7" t="s">
        <v>7</v>
      </c>
      <c r="H105" s="7">
        <v>31</v>
      </c>
      <c r="I105" s="7">
        <v>12</v>
      </c>
      <c r="J105" s="7">
        <v>-3</v>
      </c>
      <c r="K105" s="7">
        <v>21</v>
      </c>
      <c r="N105" t="str">
        <f t="shared" si="55"/>
        <v>Tennessee Titans</v>
      </c>
      <c r="O105" t="str">
        <f t="shared" si="56"/>
        <v>Cleveland Browns</v>
      </c>
      <c r="P105">
        <f t="shared" si="47"/>
        <v>31</v>
      </c>
      <c r="Q105">
        <f t="shared" si="48"/>
        <v>8</v>
      </c>
      <c r="R105">
        <f t="shared" si="57"/>
        <v>1E-4</v>
      </c>
      <c r="S105">
        <f t="shared" si="58"/>
        <v>0.19447377024454127</v>
      </c>
      <c r="T105">
        <f t="shared" si="65"/>
        <v>1.0000000000000257E-4</v>
      </c>
      <c r="U105">
        <f t="shared" si="59"/>
        <v>1.0273597709068395E-3</v>
      </c>
      <c r="V105">
        <f t="shared" si="60"/>
        <v>0.99897264022909327</v>
      </c>
      <c r="W105" s="34">
        <f t="shared" si="50"/>
        <v>7</v>
      </c>
      <c r="X105">
        <f t="shared" si="61"/>
        <v>0.99897264022909327</v>
      </c>
      <c r="Y105" s="37">
        <v>1</v>
      </c>
      <c r="Z105">
        <f t="shared" si="51"/>
        <v>-1.0278878666833921E-3</v>
      </c>
      <c r="AA105">
        <f t="shared" si="52"/>
        <v>-1.0278878666833921E-3</v>
      </c>
      <c r="AC105">
        <f t="shared" si="53"/>
        <v>1.0273597709068395E-3</v>
      </c>
      <c r="AD105">
        <f t="shared" si="54"/>
        <v>-0.49897264022909316</v>
      </c>
      <c r="AE105">
        <f t="shared" si="62"/>
        <v>-3</v>
      </c>
      <c r="AF105">
        <f t="shared" si="63"/>
        <v>-10.170732132198033</v>
      </c>
      <c r="AG105">
        <f t="shared" si="64"/>
        <v>-11.951798066564342</v>
      </c>
    </row>
    <row r="106" spans="1:33" x14ac:dyDescent="0.35">
      <c r="A106" s="7">
        <v>101</v>
      </c>
      <c r="B106" s="7">
        <v>7</v>
      </c>
      <c r="C106" s="8">
        <v>43030</v>
      </c>
      <c r="D106" s="8" t="s">
        <v>25</v>
      </c>
      <c r="E106" s="7">
        <v>28</v>
      </c>
      <c r="F106" s="7">
        <v>10</v>
      </c>
      <c r="G106" s="7" t="s">
        <v>26</v>
      </c>
      <c r="H106" s="7">
        <v>9</v>
      </c>
      <c r="I106" s="7">
        <v>40</v>
      </c>
      <c r="J106" s="7">
        <v>-30</v>
      </c>
      <c r="K106" s="7">
        <v>50</v>
      </c>
      <c r="N106" t="str">
        <f t="shared" si="55"/>
        <v>Dallas Cowboys</v>
      </c>
      <c r="O106" t="str">
        <f t="shared" si="56"/>
        <v>San Francisco 49ers</v>
      </c>
      <c r="P106">
        <f t="shared" si="47"/>
        <v>9</v>
      </c>
      <c r="Q106">
        <f t="shared" si="48"/>
        <v>28</v>
      </c>
      <c r="R106">
        <f t="shared" si="57"/>
        <v>1.0000000000065512E-4</v>
      </c>
      <c r="S106">
        <f t="shared" si="58"/>
        <v>0.35008756812865</v>
      </c>
      <c r="T106">
        <f t="shared" si="65"/>
        <v>1.0000000000000257E-4</v>
      </c>
      <c r="U106">
        <f t="shared" si="59"/>
        <v>5.7095945787948542E-4</v>
      </c>
      <c r="V106">
        <f t="shared" si="60"/>
        <v>0.99942904054212056</v>
      </c>
      <c r="W106" s="34">
        <f t="shared" si="50"/>
        <v>7</v>
      </c>
      <c r="X106">
        <f t="shared" si="61"/>
        <v>0.99942904054212056</v>
      </c>
      <c r="Y106" s="37">
        <v>1</v>
      </c>
      <c r="Z106">
        <f t="shared" si="51"/>
        <v>-5.7112251730054276E-4</v>
      </c>
      <c r="AA106">
        <f t="shared" si="52"/>
        <v>-5.7112251730054276E-4</v>
      </c>
      <c r="AC106">
        <f t="shared" si="53"/>
        <v>5.7095945787948542E-4</v>
      </c>
      <c r="AD106">
        <f t="shared" si="54"/>
        <v>-0.49942904054212051</v>
      </c>
      <c r="AE106">
        <f t="shared" si="62"/>
        <v>-30</v>
      </c>
      <c r="AF106">
        <f t="shared" si="63"/>
        <v>-10.181587643656734</v>
      </c>
      <c r="AG106">
        <f t="shared" si="64"/>
        <v>-11.962730137662097</v>
      </c>
    </row>
    <row r="107" spans="1:33" x14ac:dyDescent="0.35">
      <c r="A107" s="7">
        <v>102</v>
      </c>
      <c r="B107" s="7">
        <v>7</v>
      </c>
      <c r="C107" s="8">
        <v>43030</v>
      </c>
      <c r="D107" s="8" t="s">
        <v>31</v>
      </c>
      <c r="E107" s="7">
        <v>17</v>
      </c>
      <c r="F107" s="7">
        <v>21</v>
      </c>
      <c r="G107" s="7" t="s">
        <v>30</v>
      </c>
      <c r="H107" s="7">
        <v>10</v>
      </c>
      <c r="I107" s="7">
        <v>0</v>
      </c>
      <c r="J107" s="7">
        <v>21</v>
      </c>
      <c r="K107" s="7">
        <v>21</v>
      </c>
      <c r="N107" t="str">
        <f t="shared" si="55"/>
        <v>Los Angeles Chargers</v>
      </c>
      <c r="O107" t="str">
        <f t="shared" si="56"/>
        <v>Denver Broncos</v>
      </c>
      <c r="P107">
        <f t="shared" si="47"/>
        <v>17</v>
      </c>
      <c r="Q107">
        <f t="shared" si="48"/>
        <v>10</v>
      </c>
      <c r="R107">
        <f t="shared" si="57"/>
        <v>0.17165805220233751</v>
      </c>
      <c r="S107">
        <f t="shared" si="58"/>
        <v>0.17083128505610723</v>
      </c>
      <c r="T107">
        <f t="shared" si="65"/>
        <v>1.0000000000000257E-4</v>
      </c>
      <c r="U107">
        <f t="shared" si="59"/>
        <v>0.50135259193068682</v>
      </c>
      <c r="V107">
        <f t="shared" si="60"/>
        <v>0.49864740806931307</v>
      </c>
      <c r="W107" s="34">
        <f t="shared" si="50"/>
        <v>7</v>
      </c>
      <c r="X107">
        <f t="shared" si="61"/>
        <v>0.50135259193068682</v>
      </c>
      <c r="Y107" s="37">
        <v>1</v>
      </c>
      <c r="Z107">
        <f t="shared" si="51"/>
        <v>-0.69044564912293005</v>
      </c>
      <c r="AA107">
        <f t="shared" si="52"/>
        <v>-0.69044564912293005</v>
      </c>
      <c r="AC107">
        <f t="shared" si="53"/>
        <v>0.50135259193068682</v>
      </c>
      <c r="AD107">
        <f t="shared" si="54"/>
        <v>1.3525919306868195E-3</v>
      </c>
      <c r="AE107">
        <f t="shared" si="62"/>
        <v>21</v>
      </c>
      <c r="AF107">
        <f t="shared" si="63"/>
        <v>1.7295364166144029</v>
      </c>
      <c r="AG107">
        <f t="shared" si="64"/>
        <v>3.2398380830281619E-2</v>
      </c>
    </row>
    <row r="108" spans="1:33" x14ac:dyDescent="0.35">
      <c r="A108" s="7">
        <v>103</v>
      </c>
      <c r="B108" s="7">
        <v>7</v>
      </c>
      <c r="C108" s="8">
        <v>43030</v>
      </c>
      <c r="D108" s="8" t="s">
        <v>10</v>
      </c>
      <c r="E108" s="7">
        <v>27</v>
      </c>
      <c r="F108" s="7">
        <v>29</v>
      </c>
      <c r="G108" s="7" t="s">
        <v>13</v>
      </c>
      <c r="H108" s="7">
        <v>7</v>
      </c>
      <c r="I108" s="7">
        <v>14</v>
      </c>
      <c r="J108" s="7">
        <v>15</v>
      </c>
      <c r="K108" s="7">
        <v>43</v>
      </c>
      <c r="N108" t="str">
        <f t="shared" si="55"/>
        <v>Pittsburgh Steelers</v>
      </c>
      <c r="O108" t="str">
        <f t="shared" si="56"/>
        <v>Cincinnati Bengals</v>
      </c>
      <c r="P108">
        <f t="shared" si="47"/>
        <v>27</v>
      </c>
      <c r="Q108">
        <f t="shared" si="48"/>
        <v>7</v>
      </c>
      <c r="R108">
        <f t="shared" si="57"/>
        <v>0.9927156240289603</v>
      </c>
      <c r="S108">
        <f t="shared" si="58"/>
        <v>6.0248325711675398E-2</v>
      </c>
      <c r="T108">
        <f t="shared" si="65"/>
        <v>1.0000000000000257E-4</v>
      </c>
      <c r="U108">
        <f t="shared" si="59"/>
        <v>0.94278759069996243</v>
      </c>
      <c r="V108">
        <f t="shared" si="60"/>
        <v>5.7212409300037521E-2</v>
      </c>
      <c r="W108" s="34">
        <f t="shared" si="50"/>
        <v>7</v>
      </c>
      <c r="X108">
        <f t="shared" si="61"/>
        <v>0.94278759069996243</v>
      </c>
      <c r="Y108" s="37">
        <v>1</v>
      </c>
      <c r="Z108">
        <f t="shared" si="51"/>
        <v>-5.8914270183318601E-2</v>
      </c>
      <c r="AA108">
        <f t="shared" si="52"/>
        <v>-5.8914270183318601E-2</v>
      </c>
      <c r="AC108">
        <f t="shared" si="53"/>
        <v>0.94278759069996243</v>
      </c>
      <c r="AD108">
        <f t="shared" si="54"/>
        <v>0.44278759069996243</v>
      </c>
      <c r="AE108">
        <f t="shared" si="62"/>
        <v>15</v>
      </c>
      <c r="AF108">
        <f t="shared" si="63"/>
        <v>12.229096891552528</v>
      </c>
      <c r="AG108">
        <f t="shared" si="64"/>
        <v>10.606008112983369</v>
      </c>
    </row>
    <row r="109" spans="1:33" x14ac:dyDescent="0.35">
      <c r="A109" s="7">
        <v>104</v>
      </c>
      <c r="B109" s="7">
        <v>7</v>
      </c>
      <c r="C109" s="8">
        <v>43030</v>
      </c>
      <c r="D109" s="8" t="s">
        <v>27</v>
      </c>
      <c r="E109" s="7">
        <v>23</v>
      </c>
      <c r="F109" s="7">
        <v>7</v>
      </c>
      <c r="G109" s="7" t="s">
        <v>23</v>
      </c>
      <c r="H109" s="7">
        <v>29</v>
      </c>
      <c r="I109" s="7">
        <v>24</v>
      </c>
      <c r="J109" s="7">
        <v>-17</v>
      </c>
      <c r="K109" s="7">
        <v>31</v>
      </c>
      <c r="N109" t="str">
        <f t="shared" si="55"/>
        <v>Seattle Seahawks</v>
      </c>
      <c r="O109" t="str">
        <f t="shared" si="56"/>
        <v>New York Giants</v>
      </c>
      <c r="P109">
        <f t="shared" si="47"/>
        <v>29</v>
      </c>
      <c r="Q109">
        <f t="shared" si="48"/>
        <v>23</v>
      </c>
      <c r="R109">
        <f t="shared" si="57"/>
        <v>3.3948692687416175E-2</v>
      </c>
      <c r="S109">
        <f t="shared" si="58"/>
        <v>0.19887279363298699</v>
      </c>
      <c r="T109">
        <f t="shared" si="65"/>
        <v>1.0000000000000257E-4</v>
      </c>
      <c r="U109">
        <f t="shared" si="59"/>
        <v>0.14618098667196092</v>
      </c>
      <c r="V109">
        <f t="shared" si="60"/>
        <v>0.85381901332803911</v>
      </c>
      <c r="W109" s="34">
        <f t="shared" si="50"/>
        <v>7</v>
      </c>
      <c r="X109">
        <f t="shared" si="61"/>
        <v>0.85381901332803911</v>
      </c>
      <c r="Y109" s="37">
        <v>1</v>
      </c>
      <c r="Z109">
        <f t="shared" si="51"/>
        <v>-0.15803603584082662</v>
      </c>
      <c r="AA109">
        <f t="shared" si="52"/>
        <v>-0.15803603584082662</v>
      </c>
      <c r="AC109">
        <f t="shared" si="53"/>
        <v>0.14618098667196092</v>
      </c>
      <c r="AD109">
        <f t="shared" si="54"/>
        <v>-0.35381901332803911</v>
      </c>
      <c r="AE109">
        <f t="shared" si="62"/>
        <v>-17</v>
      </c>
      <c r="AF109">
        <f t="shared" si="63"/>
        <v>-6.7182435709075046</v>
      </c>
      <c r="AG109">
        <f t="shared" si="64"/>
        <v>-8.4749604657004944</v>
      </c>
    </row>
    <row r="110" spans="1:33" x14ac:dyDescent="0.35">
      <c r="A110" s="7">
        <v>105</v>
      </c>
      <c r="B110" s="7">
        <v>7</v>
      </c>
      <c r="C110" s="8">
        <v>43030</v>
      </c>
      <c r="D110" s="8" t="s">
        <v>3</v>
      </c>
      <c r="E110" s="7">
        <v>21</v>
      </c>
      <c r="F110" s="7">
        <v>23</v>
      </c>
      <c r="G110" s="7" t="s">
        <v>16</v>
      </c>
      <c r="H110" s="7">
        <v>2</v>
      </c>
      <c r="I110" s="7">
        <v>7</v>
      </c>
      <c r="J110" s="7">
        <v>16</v>
      </c>
      <c r="K110" s="7">
        <v>30</v>
      </c>
      <c r="N110" t="str">
        <f t="shared" si="55"/>
        <v>New England Patriots</v>
      </c>
      <c r="O110" t="str">
        <f t="shared" si="56"/>
        <v>Atlanta Falcons</v>
      </c>
      <c r="P110">
        <f t="shared" si="47"/>
        <v>21</v>
      </c>
      <c r="Q110">
        <f t="shared" si="48"/>
        <v>2</v>
      </c>
      <c r="R110">
        <f t="shared" si="57"/>
        <v>1.370730262924716</v>
      </c>
      <c r="S110">
        <f t="shared" si="58"/>
        <v>0.45069269408416029</v>
      </c>
      <c r="T110">
        <f t="shared" si="65"/>
        <v>1.0000000000000257E-4</v>
      </c>
      <c r="U110">
        <f t="shared" si="59"/>
        <v>0.75257369535202401</v>
      </c>
      <c r="V110">
        <f t="shared" si="60"/>
        <v>0.24742630464797599</v>
      </c>
      <c r="W110" s="34">
        <f t="shared" si="50"/>
        <v>7</v>
      </c>
      <c r="X110">
        <f t="shared" si="61"/>
        <v>0.75257369535202401</v>
      </c>
      <c r="Y110" s="37">
        <v>1</v>
      </c>
      <c r="Z110">
        <f t="shared" si="51"/>
        <v>-0.28425635313170633</v>
      </c>
      <c r="AA110">
        <f t="shared" si="52"/>
        <v>-0.28425635313170633</v>
      </c>
      <c r="AC110">
        <f t="shared" si="53"/>
        <v>0.75257369535202401</v>
      </c>
      <c r="AD110">
        <f t="shared" si="54"/>
        <v>0.25257369535202401</v>
      </c>
      <c r="AE110">
        <f t="shared" si="62"/>
        <v>16</v>
      </c>
      <c r="AF110">
        <f t="shared" si="63"/>
        <v>7.7048468820441389</v>
      </c>
      <c r="AG110">
        <f t="shared" si="64"/>
        <v>6.049850353292622</v>
      </c>
    </row>
    <row r="111" spans="1:33" x14ac:dyDescent="0.35">
      <c r="A111" s="7">
        <v>106</v>
      </c>
      <c r="B111" s="7">
        <v>7</v>
      </c>
      <c r="C111" s="8">
        <v>43031</v>
      </c>
      <c r="D111" s="8" t="s">
        <v>4</v>
      </c>
      <c r="E111" s="7">
        <v>26</v>
      </c>
      <c r="F111" s="7">
        <v>34</v>
      </c>
      <c r="G111" s="7" t="s">
        <v>5</v>
      </c>
      <c r="H111" s="7">
        <v>32</v>
      </c>
      <c r="I111" s="7">
        <v>24</v>
      </c>
      <c r="J111" s="7">
        <v>10</v>
      </c>
      <c r="K111" s="7">
        <v>58</v>
      </c>
      <c r="N111" t="str">
        <f t="shared" si="55"/>
        <v>Philadelphia Eagles</v>
      </c>
      <c r="O111" t="str">
        <f t="shared" si="56"/>
        <v>Washington Redskins</v>
      </c>
      <c r="P111">
        <f t="shared" si="47"/>
        <v>26</v>
      </c>
      <c r="Q111">
        <f t="shared" si="48"/>
        <v>32</v>
      </c>
      <c r="R111">
        <f t="shared" si="57"/>
        <v>2.6563096015733758</v>
      </c>
      <c r="S111">
        <f t="shared" si="58"/>
        <v>0.42876980662672598</v>
      </c>
      <c r="T111">
        <f t="shared" si="65"/>
        <v>1.0000000000000257E-4</v>
      </c>
      <c r="U111">
        <f t="shared" si="59"/>
        <v>0.86102273161583476</v>
      </c>
      <c r="V111">
        <f t="shared" si="60"/>
        <v>0.13897726838416535</v>
      </c>
      <c r="W111" s="34">
        <f t="shared" si="50"/>
        <v>7</v>
      </c>
      <c r="X111">
        <f t="shared" si="61"/>
        <v>0.86102273161583476</v>
      </c>
      <c r="Y111" s="37">
        <v>1</v>
      </c>
      <c r="Z111">
        <f t="shared" si="51"/>
        <v>-0.14963437349079806</v>
      </c>
      <c r="AA111">
        <f t="shared" si="52"/>
        <v>-0.14963437349079806</v>
      </c>
      <c r="AC111">
        <f t="shared" si="53"/>
        <v>0.86102273161583476</v>
      </c>
      <c r="AD111">
        <f t="shared" si="54"/>
        <v>0.36102273161583476</v>
      </c>
      <c r="AE111">
        <f t="shared" si="62"/>
        <v>10</v>
      </c>
      <c r="AF111">
        <f t="shared" si="63"/>
        <v>10.284314341296922</v>
      </c>
      <c r="AG111">
        <f t="shared" si="64"/>
        <v>8.6475097787542534</v>
      </c>
    </row>
    <row r="112" spans="1:33" x14ac:dyDescent="0.35">
      <c r="A112" s="7">
        <v>107</v>
      </c>
      <c r="B112" s="7">
        <v>8</v>
      </c>
      <c r="C112" s="8">
        <v>43034</v>
      </c>
      <c r="D112" s="8" t="s">
        <v>12</v>
      </c>
      <c r="E112" s="7">
        <v>3</v>
      </c>
      <c r="F112" s="7">
        <v>40</v>
      </c>
      <c r="G112" s="7" t="s">
        <v>33</v>
      </c>
      <c r="H112" s="7">
        <v>19</v>
      </c>
      <c r="I112" s="7">
        <v>0</v>
      </c>
      <c r="J112" s="7">
        <v>40</v>
      </c>
      <c r="K112" s="7">
        <v>40</v>
      </c>
      <c r="N112" t="str">
        <f t="shared" si="55"/>
        <v>Baltimore Ravens</v>
      </c>
      <c r="O112" t="str">
        <f t="shared" si="56"/>
        <v>Miami Dolphins</v>
      </c>
      <c r="P112">
        <f t="shared" si="47"/>
        <v>3</v>
      </c>
      <c r="Q112">
        <f t="shared" si="48"/>
        <v>19</v>
      </c>
      <c r="R112">
        <f t="shared" si="57"/>
        <v>0.164404104396635</v>
      </c>
      <c r="S112">
        <f t="shared" si="58"/>
        <v>0.26955034061392702</v>
      </c>
      <c r="T112">
        <f t="shared" si="65"/>
        <v>1.0000000000000257E-4</v>
      </c>
      <c r="U112">
        <f t="shared" si="59"/>
        <v>0.37899417063366797</v>
      </c>
      <c r="V112">
        <f t="shared" si="60"/>
        <v>0.62100582936633208</v>
      </c>
      <c r="W112" s="34">
        <f t="shared" si="50"/>
        <v>8</v>
      </c>
      <c r="X112">
        <f t="shared" si="61"/>
        <v>0.37899417063366797</v>
      </c>
      <c r="Y112" s="37">
        <v>1</v>
      </c>
      <c r="Z112">
        <f t="shared" si="51"/>
        <v>-0.97023445493180305</v>
      </c>
      <c r="AA112">
        <f t="shared" si="52"/>
        <v>-0.97023445493180305</v>
      </c>
      <c r="AC112">
        <f t="shared" si="53"/>
        <v>0.37899417063366797</v>
      </c>
      <c r="AD112">
        <f t="shared" si="54"/>
        <v>-0.12100582936633203</v>
      </c>
      <c r="AE112">
        <f t="shared" si="62"/>
        <v>40</v>
      </c>
      <c r="AF112">
        <f t="shared" si="63"/>
        <v>-1.1807666803484285</v>
      </c>
      <c r="AG112">
        <f t="shared" si="64"/>
        <v>-2.8984299355562486</v>
      </c>
    </row>
    <row r="113" spans="1:33" x14ac:dyDescent="0.35">
      <c r="A113" s="7">
        <v>108</v>
      </c>
      <c r="B113" s="7">
        <v>8</v>
      </c>
      <c r="C113" s="8">
        <v>43037</v>
      </c>
      <c r="D113" s="8" t="s">
        <v>11</v>
      </c>
      <c r="E113" s="7">
        <v>8</v>
      </c>
      <c r="F113" s="7">
        <v>16</v>
      </c>
      <c r="G113" s="7" t="s">
        <v>28</v>
      </c>
      <c r="H113" s="7">
        <v>20</v>
      </c>
      <c r="I113" s="7">
        <v>33</v>
      </c>
      <c r="J113" s="7">
        <v>-17</v>
      </c>
      <c r="K113" s="7">
        <v>49</v>
      </c>
      <c r="N113" t="str">
        <f t="shared" si="55"/>
        <v>Minnesota Vikings</v>
      </c>
      <c r="O113" t="str">
        <f t="shared" si="56"/>
        <v>Cleveland Browns</v>
      </c>
      <c r="P113">
        <f t="shared" si="47"/>
        <v>20</v>
      </c>
      <c r="Q113">
        <f t="shared" si="48"/>
        <v>8</v>
      </c>
      <c r="R113">
        <f t="shared" si="57"/>
        <v>1E-4</v>
      </c>
      <c r="S113">
        <f t="shared" si="58"/>
        <v>1.1585324777670531</v>
      </c>
      <c r="T113">
        <f t="shared" si="65"/>
        <v>1.0000000000000257E-4</v>
      </c>
      <c r="U113">
        <f t="shared" si="59"/>
        <v>1.7260239428639693E-4</v>
      </c>
      <c r="V113">
        <f t="shared" si="60"/>
        <v>0.9998273976057136</v>
      </c>
      <c r="W113" s="34">
        <f t="shared" si="50"/>
        <v>8</v>
      </c>
      <c r="X113">
        <f t="shared" si="61"/>
        <v>0.9998273976057136</v>
      </c>
      <c r="Y113" s="37">
        <v>1</v>
      </c>
      <c r="Z113">
        <f t="shared" si="51"/>
        <v>-1.7261729179391468E-4</v>
      </c>
      <c r="AA113">
        <f t="shared" si="52"/>
        <v>-1.7261729179391468E-4</v>
      </c>
      <c r="AC113">
        <f t="shared" si="53"/>
        <v>1.7260239428639693E-4</v>
      </c>
      <c r="AD113">
        <f t="shared" si="54"/>
        <v>-0.4998273976057136</v>
      </c>
      <c r="AE113">
        <f t="shared" si="62"/>
        <v>-17</v>
      </c>
      <c r="AF113">
        <f t="shared" si="63"/>
        <v>-10.191062592610658</v>
      </c>
      <c r="AG113">
        <f t="shared" si="64"/>
        <v>-11.972271909692461</v>
      </c>
    </row>
    <row r="114" spans="1:33" x14ac:dyDescent="0.35">
      <c r="A114" s="7">
        <v>109</v>
      </c>
      <c r="B114" s="7">
        <v>8</v>
      </c>
      <c r="C114" s="8">
        <v>43037</v>
      </c>
      <c r="D114" s="8" t="s">
        <v>18</v>
      </c>
      <c r="E114" s="7">
        <v>4</v>
      </c>
      <c r="F114" s="7">
        <v>34</v>
      </c>
      <c r="G114" s="7" t="s">
        <v>6</v>
      </c>
      <c r="H114" s="7">
        <v>25</v>
      </c>
      <c r="I114" s="7">
        <v>14</v>
      </c>
      <c r="J114" s="7">
        <v>20</v>
      </c>
      <c r="K114" s="7">
        <v>48</v>
      </c>
      <c r="N114" t="str">
        <f t="shared" si="55"/>
        <v>Buffalo Bills</v>
      </c>
      <c r="O114" t="str">
        <f t="shared" si="56"/>
        <v>Oakland Raiders</v>
      </c>
      <c r="P114">
        <f t="shared" si="47"/>
        <v>4</v>
      </c>
      <c r="Q114">
        <f t="shared" si="48"/>
        <v>25</v>
      </c>
      <c r="R114">
        <f t="shared" si="57"/>
        <v>0.37789716162172066</v>
      </c>
      <c r="S114">
        <f t="shared" si="58"/>
        <v>0.21162582233323851</v>
      </c>
      <c r="T114">
        <f t="shared" si="65"/>
        <v>1.0000000000000257E-4</v>
      </c>
      <c r="U114">
        <f t="shared" si="59"/>
        <v>0.64108281377748255</v>
      </c>
      <c r="V114">
        <f t="shared" si="60"/>
        <v>0.3589171862225175</v>
      </c>
      <c r="W114" s="34">
        <f t="shared" si="50"/>
        <v>8</v>
      </c>
      <c r="X114">
        <f t="shared" si="61"/>
        <v>0.64108281377748255</v>
      </c>
      <c r="Y114" s="37">
        <v>1</v>
      </c>
      <c r="Z114">
        <f t="shared" si="51"/>
        <v>-0.44459663574571923</v>
      </c>
      <c r="AA114">
        <f t="shared" si="52"/>
        <v>-0.44459663574571923</v>
      </c>
      <c r="AC114">
        <f t="shared" si="53"/>
        <v>0.64108281377748255</v>
      </c>
      <c r="AD114">
        <f t="shared" si="54"/>
        <v>0.14108281377748255</v>
      </c>
      <c r="AE114">
        <f t="shared" si="62"/>
        <v>20</v>
      </c>
      <c r="AF114">
        <f t="shared" si="63"/>
        <v>5.0530289320408084</v>
      </c>
      <c r="AG114">
        <f t="shared" si="64"/>
        <v>3.3793301776165356</v>
      </c>
    </row>
    <row r="115" spans="1:33" x14ac:dyDescent="0.35">
      <c r="A115" s="7">
        <v>110</v>
      </c>
      <c r="B115" s="7">
        <v>8</v>
      </c>
      <c r="C115" s="8">
        <v>43037</v>
      </c>
      <c r="D115" s="8" t="s">
        <v>19</v>
      </c>
      <c r="E115" s="7">
        <v>24</v>
      </c>
      <c r="F115" s="7">
        <v>20</v>
      </c>
      <c r="G115" s="7" t="s">
        <v>16</v>
      </c>
      <c r="H115" s="7">
        <v>2</v>
      </c>
      <c r="I115" s="7">
        <v>25</v>
      </c>
      <c r="J115" s="7">
        <v>-5</v>
      </c>
      <c r="K115" s="7">
        <v>45</v>
      </c>
      <c r="N115" t="str">
        <f t="shared" si="55"/>
        <v>Atlanta Falcons</v>
      </c>
      <c r="O115" t="str">
        <f t="shared" si="56"/>
        <v>New York Jets</v>
      </c>
      <c r="P115">
        <f t="shared" si="47"/>
        <v>2</v>
      </c>
      <c r="Q115">
        <f t="shared" si="48"/>
        <v>24</v>
      </c>
      <c r="R115">
        <f t="shared" si="57"/>
        <v>0.21440108420024101</v>
      </c>
      <c r="S115">
        <f t="shared" si="58"/>
        <v>0.45069269408416029</v>
      </c>
      <c r="T115">
        <f t="shared" si="65"/>
        <v>1.0000000000000257E-4</v>
      </c>
      <c r="U115">
        <f t="shared" si="59"/>
        <v>0.32246405664445615</v>
      </c>
      <c r="V115">
        <f t="shared" si="60"/>
        <v>0.67753594335554379</v>
      </c>
      <c r="W115" s="34">
        <f t="shared" si="50"/>
        <v>8</v>
      </c>
      <c r="X115">
        <f t="shared" si="61"/>
        <v>0.67753594335554379</v>
      </c>
      <c r="Y115" s="37">
        <v>1</v>
      </c>
      <c r="Z115">
        <f t="shared" si="51"/>
        <v>-0.38929267471222578</v>
      </c>
      <c r="AA115">
        <f t="shared" si="52"/>
        <v>-0.38929267471222578</v>
      </c>
      <c r="AC115">
        <f t="shared" si="53"/>
        <v>0.32246405664445615</v>
      </c>
      <c r="AD115">
        <f t="shared" si="54"/>
        <v>-0.17753594335554385</v>
      </c>
      <c r="AE115">
        <f t="shared" si="62"/>
        <v>-5</v>
      </c>
      <c r="AF115">
        <f t="shared" si="63"/>
        <v>-2.5253391590591638</v>
      </c>
      <c r="AG115">
        <f t="shared" si="64"/>
        <v>-4.2524851534309578</v>
      </c>
    </row>
    <row r="116" spans="1:33" x14ac:dyDescent="0.35">
      <c r="A116" s="7">
        <v>111</v>
      </c>
      <c r="B116" s="7">
        <v>8</v>
      </c>
      <c r="C116" s="8">
        <v>43037</v>
      </c>
      <c r="D116" s="8" t="s">
        <v>13</v>
      </c>
      <c r="E116" s="7">
        <v>7</v>
      </c>
      <c r="F116" s="7">
        <v>24</v>
      </c>
      <c r="G116" s="7" t="s">
        <v>21</v>
      </c>
      <c r="H116" s="7">
        <v>14</v>
      </c>
      <c r="I116" s="7">
        <v>23</v>
      </c>
      <c r="J116" s="7">
        <v>1</v>
      </c>
      <c r="K116" s="7">
        <v>47</v>
      </c>
      <c r="N116" t="str">
        <f t="shared" si="55"/>
        <v>Cincinnati Bengals</v>
      </c>
      <c r="O116" t="str">
        <f t="shared" si="56"/>
        <v>Indianapolis Colts</v>
      </c>
      <c r="P116">
        <f t="shared" si="47"/>
        <v>7</v>
      </c>
      <c r="Q116">
        <f t="shared" si="48"/>
        <v>14</v>
      </c>
      <c r="R116">
        <f t="shared" si="57"/>
        <v>6.0248325711675398E-2</v>
      </c>
      <c r="S116">
        <f t="shared" si="58"/>
        <v>2.139700014182281E-2</v>
      </c>
      <c r="T116">
        <f t="shared" si="65"/>
        <v>1.0000000000000257E-4</v>
      </c>
      <c r="U116">
        <f t="shared" si="59"/>
        <v>0.73824802924915922</v>
      </c>
      <c r="V116">
        <f t="shared" si="60"/>
        <v>0.26175197075084078</v>
      </c>
      <c r="W116" s="34">
        <f t="shared" si="50"/>
        <v>8</v>
      </c>
      <c r="X116">
        <f t="shared" si="61"/>
        <v>0.73824802924915922</v>
      </c>
      <c r="Y116" s="37">
        <v>1</v>
      </c>
      <c r="Z116">
        <f t="shared" si="51"/>
        <v>-0.30347542785146259</v>
      </c>
      <c r="AA116">
        <f t="shared" si="52"/>
        <v>-0.30347542785146259</v>
      </c>
      <c r="AC116">
        <f t="shared" si="53"/>
        <v>0.73824802924915922</v>
      </c>
      <c r="AD116">
        <f t="shared" si="54"/>
        <v>0.23824802924915922</v>
      </c>
      <c r="AE116">
        <f t="shared" si="62"/>
        <v>1</v>
      </c>
      <c r="AF116">
        <f t="shared" si="63"/>
        <v>7.3641099717172427</v>
      </c>
      <c r="AG116">
        <f t="shared" si="64"/>
        <v>5.7067103599818569</v>
      </c>
    </row>
    <row r="117" spans="1:33" x14ac:dyDescent="0.35">
      <c r="A117" s="7">
        <v>112</v>
      </c>
      <c r="B117" s="7">
        <v>8</v>
      </c>
      <c r="C117" s="8">
        <v>43037</v>
      </c>
      <c r="D117" s="8" t="s">
        <v>29</v>
      </c>
      <c r="E117" s="7">
        <v>22</v>
      </c>
      <c r="F117" s="7">
        <v>20</v>
      </c>
      <c r="G117" s="7" t="s">
        <v>17</v>
      </c>
      <c r="H117" s="7">
        <v>6</v>
      </c>
      <c r="I117" s="7">
        <v>12</v>
      </c>
      <c r="J117" s="7">
        <v>8</v>
      </c>
      <c r="K117" s="7">
        <v>32</v>
      </c>
      <c r="N117" t="str">
        <f t="shared" si="55"/>
        <v>New Orleans Saints</v>
      </c>
      <c r="O117" t="str">
        <f t="shared" si="56"/>
        <v>Chicago Bears</v>
      </c>
      <c r="P117">
        <f t="shared" si="47"/>
        <v>22</v>
      </c>
      <c r="Q117">
        <f t="shared" si="48"/>
        <v>6</v>
      </c>
      <c r="R117">
        <f t="shared" si="57"/>
        <v>1.6899504174685478</v>
      </c>
      <c r="S117">
        <f t="shared" si="58"/>
        <v>0.28935579302142939</v>
      </c>
      <c r="T117">
        <f t="shared" si="65"/>
        <v>1.0000000000000257E-4</v>
      </c>
      <c r="U117">
        <f t="shared" si="59"/>
        <v>0.85381687119704297</v>
      </c>
      <c r="V117">
        <f t="shared" si="60"/>
        <v>0.146183128802957</v>
      </c>
      <c r="W117" s="34">
        <f t="shared" si="50"/>
        <v>8</v>
      </c>
      <c r="X117">
        <f t="shared" si="61"/>
        <v>0.85381687119704297</v>
      </c>
      <c r="Y117" s="37">
        <v>1</v>
      </c>
      <c r="Z117">
        <f t="shared" si="51"/>
        <v>-0.15803854472578924</v>
      </c>
      <c r="AA117">
        <f t="shared" si="52"/>
        <v>-0.15803854472578924</v>
      </c>
      <c r="AC117">
        <f t="shared" si="53"/>
        <v>0.85381687119704297</v>
      </c>
      <c r="AD117">
        <f t="shared" si="54"/>
        <v>0.35381687119704297</v>
      </c>
      <c r="AE117">
        <f t="shared" si="62"/>
        <v>8</v>
      </c>
      <c r="AF117">
        <f t="shared" si="63"/>
        <v>10.112922477371304</v>
      </c>
      <c r="AG117">
        <f t="shared" si="64"/>
        <v>8.4749091556385121</v>
      </c>
    </row>
    <row r="118" spans="1:33" x14ac:dyDescent="0.35">
      <c r="A118" s="7">
        <v>113</v>
      </c>
      <c r="B118" s="7">
        <v>8</v>
      </c>
      <c r="C118" s="8">
        <v>43037</v>
      </c>
      <c r="D118" s="8" t="s">
        <v>3</v>
      </c>
      <c r="E118" s="7">
        <v>21</v>
      </c>
      <c r="F118" s="7">
        <v>21</v>
      </c>
      <c r="G118" s="7" t="s">
        <v>31</v>
      </c>
      <c r="H118" s="7">
        <v>17</v>
      </c>
      <c r="I118" s="7">
        <v>13</v>
      </c>
      <c r="J118" s="7">
        <v>8</v>
      </c>
      <c r="K118" s="7">
        <v>34</v>
      </c>
      <c r="N118" t="str">
        <f t="shared" si="55"/>
        <v>New England Patriots</v>
      </c>
      <c r="O118" t="str">
        <f t="shared" si="56"/>
        <v>Los Angeles Chargers</v>
      </c>
      <c r="P118">
        <f t="shared" si="47"/>
        <v>21</v>
      </c>
      <c r="Q118">
        <f t="shared" si="48"/>
        <v>17</v>
      </c>
      <c r="R118">
        <f t="shared" si="57"/>
        <v>1.370730262924716</v>
      </c>
      <c r="S118">
        <f t="shared" si="58"/>
        <v>0.17165805220233751</v>
      </c>
      <c r="T118">
        <f t="shared" si="65"/>
        <v>1.0000000000000257E-4</v>
      </c>
      <c r="U118">
        <f t="shared" si="59"/>
        <v>0.88871354776635825</v>
      </c>
      <c r="V118">
        <f t="shared" si="60"/>
        <v>0.11128645223364184</v>
      </c>
      <c r="W118" s="34">
        <f t="shared" si="50"/>
        <v>8</v>
      </c>
      <c r="X118">
        <f t="shared" si="61"/>
        <v>0.88871354776635825</v>
      </c>
      <c r="Y118" s="37">
        <v>1</v>
      </c>
      <c r="Z118">
        <f t="shared" si="51"/>
        <v>-0.11798031387729908</v>
      </c>
      <c r="AA118">
        <f t="shared" si="52"/>
        <v>-0.11798031387729908</v>
      </c>
      <c r="AC118">
        <f t="shared" si="53"/>
        <v>0.88871354776635825</v>
      </c>
      <c r="AD118">
        <f t="shared" si="54"/>
        <v>0.38871354776635825</v>
      </c>
      <c r="AE118">
        <f t="shared" si="62"/>
        <v>8</v>
      </c>
      <c r="AF118">
        <f t="shared" si="63"/>
        <v>10.942942224413128</v>
      </c>
      <c r="AG118">
        <f t="shared" si="64"/>
        <v>9.3107827044550771</v>
      </c>
    </row>
    <row r="119" spans="1:33" x14ac:dyDescent="0.35">
      <c r="A119" s="7">
        <v>114</v>
      </c>
      <c r="B119" s="7">
        <v>8</v>
      </c>
      <c r="C119" s="8">
        <v>43037</v>
      </c>
      <c r="D119" s="8" t="s">
        <v>32</v>
      </c>
      <c r="E119" s="7">
        <v>30</v>
      </c>
      <c r="F119" s="7">
        <v>3</v>
      </c>
      <c r="G119" s="7" t="s">
        <v>24</v>
      </c>
      <c r="H119" s="7">
        <v>5</v>
      </c>
      <c r="I119" s="7">
        <v>17</v>
      </c>
      <c r="J119" s="7">
        <v>-14</v>
      </c>
      <c r="K119" s="7">
        <v>20</v>
      </c>
      <c r="N119" t="str">
        <f t="shared" si="55"/>
        <v>Carolina Panthers</v>
      </c>
      <c r="O119" t="str">
        <f t="shared" si="56"/>
        <v>Tampa Bay Buccaneers</v>
      </c>
      <c r="P119">
        <f t="shared" si="47"/>
        <v>5</v>
      </c>
      <c r="Q119">
        <f t="shared" si="48"/>
        <v>30</v>
      </c>
      <c r="R119">
        <f t="shared" si="57"/>
        <v>8.6383944537279295E-2</v>
      </c>
      <c r="S119">
        <f t="shared" si="58"/>
        <v>1.1036689683860905</v>
      </c>
      <c r="T119">
        <f t="shared" si="65"/>
        <v>1.0000000000000257E-4</v>
      </c>
      <c r="U119">
        <f t="shared" si="59"/>
        <v>7.266624615894858E-2</v>
      </c>
      <c r="V119">
        <f t="shared" si="60"/>
        <v>0.92733375384105132</v>
      </c>
      <c r="W119" s="34">
        <f t="shared" si="50"/>
        <v>8</v>
      </c>
      <c r="X119">
        <f t="shared" si="61"/>
        <v>0.92733375384105132</v>
      </c>
      <c r="Y119" s="37">
        <v>1</v>
      </c>
      <c r="Z119">
        <f t="shared" si="51"/>
        <v>-7.5441741707883703E-2</v>
      </c>
      <c r="AA119">
        <f t="shared" si="52"/>
        <v>-7.5441741707883703E-2</v>
      </c>
      <c r="AC119">
        <f t="shared" si="53"/>
        <v>7.266624615894858E-2</v>
      </c>
      <c r="AD119">
        <f t="shared" si="54"/>
        <v>-0.42733375384105143</v>
      </c>
      <c r="AE119">
        <f t="shared" si="62"/>
        <v>-14</v>
      </c>
      <c r="AF119">
        <f t="shared" si="63"/>
        <v>-8.4667965084130117</v>
      </c>
      <c r="AG119">
        <f t="shared" si="64"/>
        <v>-10.235845257147163</v>
      </c>
    </row>
    <row r="120" spans="1:33" x14ac:dyDescent="0.35">
      <c r="A120" s="7">
        <v>115</v>
      </c>
      <c r="B120" s="7">
        <v>8</v>
      </c>
      <c r="C120" s="8">
        <v>43037</v>
      </c>
      <c r="D120" s="8" t="s">
        <v>4</v>
      </c>
      <c r="E120" s="7">
        <v>26</v>
      </c>
      <c r="F120" s="7">
        <v>33</v>
      </c>
      <c r="G120" s="7" t="s">
        <v>25</v>
      </c>
      <c r="H120" s="7">
        <v>28</v>
      </c>
      <c r="I120" s="7">
        <v>10</v>
      </c>
      <c r="J120" s="7">
        <v>23</v>
      </c>
      <c r="K120" s="7">
        <v>43</v>
      </c>
      <c r="N120" t="str">
        <f t="shared" si="55"/>
        <v>Philadelphia Eagles</v>
      </c>
      <c r="O120" t="str">
        <f t="shared" si="56"/>
        <v>San Francisco 49ers</v>
      </c>
      <c r="P120">
        <f t="shared" si="47"/>
        <v>26</v>
      </c>
      <c r="Q120">
        <f t="shared" si="48"/>
        <v>28</v>
      </c>
      <c r="R120">
        <f t="shared" si="57"/>
        <v>2.6563096015733758</v>
      </c>
      <c r="S120">
        <f t="shared" si="58"/>
        <v>1.0000000000065512E-4</v>
      </c>
      <c r="T120">
        <f t="shared" si="65"/>
        <v>1.0000000000000257E-4</v>
      </c>
      <c r="U120">
        <f t="shared" si="59"/>
        <v>0.99996235662015243</v>
      </c>
      <c r="V120">
        <f t="shared" si="60"/>
        <v>3.7643379847536744E-5</v>
      </c>
      <c r="W120" s="34">
        <f t="shared" si="50"/>
        <v>8</v>
      </c>
      <c r="X120">
        <f t="shared" si="61"/>
        <v>0.99996235662015243</v>
      </c>
      <c r="Y120" s="37">
        <v>1</v>
      </c>
      <c r="Z120">
        <f t="shared" si="51"/>
        <v>-3.7644088377378136E-5</v>
      </c>
      <c r="AA120">
        <f t="shared" si="52"/>
        <v>-3.7644088377378136E-5</v>
      </c>
      <c r="AC120">
        <f t="shared" si="53"/>
        <v>0.99996235662015243</v>
      </c>
      <c r="AD120">
        <f t="shared" si="54"/>
        <v>0.49996235662015243</v>
      </c>
      <c r="AE120">
        <f t="shared" si="62"/>
        <v>23</v>
      </c>
      <c r="AF120">
        <f t="shared" si="63"/>
        <v>13.589002458834541</v>
      </c>
      <c r="AG120">
        <f t="shared" si="64"/>
        <v>11.975504557653068</v>
      </c>
    </row>
    <row r="121" spans="1:33" x14ac:dyDescent="0.35">
      <c r="A121" s="7">
        <v>116</v>
      </c>
      <c r="B121" s="7">
        <v>8</v>
      </c>
      <c r="C121" s="8">
        <v>43037</v>
      </c>
      <c r="D121" s="8" t="s">
        <v>23</v>
      </c>
      <c r="E121" s="7">
        <v>29</v>
      </c>
      <c r="F121" s="7">
        <v>41</v>
      </c>
      <c r="G121" s="7" t="s">
        <v>15</v>
      </c>
      <c r="H121" s="7">
        <v>13</v>
      </c>
      <c r="I121" s="7">
        <v>38</v>
      </c>
      <c r="J121" s="7">
        <v>3</v>
      </c>
      <c r="K121" s="7">
        <v>79</v>
      </c>
      <c r="N121" t="str">
        <f t="shared" si="55"/>
        <v>Seattle Seahawks</v>
      </c>
      <c r="O121" t="str">
        <f t="shared" si="56"/>
        <v>Houston Texans</v>
      </c>
      <c r="P121">
        <f t="shared" si="47"/>
        <v>29</v>
      </c>
      <c r="Q121">
        <f t="shared" si="48"/>
        <v>13</v>
      </c>
      <c r="R121">
        <f t="shared" si="57"/>
        <v>0.19887279363298699</v>
      </c>
      <c r="S121">
        <f t="shared" si="58"/>
        <v>6.1083819023657025E-2</v>
      </c>
      <c r="T121">
        <f t="shared" si="65"/>
        <v>1.0000000000000257E-4</v>
      </c>
      <c r="U121">
        <f t="shared" si="59"/>
        <v>0.76511337896911413</v>
      </c>
      <c r="V121">
        <f t="shared" si="60"/>
        <v>0.23488662103088592</v>
      </c>
      <c r="W121" s="34">
        <f t="shared" si="50"/>
        <v>8</v>
      </c>
      <c r="X121">
        <f t="shared" si="61"/>
        <v>0.76511337896911413</v>
      </c>
      <c r="Y121" s="37">
        <v>1</v>
      </c>
      <c r="Z121">
        <f t="shared" si="51"/>
        <v>-0.26773124833452899</v>
      </c>
      <c r="AA121">
        <f t="shared" si="52"/>
        <v>-0.26773124833452899</v>
      </c>
      <c r="AC121">
        <f t="shared" si="53"/>
        <v>0.76511337896911413</v>
      </c>
      <c r="AD121">
        <f t="shared" si="54"/>
        <v>0.26511337896911413</v>
      </c>
      <c r="AE121">
        <f t="shared" si="62"/>
        <v>3</v>
      </c>
      <c r="AF121">
        <f t="shared" si="63"/>
        <v>8.0031040814988739</v>
      </c>
      <c r="AG121">
        <f t="shared" si="64"/>
        <v>6.3502110430916776</v>
      </c>
    </row>
    <row r="122" spans="1:33" x14ac:dyDescent="0.35">
      <c r="A122" s="7">
        <v>117</v>
      </c>
      <c r="B122" s="7">
        <v>8</v>
      </c>
      <c r="C122" s="8">
        <v>43037</v>
      </c>
      <c r="D122" s="8" t="s">
        <v>5</v>
      </c>
      <c r="E122" s="7">
        <v>32</v>
      </c>
      <c r="F122" s="7">
        <v>19</v>
      </c>
      <c r="G122" s="7" t="s">
        <v>26</v>
      </c>
      <c r="H122" s="7">
        <v>9</v>
      </c>
      <c r="I122" s="7">
        <v>33</v>
      </c>
      <c r="J122" s="7">
        <v>-14</v>
      </c>
      <c r="K122" s="7">
        <v>52</v>
      </c>
      <c r="N122" t="str">
        <f t="shared" si="55"/>
        <v>Dallas Cowboys</v>
      </c>
      <c r="O122" t="str">
        <f t="shared" si="56"/>
        <v>Washington Redskins</v>
      </c>
      <c r="P122">
        <f t="shared" si="47"/>
        <v>9</v>
      </c>
      <c r="Q122">
        <f t="shared" si="48"/>
        <v>32</v>
      </c>
      <c r="R122">
        <f t="shared" si="57"/>
        <v>0.42876980662672598</v>
      </c>
      <c r="S122">
        <f t="shared" si="58"/>
        <v>0.35008756812865</v>
      </c>
      <c r="T122">
        <f t="shared" si="65"/>
        <v>1.0000000000000257E-4</v>
      </c>
      <c r="U122">
        <f t="shared" si="59"/>
        <v>0.55056903050877259</v>
      </c>
      <c r="V122">
        <f t="shared" si="60"/>
        <v>0.44943096949122746</v>
      </c>
      <c r="W122" s="34">
        <f t="shared" si="50"/>
        <v>8</v>
      </c>
      <c r="X122">
        <f t="shared" si="61"/>
        <v>0.44943096949122746</v>
      </c>
      <c r="Y122" s="37">
        <v>1</v>
      </c>
      <c r="Z122">
        <f t="shared" si="51"/>
        <v>-0.79977300862971423</v>
      </c>
      <c r="AA122">
        <f t="shared" si="52"/>
        <v>-0.79977300862971423</v>
      </c>
      <c r="AC122">
        <f t="shared" si="53"/>
        <v>0.55056903050877259</v>
      </c>
      <c r="AD122">
        <f t="shared" si="54"/>
        <v>5.0569030508772594E-2</v>
      </c>
      <c r="AE122">
        <f t="shared" si="62"/>
        <v>-14</v>
      </c>
      <c r="AF122">
        <f t="shared" si="63"/>
        <v>2.9001526447168295</v>
      </c>
      <c r="AG122">
        <f t="shared" si="64"/>
        <v>1.2112705032991142</v>
      </c>
    </row>
    <row r="123" spans="1:33" x14ac:dyDescent="0.35">
      <c r="A123" s="7">
        <v>118</v>
      </c>
      <c r="B123" s="7">
        <v>8</v>
      </c>
      <c r="C123" s="8">
        <v>43037</v>
      </c>
      <c r="D123" s="8" t="s">
        <v>8</v>
      </c>
      <c r="E123" s="7">
        <v>11</v>
      </c>
      <c r="F123" s="7">
        <v>15</v>
      </c>
      <c r="G123" s="7" t="s">
        <v>10</v>
      </c>
      <c r="H123" s="7">
        <v>27</v>
      </c>
      <c r="I123" s="7">
        <v>20</v>
      </c>
      <c r="J123" s="7">
        <v>-5</v>
      </c>
      <c r="K123" s="7">
        <v>35</v>
      </c>
      <c r="N123" t="str">
        <f t="shared" si="55"/>
        <v>Pittsburgh Steelers</v>
      </c>
      <c r="O123" t="str">
        <f t="shared" si="56"/>
        <v>Detroit Lions</v>
      </c>
      <c r="P123">
        <f t="shared" si="47"/>
        <v>27</v>
      </c>
      <c r="Q123">
        <f t="shared" si="48"/>
        <v>11</v>
      </c>
      <c r="R123">
        <f t="shared" si="57"/>
        <v>0.49183790531571953</v>
      </c>
      <c r="S123">
        <f t="shared" si="58"/>
        <v>0.9927156240289603</v>
      </c>
      <c r="T123">
        <f t="shared" si="65"/>
        <v>1.0000000000000257E-4</v>
      </c>
      <c r="U123">
        <f t="shared" si="59"/>
        <v>0.33134862484236233</v>
      </c>
      <c r="V123">
        <f t="shared" si="60"/>
        <v>0.66865137515763762</v>
      </c>
      <c r="W123" s="34">
        <f t="shared" si="50"/>
        <v>8</v>
      </c>
      <c r="X123">
        <f t="shared" si="61"/>
        <v>0.66865137515763762</v>
      </c>
      <c r="Y123" s="37">
        <v>1</v>
      </c>
      <c r="Z123">
        <f t="shared" si="51"/>
        <v>-0.4024924680474285</v>
      </c>
      <c r="AA123">
        <f t="shared" si="52"/>
        <v>-0.4024924680474285</v>
      </c>
      <c r="AC123">
        <f t="shared" si="53"/>
        <v>0.33134862484236233</v>
      </c>
      <c r="AD123">
        <f t="shared" si="54"/>
        <v>-0.16865137515763767</v>
      </c>
      <c r="AE123">
        <f t="shared" si="62"/>
        <v>-5</v>
      </c>
      <c r="AF123">
        <f t="shared" si="63"/>
        <v>-2.3140191202137963</v>
      </c>
      <c r="AG123">
        <f t="shared" si="64"/>
        <v>-4.039674757732227</v>
      </c>
    </row>
    <row r="124" spans="1:33" x14ac:dyDescent="0.35">
      <c r="A124" s="9">
        <v>119</v>
      </c>
      <c r="B124" s="9">
        <v>8</v>
      </c>
      <c r="C124" s="10">
        <v>43038</v>
      </c>
      <c r="D124" s="10" t="s">
        <v>2</v>
      </c>
      <c r="E124" s="9">
        <v>16</v>
      </c>
      <c r="F124" s="9">
        <v>29</v>
      </c>
      <c r="G124" s="9" t="s">
        <v>30</v>
      </c>
      <c r="H124" s="9">
        <v>10</v>
      </c>
      <c r="I124" s="9">
        <v>19</v>
      </c>
      <c r="J124" s="9">
        <v>10</v>
      </c>
      <c r="K124" s="9">
        <v>48</v>
      </c>
      <c r="N124" t="str">
        <f t="shared" si="55"/>
        <v>Kansas City Chiefs</v>
      </c>
      <c r="O124" t="str">
        <f t="shared" si="56"/>
        <v>Denver Broncos</v>
      </c>
      <c r="P124">
        <f t="shared" si="47"/>
        <v>16</v>
      </c>
      <c r="Q124">
        <f t="shared" si="48"/>
        <v>10</v>
      </c>
      <c r="R124">
        <f t="shared" si="57"/>
        <v>0.92886733596915005</v>
      </c>
      <c r="S124">
        <f t="shared" si="58"/>
        <v>0.17083128505610723</v>
      </c>
      <c r="T124">
        <f t="shared" si="65"/>
        <v>1.0000000000000257E-4</v>
      </c>
      <c r="U124">
        <f t="shared" si="59"/>
        <v>0.84467039529759147</v>
      </c>
      <c r="V124">
        <f t="shared" si="60"/>
        <v>0.15532960470240853</v>
      </c>
      <c r="W124" s="34">
        <f t="shared" si="50"/>
        <v>8</v>
      </c>
      <c r="X124">
        <f t="shared" si="61"/>
        <v>0.84467039529759147</v>
      </c>
      <c r="Y124" s="37">
        <v>1</v>
      </c>
      <c r="Z124">
        <f t="shared" si="51"/>
        <v>-0.16880879245657934</v>
      </c>
      <c r="AA124">
        <f t="shared" si="52"/>
        <v>-0.16880879245657934</v>
      </c>
      <c r="AC124">
        <f t="shared" si="53"/>
        <v>0.84467039529759147</v>
      </c>
      <c r="AD124">
        <f t="shared" si="54"/>
        <v>0.34467039529759147</v>
      </c>
      <c r="AE124">
        <f t="shared" si="62"/>
        <v>10</v>
      </c>
      <c r="AF124">
        <f t="shared" si="63"/>
        <v>9.8953729466213698</v>
      </c>
      <c r="AG124">
        <f t="shared" si="64"/>
        <v>8.2558253338867793</v>
      </c>
    </row>
    <row r="125" spans="1:33" x14ac:dyDescent="0.35">
      <c r="A125" s="7">
        <v>120</v>
      </c>
      <c r="B125" s="7">
        <v>9</v>
      </c>
      <c r="C125" s="8">
        <v>43041</v>
      </c>
      <c r="D125" s="8" t="s">
        <v>19</v>
      </c>
      <c r="E125" s="7">
        <v>24</v>
      </c>
      <c r="F125" s="7">
        <v>34</v>
      </c>
      <c r="G125" s="7" t="s">
        <v>18</v>
      </c>
      <c r="H125" s="7">
        <v>4</v>
      </c>
      <c r="I125" s="7">
        <v>21</v>
      </c>
      <c r="J125" s="7">
        <v>13</v>
      </c>
      <c r="K125" s="7">
        <v>55</v>
      </c>
      <c r="N125" t="str">
        <f t="shared" si="55"/>
        <v>New York Jets</v>
      </c>
      <c r="O125" t="str">
        <f t="shared" si="56"/>
        <v>Buffalo Bills</v>
      </c>
      <c r="P125">
        <f t="shared" si="47"/>
        <v>24</v>
      </c>
      <c r="Q125">
        <f t="shared" si="48"/>
        <v>4</v>
      </c>
      <c r="R125">
        <f t="shared" si="57"/>
        <v>0.21440108420024101</v>
      </c>
      <c r="S125">
        <f t="shared" si="58"/>
        <v>0.37789716162172066</v>
      </c>
      <c r="T125">
        <f t="shared" si="65"/>
        <v>1.0000000000000257E-4</v>
      </c>
      <c r="U125">
        <f t="shared" si="59"/>
        <v>0.36208933046825192</v>
      </c>
      <c r="V125">
        <f t="shared" si="60"/>
        <v>0.63791066953174813</v>
      </c>
      <c r="W125" s="34">
        <f t="shared" si="50"/>
        <v>9</v>
      </c>
      <c r="X125">
        <f t="shared" si="61"/>
        <v>0.36208933046825192</v>
      </c>
      <c r="Y125" s="37">
        <v>1</v>
      </c>
      <c r="Z125">
        <f t="shared" si="51"/>
        <v>-1.0158643283495745</v>
      </c>
      <c r="AA125">
        <f t="shared" si="52"/>
        <v>-1.0158643283495745</v>
      </c>
      <c r="AC125">
        <f t="shared" si="53"/>
        <v>0.36208933046825192</v>
      </c>
      <c r="AD125">
        <f t="shared" si="54"/>
        <v>-0.13791066953174808</v>
      </c>
      <c r="AE125">
        <f t="shared" si="62"/>
        <v>13</v>
      </c>
      <c r="AF125">
        <f t="shared" si="63"/>
        <v>-1.5828494153621939</v>
      </c>
      <c r="AG125">
        <f t="shared" si="64"/>
        <v>-3.3033484014501595</v>
      </c>
    </row>
    <row r="126" spans="1:33" x14ac:dyDescent="0.35">
      <c r="A126" s="7">
        <v>121</v>
      </c>
      <c r="B126" s="7">
        <v>9</v>
      </c>
      <c r="C126" s="8">
        <v>43044</v>
      </c>
      <c r="D126" s="8" t="s">
        <v>14</v>
      </c>
      <c r="E126" s="7">
        <v>15</v>
      </c>
      <c r="F126" s="7">
        <v>23</v>
      </c>
      <c r="G126" s="7" t="s">
        <v>13</v>
      </c>
      <c r="H126" s="7">
        <v>7</v>
      </c>
      <c r="I126" s="7">
        <v>7</v>
      </c>
      <c r="J126" s="7">
        <v>16</v>
      </c>
      <c r="K126" s="7">
        <v>30</v>
      </c>
      <c r="N126" t="str">
        <f t="shared" si="55"/>
        <v>Jacksonville Jaguars</v>
      </c>
      <c r="O126" t="str">
        <f t="shared" si="56"/>
        <v>Cincinnati Bengals</v>
      </c>
      <c r="P126">
        <f t="shared" si="47"/>
        <v>15</v>
      </c>
      <c r="Q126">
        <f t="shared" si="48"/>
        <v>7</v>
      </c>
      <c r="R126">
        <f t="shared" si="57"/>
        <v>0.28477740775636229</v>
      </c>
      <c r="S126">
        <f t="shared" si="58"/>
        <v>6.0248325711675398E-2</v>
      </c>
      <c r="T126">
        <f t="shared" si="65"/>
        <v>1.0000000000000257E-4</v>
      </c>
      <c r="U126">
        <f t="shared" si="59"/>
        <v>0.82543079269614938</v>
      </c>
      <c r="V126">
        <f t="shared" si="60"/>
        <v>0.17456920730385073</v>
      </c>
      <c r="W126" s="34">
        <f t="shared" si="50"/>
        <v>9</v>
      </c>
      <c r="X126">
        <f t="shared" si="61"/>
        <v>0.82543079269614938</v>
      </c>
      <c r="Y126" s="37">
        <v>1</v>
      </c>
      <c r="Z126">
        <f t="shared" si="51"/>
        <v>-0.19184985596728843</v>
      </c>
      <c r="AA126">
        <f t="shared" si="52"/>
        <v>-0.19184985596728843</v>
      </c>
      <c r="AC126">
        <f t="shared" si="53"/>
        <v>0.82543079269614938</v>
      </c>
      <c r="AD126">
        <f t="shared" si="54"/>
        <v>0.32543079269614938</v>
      </c>
      <c r="AE126">
        <f t="shared" si="62"/>
        <v>16</v>
      </c>
      <c r="AF126">
        <f t="shared" si="63"/>
        <v>9.4377577335303915</v>
      </c>
      <c r="AG126">
        <f t="shared" si="64"/>
        <v>7.7949827412592443</v>
      </c>
    </row>
    <row r="127" spans="1:33" x14ac:dyDescent="0.35">
      <c r="A127" s="7">
        <v>122</v>
      </c>
      <c r="B127" s="7">
        <v>9</v>
      </c>
      <c r="C127" s="8">
        <v>43044</v>
      </c>
      <c r="D127" s="8" t="s">
        <v>29</v>
      </c>
      <c r="E127" s="7">
        <v>22</v>
      </c>
      <c r="F127" s="7">
        <v>30</v>
      </c>
      <c r="G127" s="7" t="s">
        <v>32</v>
      </c>
      <c r="H127" s="7">
        <v>30</v>
      </c>
      <c r="I127" s="7">
        <v>10</v>
      </c>
      <c r="J127" s="7">
        <v>20</v>
      </c>
      <c r="K127" s="7">
        <v>40</v>
      </c>
      <c r="N127" t="str">
        <f t="shared" si="55"/>
        <v>New Orleans Saints</v>
      </c>
      <c r="O127" t="str">
        <f t="shared" si="56"/>
        <v>Tampa Bay Buccaneers</v>
      </c>
      <c r="P127">
        <f t="shared" si="47"/>
        <v>22</v>
      </c>
      <c r="Q127">
        <f t="shared" si="48"/>
        <v>30</v>
      </c>
      <c r="R127">
        <f t="shared" si="57"/>
        <v>1.6899504174685478</v>
      </c>
      <c r="S127">
        <f t="shared" si="58"/>
        <v>8.6383944537279295E-2</v>
      </c>
      <c r="T127">
        <f t="shared" si="65"/>
        <v>1.0000000000000257E-4</v>
      </c>
      <c r="U127">
        <f t="shared" si="59"/>
        <v>0.95137228462539947</v>
      </c>
      <c r="V127">
        <f t="shared" si="60"/>
        <v>4.8627715374600443E-2</v>
      </c>
      <c r="W127" s="34">
        <f t="shared" si="50"/>
        <v>9</v>
      </c>
      <c r="X127">
        <f t="shared" si="61"/>
        <v>0.95137228462539947</v>
      </c>
      <c r="Y127" s="37">
        <v>1</v>
      </c>
      <c r="Z127">
        <f t="shared" si="51"/>
        <v>-4.9849826556689514E-2</v>
      </c>
      <c r="AA127">
        <f t="shared" si="52"/>
        <v>-4.9849826556689514E-2</v>
      </c>
      <c r="AC127">
        <f t="shared" si="53"/>
        <v>0.95137228462539947</v>
      </c>
      <c r="AD127">
        <f t="shared" si="54"/>
        <v>0.45137228462539947</v>
      </c>
      <c r="AE127">
        <f t="shared" si="62"/>
        <v>20</v>
      </c>
      <c r="AF127">
        <f t="shared" si="63"/>
        <v>12.433284401107182</v>
      </c>
      <c r="AG127">
        <f t="shared" si="64"/>
        <v>10.811635676476584</v>
      </c>
    </row>
    <row r="128" spans="1:33" x14ac:dyDescent="0.35">
      <c r="A128" s="7">
        <v>123</v>
      </c>
      <c r="B128" s="7">
        <v>9</v>
      </c>
      <c r="C128" s="8">
        <v>43044</v>
      </c>
      <c r="D128" s="8" t="s">
        <v>24</v>
      </c>
      <c r="E128" s="7">
        <v>5</v>
      </c>
      <c r="F128" s="7">
        <v>20</v>
      </c>
      <c r="G128" s="7" t="s">
        <v>16</v>
      </c>
      <c r="H128" s="7">
        <v>2</v>
      </c>
      <c r="I128" s="7">
        <v>17</v>
      </c>
      <c r="J128" s="7">
        <v>3</v>
      </c>
      <c r="K128" s="7">
        <v>37</v>
      </c>
      <c r="N128" t="str">
        <f t="shared" si="55"/>
        <v>Carolina Panthers</v>
      </c>
      <c r="O128" t="str">
        <f t="shared" si="56"/>
        <v>Atlanta Falcons</v>
      </c>
      <c r="P128">
        <f t="shared" si="47"/>
        <v>5</v>
      </c>
      <c r="Q128">
        <f t="shared" si="48"/>
        <v>2</v>
      </c>
      <c r="R128">
        <f t="shared" si="57"/>
        <v>1.1036689683860905</v>
      </c>
      <c r="S128">
        <f t="shared" si="58"/>
        <v>0.45069269408416029</v>
      </c>
      <c r="T128">
        <f t="shared" si="65"/>
        <v>1.0000000000000257E-4</v>
      </c>
      <c r="U128">
        <f t="shared" si="59"/>
        <v>0.71006509522534744</v>
      </c>
      <c r="V128">
        <f t="shared" si="60"/>
        <v>0.28993490477465256</v>
      </c>
      <c r="W128" s="34">
        <f t="shared" si="50"/>
        <v>9</v>
      </c>
      <c r="X128">
        <f t="shared" si="61"/>
        <v>0.71006509522534744</v>
      </c>
      <c r="Y128" s="37">
        <v>1</v>
      </c>
      <c r="Z128">
        <f t="shared" si="51"/>
        <v>-0.34239862973346114</v>
      </c>
      <c r="AA128">
        <f t="shared" si="52"/>
        <v>-0.34239862973346114</v>
      </c>
      <c r="AC128">
        <f t="shared" si="53"/>
        <v>0.71006509522534744</v>
      </c>
      <c r="AD128">
        <f t="shared" si="54"/>
        <v>0.21006509522534744</v>
      </c>
      <c r="AE128">
        <f t="shared" si="62"/>
        <v>3</v>
      </c>
      <c r="AF128">
        <f t="shared" si="63"/>
        <v>6.6937770326227035</v>
      </c>
      <c r="AG128">
        <f t="shared" si="64"/>
        <v>5.0316498271613552</v>
      </c>
    </row>
    <row r="129" spans="1:33" x14ac:dyDescent="0.35">
      <c r="A129" s="7">
        <v>124</v>
      </c>
      <c r="B129" s="7">
        <v>9</v>
      </c>
      <c r="C129" s="8">
        <v>43044</v>
      </c>
      <c r="D129" s="8" t="s">
        <v>27</v>
      </c>
      <c r="E129" s="7">
        <v>23</v>
      </c>
      <c r="F129" s="7">
        <v>17</v>
      </c>
      <c r="G129" s="7" t="s">
        <v>20</v>
      </c>
      <c r="H129" s="7">
        <v>18</v>
      </c>
      <c r="I129" s="7">
        <v>51</v>
      </c>
      <c r="J129" s="7">
        <v>-34</v>
      </c>
      <c r="K129" s="7">
        <v>68</v>
      </c>
      <c r="N129" t="str">
        <f t="shared" si="55"/>
        <v>Los Angeles Rams</v>
      </c>
      <c r="O129" t="str">
        <f t="shared" si="56"/>
        <v>New York Giants</v>
      </c>
      <c r="P129">
        <f t="shared" si="47"/>
        <v>18</v>
      </c>
      <c r="Q129">
        <f t="shared" si="48"/>
        <v>23</v>
      </c>
      <c r="R129">
        <f t="shared" si="57"/>
        <v>3.3948692687416175E-2</v>
      </c>
      <c r="S129">
        <f t="shared" si="58"/>
        <v>0.42245026569197247</v>
      </c>
      <c r="T129">
        <f t="shared" si="65"/>
        <v>1.0000000000000257E-4</v>
      </c>
      <c r="U129">
        <f t="shared" si="59"/>
        <v>7.4586572570268336E-2</v>
      </c>
      <c r="V129">
        <f t="shared" si="60"/>
        <v>0.92541342742973165</v>
      </c>
      <c r="W129" s="34">
        <f t="shared" si="50"/>
        <v>9</v>
      </c>
      <c r="X129">
        <f t="shared" si="61"/>
        <v>0.92541342742973165</v>
      </c>
      <c r="Y129" s="37">
        <v>1</v>
      </c>
      <c r="Z129">
        <f t="shared" si="51"/>
        <v>-7.7514692748791011E-2</v>
      </c>
      <c r="AA129">
        <f t="shared" si="52"/>
        <v>-7.7514692748791011E-2</v>
      </c>
      <c r="AC129">
        <f t="shared" si="53"/>
        <v>7.4586572570268336E-2</v>
      </c>
      <c r="AD129">
        <f t="shared" si="54"/>
        <v>-0.42541342742973165</v>
      </c>
      <c r="AE129">
        <f t="shared" si="62"/>
        <v>-34</v>
      </c>
      <c r="AF129">
        <f t="shared" si="63"/>
        <v>-8.4211214184371688</v>
      </c>
      <c r="AG129">
        <f t="shared" si="64"/>
        <v>-10.189848038783754</v>
      </c>
    </row>
    <row r="130" spans="1:33" x14ac:dyDescent="0.35">
      <c r="A130" s="7">
        <v>125</v>
      </c>
      <c r="B130" s="7">
        <v>9</v>
      </c>
      <c r="C130" s="8">
        <v>43044</v>
      </c>
      <c r="D130" s="8" t="s">
        <v>7</v>
      </c>
      <c r="E130" s="7">
        <v>31</v>
      </c>
      <c r="F130" s="7">
        <v>23</v>
      </c>
      <c r="G130" s="7" t="s">
        <v>12</v>
      </c>
      <c r="H130" s="7">
        <v>3</v>
      </c>
      <c r="I130" s="7">
        <v>20</v>
      </c>
      <c r="J130" s="7">
        <v>3</v>
      </c>
      <c r="K130" s="7">
        <v>43</v>
      </c>
      <c r="N130" t="str">
        <f t="shared" si="55"/>
        <v>Tennessee Titans</v>
      </c>
      <c r="O130" t="str">
        <f t="shared" si="56"/>
        <v>Baltimore Ravens</v>
      </c>
      <c r="P130">
        <f t="shared" si="47"/>
        <v>31</v>
      </c>
      <c r="Q130">
        <f t="shared" si="48"/>
        <v>3</v>
      </c>
      <c r="R130">
        <f t="shared" si="57"/>
        <v>0.19447377024454127</v>
      </c>
      <c r="S130">
        <f t="shared" si="58"/>
        <v>0.164404104396635</v>
      </c>
      <c r="T130">
        <f t="shared" si="65"/>
        <v>1.0000000000000257E-4</v>
      </c>
      <c r="U130">
        <f t="shared" si="59"/>
        <v>0.54202162302908352</v>
      </c>
      <c r="V130">
        <f t="shared" si="60"/>
        <v>0.45797837697091642</v>
      </c>
      <c r="W130" s="34">
        <f t="shared" si="50"/>
        <v>9</v>
      </c>
      <c r="X130">
        <f t="shared" si="61"/>
        <v>0.54202162302908352</v>
      </c>
      <c r="Y130" s="37">
        <v>1</v>
      </c>
      <c r="Z130">
        <f t="shared" si="51"/>
        <v>-0.61244938345066269</v>
      </c>
      <c r="AA130">
        <f t="shared" si="52"/>
        <v>-0.61244938345066269</v>
      </c>
      <c r="AC130">
        <f t="shared" si="53"/>
        <v>0.54202162302908352</v>
      </c>
      <c r="AD130">
        <f t="shared" si="54"/>
        <v>4.2021623029083521E-2</v>
      </c>
      <c r="AE130">
        <f t="shared" si="62"/>
        <v>3</v>
      </c>
      <c r="AF130">
        <f t="shared" si="63"/>
        <v>2.696851995726286</v>
      </c>
      <c r="AG130">
        <f t="shared" si="64"/>
        <v>1.0065360550476385</v>
      </c>
    </row>
    <row r="131" spans="1:33" x14ac:dyDescent="0.35">
      <c r="A131" s="7">
        <v>126</v>
      </c>
      <c r="B131" s="7">
        <v>9</v>
      </c>
      <c r="C131" s="8">
        <v>43044</v>
      </c>
      <c r="D131" s="8" t="s">
        <v>4</v>
      </c>
      <c r="E131" s="7">
        <v>26</v>
      </c>
      <c r="F131" s="7">
        <v>51</v>
      </c>
      <c r="G131" s="7" t="s">
        <v>30</v>
      </c>
      <c r="H131" s="7">
        <v>10</v>
      </c>
      <c r="I131" s="7">
        <v>23</v>
      </c>
      <c r="J131" s="7">
        <v>28</v>
      </c>
      <c r="K131" s="7">
        <v>74</v>
      </c>
      <c r="N131" t="str">
        <f t="shared" si="55"/>
        <v>Philadelphia Eagles</v>
      </c>
      <c r="O131" t="str">
        <f t="shared" si="56"/>
        <v>Denver Broncos</v>
      </c>
      <c r="P131">
        <f t="shared" si="47"/>
        <v>26</v>
      </c>
      <c r="Q131">
        <f t="shared" si="48"/>
        <v>10</v>
      </c>
      <c r="R131">
        <f t="shared" si="57"/>
        <v>2.6563096015733758</v>
      </c>
      <c r="S131">
        <f t="shared" si="58"/>
        <v>0.17083128505610723</v>
      </c>
      <c r="T131">
        <f t="shared" si="65"/>
        <v>1.0000000000000257E-4</v>
      </c>
      <c r="U131">
        <f t="shared" si="59"/>
        <v>0.939576678498108</v>
      </c>
      <c r="V131">
        <f t="shared" si="60"/>
        <v>6.0423321501891919E-2</v>
      </c>
      <c r="W131" s="34">
        <f t="shared" si="50"/>
        <v>9</v>
      </c>
      <c r="X131">
        <f t="shared" si="61"/>
        <v>0.939576678498108</v>
      </c>
      <c r="Y131" s="37">
        <v>1</v>
      </c>
      <c r="Z131">
        <f t="shared" si="51"/>
        <v>-6.2325847175800406E-2</v>
      </c>
      <c r="AA131">
        <f t="shared" si="52"/>
        <v>-6.2325847175800406E-2</v>
      </c>
      <c r="AC131">
        <f t="shared" si="53"/>
        <v>0.939576678498108</v>
      </c>
      <c r="AD131">
        <f t="shared" si="54"/>
        <v>0.439576678498108</v>
      </c>
      <c r="AE131">
        <f t="shared" si="62"/>
        <v>28</v>
      </c>
      <c r="AF131">
        <f t="shared" si="63"/>
        <v>12.152725133678592</v>
      </c>
      <c r="AG131">
        <f t="shared" si="64"/>
        <v>10.52909773523518</v>
      </c>
    </row>
    <row r="132" spans="1:33" x14ac:dyDescent="0.35">
      <c r="A132" s="7">
        <v>127</v>
      </c>
      <c r="B132" s="7">
        <v>9</v>
      </c>
      <c r="C132" s="8">
        <v>43044</v>
      </c>
      <c r="D132" s="8" t="s">
        <v>15</v>
      </c>
      <c r="E132" s="7">
        <v>13</v>
      </c>
      <c r="F132" s="7">
        <v>14</v>
      </c>
      <c r="G132" s="7" t="s">
        <v>21</v>
      </c>
      <c r="H132" s="7">
        <v>14</v>
      </c>
      <c r="I132" s="7">
        <v>20</v>
      </c>
      <c r="J132" s="7">
        <v>-6</v>
      </c>
      <c r="K132" s="7">
        <v>34</v>
      </c>
      <c r="N132" t="str">
        <f t="shared" si="55"/>
        <v>Indianapolis Colts</v>
      </c>
      <c r="O132" t="str">
        <f t="shared" si="56"/>
        <v>Houston Texans</v>
      </c>
      <c r="P132">
        <f t="shared" si="47"/>
        <v>14</v>
      </c>
      <c r="Q132">
        <f t="shared" si="48"/>
        <v>13</v>
      </c>
      <c r="R132">
        <f t="shared" si="57"/>
        <v>6.1083819023657025E-2</v>
      </c>
      <c r="S132">
        <f t="shared" si="58"/>
        <v>2.139700014182281E-2</v>
      </c>
      <c r="T132">
        <f t="shared" si="65"/>
        <v>1.0000000000000257E-4</v>
      </c>
      <c r="U132">
        <f t="shared" si="59"/>
        <v>0.74089624736046322</v>
      </c>
      <c r="V132">
        <f t="shared" si="60"/>
        <v>0.25910375263953683</v>
      </c>
      <c r="W132" s="34">
        <f t="shared" si="50"/>
        <v>9</v>
      </c>
      <c r="X132">
        <f t="shared" si="61"/>
        <v>0.25910375263953683</v>
      </c>
      <c r="Y132" s="37">
        <v>1</v>
      </c>
      <c r="Z132">
        <f t="shared" si="51"/>
        <v>-1.3505267081552472</v>
      </c>
      <c r="AA132">
        <f t="shared" si="52"/>
        <v>-1.3505267081552472</v>
      </c>
      <c r="AC132">
        <f t="shared" si="53"/>
        <v>0.74089624736046322</v>
      </c>
      <c r="AD132">
        <f t="shared" si="54"/>
        <v>0.24089624736046322</v>
      </c>
      <c r="AE132">
        <f t="shared" si="62"/>
        <v>-6</v>
      </c>
      <c r="AF132">
        <f t="shared" si="63"/>
        <v>7.4270980136441036</v>
      </c>
      <c r="AG132">
        <f t="shared" si="64"/>
        <v>5.7701426317152169</v>
      </c>
    </row>
    <row r="133" spans="1:33" x14ac:dyDescent="0.35">
      <c r="A133" s="7">
        <v>128</v>
      </c>
      <c r="B133" s="7">
        <v>9</v>
      </c>
      <c r="C133" s="8">
        <v>43044</v>
      </c>
      <c r="D133" s="8" t="s">
        <v>25</v>
      </c>
      <c r="E133" s="7">
        <v>28</v>
      </c>
      <c r="F133" s="7">
        <v>10</v>
      </c>
      <c r="G133" s="7" t="s">
        <v>9</v>
      </c>
      <c r="H133" s="7">
        <v>1</v>
      </c>
      <c r="I133" s="7">
        <v>20</v>
      </c>
      <c r="J133" s="7">
        <v>-10</v>
      </c>
      <c r="K133" s="7">
        <v>30</v>
      </c>
      <c r="N133" t="str">
        <f t="shared" si="55"/>
        <v>Arizona Cardinals</v>
      </c>
      <c r="O133" t="str">
        <f t="shared" si="56"/>
        <v>San Francisco 49ers</v>
      </c>
      <c r="P133">
        <f t="shared" si="47"/>
        <v>1</v>
      </c>
      <c r="Q133">
        <f t="shared" si="48"/>
        <v>28</v>
      </c>
      <c r="R133">
        <f t="shared" si="57"/>
        <v>1.0000000000065512E-4</v>
      </c>
      <c r="S133">
        <f t="shared" si="58"/>
        <v>0.10283699006650698</v>
      </c>
      <c r="T133">
        <f t="shared" si="65"/>
        <v>1.0000000000000257E-4</v>
      </c>
      <c r="U133">
        <f t="shared" si="59"/>
        <v>1.941050489455903E-3</v>
      </c>
      <c r="V133">
        <f t="shared" si="60"/>
        <v>0.99805894951054408</v>
      </c>
      <c r="W133" s="34">
        <f t="shared" si="50"/>
        <v>9</v>
      </c>
      <c r="X133">
        <f t="shared" si="61"/>
        <v>0.99805894951054408</v>
      </c>
      <c r="Y133" s="37">
        <v>1</v>
      </c>
      <c r="Z133">
        <f t="shared" si="51"/>
        <v>-1.9429367692620257E-3</v>
      </c>
      <c r="AA133">
        <f t="shared" si="52"/>
        <v>-1.9429367692620257E-3</v>
      </c>
      <c r="AC133">
        <f t="shared" si="53"/>
        <v>1.941050489455903E-3</v>
      </c>
      <c r="AD133">
        <f t="shared" si="54"/>
        <v>-0.49805894951054408</v>
      </c>
      <c r="AE133">
        <f t="shared" si="62"/>
        <v>-10</v>
      </c>
      <c r="AF133">
        <f t="shared" si="63"/>
        <v>-10.148999938372119</v>
      </c>
      <c r="AG133">
        <f t="shared" si="64"/>
        <v>-11.929912604150253</v>
      </c>
    </row>
    <row r="134" spans="1:33" x14ac:dyDescent="0.35">
      <c r="A134" s="7">
        <v>129</v>
      </c>
      <c r="B134" s="7">
        <v>9</v>
      </c>
      <c r="C134" s="8">
        <v>43044</v>
      </c>
      <c r="D134" s="8" t="s">
        <v>23</v>
      </c>
      <c r="E134" s="7">
        <v>29</v>
      </c>
      <c r="F134" s="7">
        <v>14</v>
      </c>
      <c r="G134" s="7" t="s">
        <v>5</v>
      </c>
      <c r="H134" s="7">
        <v>32</v>
      </c>
      <c r="I134" s="7">
        <v>17</v>
      </c>
      <c r="J134" s="7">
        <v>-3</v>
      </c>
      <c r="K134" s="7">
        <v>31</v>
      </c>
      <c r="N134" t="str">
        <f t="shared" si="55"/>
        <v>Washington Redskins</v>
      </c>
      <c r="O134" t="str">
        <f t="shared" si="56"/>
        <v>Seattle Seahawks</v>
      </c>
      <c r="P134">
        <f t="shared" si="47"/>
        <v>32</v>
      </c>
      <c r="Q134">
        <f t="shared" si="48"/>
        <v>29</v>
      </c>
      <c r="R134">
        <f t="shared" si="57"/>
        <v>0.19887279363298699</v>
      </c>
      <c r="S134">
        <f t="shared" si="58"/>
        <v>0.42876980662672598</v>
      </c>
      <c r="T134">
        <f t="shared" si="65"/>
        <v>1.0000000000000257E-4</v>
      </c>
      <c r="U134">
        <f t="shared" ref="U134:U165" si="66">(R134+T134)/(R134+S134+T134)</f>
        <v>0.3169655740277415</v>
      </c>
      <c r="V134">
        <f t="shared" si="60"/>
        <v>0.6830344259722585</v>
      </c>
      <c r="W134" s="34">
        <f t="shared" si="50"/>
        <v>9</v>
      </c>
      <c r="X134">
        <f t="shared" si="61"/>
        <v>0.6830344259722585</v>
      </c>
      <c r="Y134" s="37">
        <v>1</v>
      </c>
      <c r="Z134">
        <f t="shared" si="51"/>
        <v>-0.38121001662264525</v>
      </c>
      <c r="AA134">
        <f t="shared" si="52"/>
        <v>-0.38121001662264525</v>
      </c>
      <c r="AC134">
        <f t="shared" si="53"/>
        <v>0.3169655740277415</v>
      </c>
      <c r="AD134">
        <f t="shared" si="54"/>
        <v>-0.1830344259722585</v>
      </c>
      <c r="AE134">
        <f t="shared" si="62"/>
        <v>-3</v>
      </c>
      <c r="AF134">
        <f t="shared" si="63"/>
        <v>-2.6561209296834862</v>
      </c>
      <c r="AG134">
        <f t="shared" si="64"/>
        <v>-4.3841892762808907</v>
      </c>
    </row>
    <row r="135" spans="1:33" x14ac:dyDescent="0.35">
      <c r="A135" s="7">
        <v>130</v>
      </c>
      <c r="B135" s="7">
        <v>9</v>
      </c>
      <c r="C135" s="8">
        <v>43044</v>
      </c>
      <c r="D135" s="8" t="s">
        <v>26</v>
      </c>
      <c r="E135" s="7">
        <v>9</v>
      </c>
      <c r="F135" s="7">
        <v>28</v>
      </c>
      <c r="G135" s="7" t="s">
        <v>2</v>
      </c>
      <c r="H135" s="7">
        <v>16</v>
      </c>
      <c r="I135" s="7">
        <v>17</v>
      </c>
      <c r="J135" s="7">
        <v>11</v>
      </c>
      <c r="K135" s="7">
        <v>45</v>
      </c>
      <c r="N135" t="str">
        <f t="shared" si="55"/>
        <v>Dallas Cowboys</v>
      </c>
      <c r="O135" t="str">
        <f t="shared" si="56"/>
        <v>Kansas City Chiefs</v>
      </c>
      <c r="P135">
        <f t="shared" ref="P135:P137" si="67">IF(J135&gt;0,E135,H135)</f>
        <v>9</v>
      </c>
      <c r="Q135">
        <f t="shared" ref="Q135:Q137" si="68">IF(J135&gt;0,H135,E135)</f>
        <v>16</v>
      </c>
      <c r="R135">
        <f t="shared" si="57"/>
        <v>0.35008756812865</v>
      </c>
      <c r="S135">
        <f t="shared" si="58"/>
        <v>0.92886733596915005</v>
      </c>
      <c r="T135">
        <f t="shared" si="65"/>
        <v>1.0000000000000257E-4</v>
      </c>
      <c r="U135">
        <f t="shared" si="66"/>
        <v>0.27378618932363957</v>
      </c>
      <c r="V135">
        <f t="shared" si="60"/>
        <v>0.72621381067636037</v>
      </c>
      <c r="W135" s="34">
        <f t="shared" ref="W135:W137" si="69">B135</f>
        <v>9</v>
      </c>
      <c r="X135">
        <f t="shared" si="61"/>
        <v>0.27378618932363957</v>
      </c>
      <c r="Y135" s="37">
        <v>1</v>
      </c>
      <c r="Z135">
        <f t="shared" ref="Z135:Z137" si="70">LN(X135)</f>
        <v>-1.2954078081463516</v>
      </c>
      <c r="AA135">
        <f t="shared" ref="AA135:AA137" si="71">Y135*Z135</f>
        <v>-1.2954078081463516</v>
      </c>
      <c r="AC135">
        <f t="shared" ref="AC135:AC137" si="72">U135</f>
        <v>0.27378618932363957</v>
      </c>
      <c r="AD135">
        <f t="shared" ref="AD135:AD137" si="73">AC135-0.5</f>
        <v>-0.22621381067636043</v>
      </c>
      <c r="AE135">
        <f t="shared" si="62"/>
        <v>11</v>
      </c>
      <c r="AF135">
        <f t="shared" si="63"/>
        <v>-3.6831454343904539</v>
      </c>
      <c r="AG135">
        <f t="shared" si="64"/>
        <v>-5.4184569795861854</v>
      </c>
    </row>
    <row r="136" spans="1:33" x14ac:dyDescent="0.35">
      <c r="A136" s="7">
        <v>131</v>
      </c>
      <c r="B136" s="7">
        <v>9</v>
      </c>
      <c r="C136" s="8">
        <v>43044</v>
      </c>
      <c r="D136" s="8" t="s">
        <v>33</v>
      </c>
      <c r="E136" s="7">
        <v>19</v>
      </c>
      <c r="F136" s="7">
        <v>24</v>
      </c>
      <c r="G136" s="7" t="s">
        <v>6</v>
      </c>
      <c r="H136" s="7">
        <v>25</v>
      </c>
      <c r="I136" s="7">
        <v>27</v>
      </c>
      <c r="J136" s="7">
        <v>-3</v>
      </c>
      <c r="K136" s="7">
        <v>51</v>
      </c>
      <c r="N136" t="str">
        <f t="shared" si="55"/>
        <v>Oakland Raiders</v>
      </c>
      <c r="O136" t="str">
        <f t="shared" si="56"/>
        <v>Miami Dolphins</v>
      </c>
      <c r="P136">
        <f t="shared" si="67"/>
        <v>25</v>
      </c>
      <c r="Q136">
        <f t="shared" si="68"/>
        <v>19</v>
      </c>
      <c r="R136">
        <f t="shared" si="57"/>
        <v>0.26955034061392702</v>
      </c>
      <c r="S136">
        <f t="shared" si="58"/>
        <v>0.21162582233323851</v>
      </c>
      <c r="T136">
        <f t="shared" si="65"/>
        <v>1.0000000000000257E-4</v>
      </c>
      <c r="U136">
        <f t="shared" si="66"/>
        <v>0.56028193659682501</v>
      </c>
      <c r="V136">
        <f t="shared" si="60"/>
        <v>0.43971806340317499</v>
      </c>
      <c r="W136" s="34">
        <f t="shared" si="69"/>
        <v>9</v>
      </c>
      <c r="X136">
        <f t="shared" si="61"/>
        <v>0.43971806340317499</v>
      </c>
      <c r="Y136" s="37">
        <v>1</v>
      </c>
      <c r="Z136">
        <f t="shared" si="70"/>
        <v>-0.82162152244023956</v>
      </c>
      <c r="AA136">
        <f t="shared" si="71"/>
        <v>-0.82162152244023956</v>
      </c>
      <c r="AC136">
        <f t="shared" si="72"/>
        <v>0.56028193659682501</v>
      </c>
      <c r="AD136">
        <f t="shared" si="73"/>
        <v>6.0281936596825014E-2</v>
      </c>
      <c r="AE136">
        <f t="shared" si="62"/>
        <v>-3</v>
      </c>
      <c r="AF136">
        <f t="shared" si="63"/>
        <v>3.1311747547516617</v>
      </c>
      <c r="AG136">
        <f t="shared" si="64"/>
        <v>1.4439219211215566</v>
      </c>
    </row>
    <row r="137" spans="1:33" x14ac:dyDescent="0.35">
      <c r="A137" s="9">
        <v>132</v>
      </c>
      <c r="B137" s="9">
        <v>9</v>
      </c>
      <c r="C137" s="10">
        <v>43045</v>
      </c>
      <c r="D137" s="10" t="s">
        <v>22</v>
      </c>
      <c r="E137" s="9">
        <v>12</v>
      </c>
      <c r="F137" s="9">
        <v>17</v>
      </c>
      <c r="G137" s="9" t="s">
        <v>8</v>
      </c>
      <c r="H137" s="9">
        <v>11</v>
      </c>
      <c r="I137" s="9">
        <v>30</v>
      </c>
      <c r="J137" s="9">
        <v>-13</v>
      </c>
      <c r="K137" s="9">
        <v>47</v>
      </c>
      <c r="N137" t="str">
        <f t="shared" si="55"/>
        <v>Detroit Lions</v>
      </c>
      <c r="O137" t="str">
        <f t="shared" si="56"/>
        <v>Green Bay Packers</v>
      </c>
      <c r="P137">
        <f t="shared" si="67"/>
        <v>11</v>
      </c>
      <c r="Q137">
        <f t="shared" si="68"/>
        <v>12</v>
      </c>
      <c r="R137">
        <f t="shared" si="57"/>
        <v>0.39630337521900966</v>
      </c>
      <c r="S137">
        <f t="shared" si="58"/>
        <v>0.49183790531571953</v>
      </c>
      <c r="T137">
        <f t="shared" si="65"/>
        <v>1.0000000000000257E-4</v>
      </c>
      <c r="U137">
        <f t="shared" si="66"/>
        <v>0.44627893783586736</v>
      </c>
      <c r="V137">
        <f t="shared" si="60"/>
        <v>0.55372106216413264</v>
      </c>
      <c r="W137" s="34">
        <f t="shared" si="69"/>
        <v>9</v>
      </c>
      <c r="X137">
        <f t="shared" si="61"/>
        <v>0.55372106216413264</v>
      </c>
      <c r="Y137" s="37">
        <v>1</v>
      </c>
      <c r="Z137">
        <f t="shared" si="70"/>
        <v>-0.59109421693116115</v>
      </c>
      <c r="AA137">
        <f t="shared" si="71"/>
        <v>-0.59109421693116115</v>
      </c>
      <c r="AC137">
        <f t="shared" si="72"/>
        <v>0.44627893783586736</v>
      </c>
      <c r="AD137">
        <f t="shared" si="73"/>
        <v>-5.3721062164132638E-2</v>
      </c>
      <c r="AE137">
        <f t="shared" si="62"/>
        <v>-13</v>
      </c>
      <c r="AF137">
        <f t="shared" si="63"/>
        <v>0.41960593227006271</v>
      </c>
      <c r="AG137">
        <f t="shared" si="64"/>
        <v>-1.2867705263604692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E5C3-C2D6-4BFE-BF35-F6528AD11D4B}">
  <dimension ref="A2:BW137"/>
  <sheetViews>
    <sheetView tabSelected="1" topLeftCell="R1" workbookViewId="0">
      <selection activeCell="BF1" sqref="BF1"/>
    </sheetView>
  </sheetViews>
  <sheetFormatPr defaultRowHeight="14.5" x14ac:dyDescent="0.35"/>
  <cols>
    <col min="3" max="3" width="10.453125" bestFit="1" customWidth="1"/>
    <col min="4" max="4" width="20.08984375" bestFit="1" customWidth="1"/>
    <col min="7" max="7" width="20.08984375" bestFit="1" customWidth="1"/>
    <col min="14" max="14" width="21.08984375" customWidth="1"/>
    <col min="15" max="15" width="18.6328125" bestFit="1" customWidth="1"/>
    <col min="18" max="19" width="13" customWidth="1"/>
    <col min="20" max="20" width="10.90625" customWidth="1"/>
    <col min="21" max="23" width="9.90625" customWidth="1"/>
    <col min="29" max="29" width="16.453125" customWidth="1"/>
    <col min="30" max="30" width="18.6328125" customWidth="1"/>
    <col min="31" max="31" width="14.36328125" customWidth="1"/>
    <col min="32" max="32" width="14.90625" customWidth="1"/>
    <col min="33" max="33" width="15.6328125" customWidth="1"/>
    <col min="34" max="34" width="10.90625" customWidth="1"/>
    <col min="35" max="35" width="16.26953125" customWidth="1"/>
    <col min="36" max="37" width="14.08984375" customWidth="1"/>
    <col min="41" max="41" width="20.08984375" bestFit="1" customWidth="1"/>
    <col min="48" max="48" width="10.453125" bestFit="1" customWidth="1"/>
    <col min="49" max="49" width="20.08984375" bestFit="1" customWidth="1"/>
    <col min="51" max="51" width="18.6328125" bestFit="1" customWidth="1"/>
    <col min="52" max="52" width="12.6328125" customWidth="1"/>
    <col min="53" max="54" width="11" bestFit="1" customWidth="1"/>
    <col min="57" max="58" width="10.08984375" customWidth="1"/>
    <col min="60" max="61" width="14.54296875" customWidth="1"/>
    <col min="65" max="65" width="11.36328125" style="49" customWidth="1"/>
    <col min="66" max="66" width="20.08984375" bestFit="1" customWidth="1"/>
    <col min="68" max="68" width="18.6328125" bestFit="1" customWidth="1"/>
    <col min="70" max="71" width="11.7265625" customWidth="1"/>
    <col min="72" max="72" width="10.36328125" bestFit="1" customWidth="1"/>
  </cols>
  <sheetData>
    <row r="2" spans="1:75" x14ac:dyDescent="0.35">
      <c r="Z2" t="s">
        <v>67</v>
      </c>
      <c r="AA2" s="36">
        <f>SUM(AA6:AA2500)</f>
        <v>-66.693011061804</v>
      </c>
      <c r="AU2" s="39" t="s">
        <v>93</v>
      </c>
      <c r="BL2" s="39" t="s">
        <v>94</v>
      </c>
    </row>
    <row r="3" spans="1:75" ht="15" thickBot="1" x14ac:dyDescent="0.4">
      <c r="AU3" s="28" t="s">
        <v>95</v>
      </c>
      <c r="BL3" s="28" t="s">
        <v>95</v>
      </c>
    </row>
    <row r="4" spans="1:75" x14ac:dyDescent="0.35">
      <c r="A4" s="5" t="s">
        <v>65</v>
      </c>
      <c r="B4" s="5"/>
      <c r="C4" s="5"/>
      <c r="D4" s="5"/>
      <c r="E4" s="5"/>
      <c r="F4" s="5"/>
      <c r="G4" s="5"/>
      <c r="H4" s="5"/>
      <c r="I4" s="5"/>
      <c r="J4" s="5"/>
      <c r="K4" s="5"/>
      <c r="N4" s="20" t="s">
        <v>66</v>
      </c>
      <c r="O4" s="21"/>
      <c r="P4" s="21"/>
      <c r="Q4" s="21"/>
      <c r="R4" s="21"/>
      <c r="S4" s="21"/>
      <c r="T4" s="22"/>
      <c r="U4" s="16" t="s">
        <v>57</v>
      </c>
      <c r="V4" s="17" t="s">
        <v>57</v>
      </c>
      <c r="W4" s="31"/>
      <c r="X4" s="16" t="s">
        <v>57</v>
      </c>
      <c r="Y4" s="31"/>
      <c r="Z4" s="17" t="s">
        <v>64</v>
      </c>
      <c r="AA4" s="35" t="s">
        <v>89</v>
      </c>
      <c r="AC4" s="52" t="s">
        <v>77</v>
      </c>
      <c r="AD4" s="52" t="s">
        <v>77</v>
      </c>
      <c r="AE4" s="53" t="s">
        <v>68</v>
      </c>
      <c r="AF4" s="52" t="s">
        <v>81</v>
      </c>
      <c r="AG4" s="52" t="s">
        <v>81</v>
      </c>
      <c r="AN4" s="42" t="s">
        <v>92</v>
      </c>
      <c r="AO4" s="43"/>
      <c r="AP4" s="43"/>
      <c r="AQ4" s="43"/>
      <c r="AR4" s="44"/>
      <c r="AU4" s="5"/>
      <c r="AV4" s="5"/>
      <c r="AW4" s="5"/>
      <c r="AX4" s="5"/>
      <c r="AY4" s="5"/>
      <c r="AZ4" s="5"/>
      <c r="BA4" s="5"/>
      <c r="BB4" s="5"/>
      <c r="BC4" s="5"/>
      <c r="BD4" s="5"/>
      <c r="BE4" s="5" t="s">
        <v>69</v>
      </c>
      <c r="BF4" s="5" t="s">
        <v>69</v>
      </c>
      <c r="BG4" s="57" t="s">
        <v>68</v>
      </c>
      <c r="BH4" s="86"/>
      <c r="BI4" s="58"/>
      <c r="BL4" s="1"/>
      <c r="BM4" s="50"/>
      <c r="BN4" s="1"/>
      <c r="BO4" s="1"/>
      <c r="BP4" s="1"/>
      <c r="BQ4" s="1"/>
      <c r="BR4" s="1"/>
      <c r="BS4" s="1"/>
      <c r="BT4" s="1"/>
      <c r="BU4" s="1"/>
      <c r="BV4" s="2" t="s">
        <v>69</v>
      </c>
      <c r="BW4" s="2" t="s">
        <v>69</v>
      </c>
    </row>
    <row r="5" spans="1:75" ht="15" thickBot="1" x14ac:dyDescent="0.4">
      <c r="A5" s="5" t="s">
        <v>36</v>
      </c>
      <c r="B5" s="5" t="s">
        <v>0</v>
      </c>
      <c r="C5" s="6" t="s">
        <v>1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N5" s="23" t="s">
        <v>51</v>
      </c>
      <c r="O5" s="24" t="s">
        <v>52</v>
      </c>
      <c r="P5" s="24" t="s">
        <v>49</v>
      </c>
      <c r="Q5" s="24" t="s">
        <v>50</v>
      </c>
      <c r="R5" s="24" t="s">
        <v>59</v>
      </c>
      <c r="S5" s="25" t="s">
        <v>60</v>
      </c>
      <c r="T5" s="26" t="s">
        <v>62</v>
      </c>
      <c r="U5" s="18" t="s">
        <v>61</v>
      </c>
      <c r="V5" s="19" t="s">
        <v>58</v>
      </c>
      <c r="W5" s="33" t="s">
        <v>0</v>
      </c>
      <c r="X5" s="18" t="s">
        <v>63</v>
      </c>
      <c r="Y5" s="32" t="s">
        <v>88</v>
      </c>
      <c r="Z5" s="19" t="s">
        <v>63</v>
      </c>
      <c r="AA5" s="19" t="s">
        <v>63</v>
      </c>
      <c r="AC5" s="52" t="s">
        <v>78</v>
      </c>
      <c r="AD5" s="52" t="s">
        <v>84</v>
      </c>
      <c r="AE5" s="52" t="s">
        <v>79</v>
      </c>
      <c r="AF5" s="52" t="s">
        <v>80</v>
      </c>
      <c r="AG5" s="52" t="s">
        <v>82</v>
      </c>
      <c r="AI5" s="12" t="s">
        <v>85</v>
      </c>
      <c r="AJ5" s="12"/>
      <c r="AK5" s="12"/>
      <c r="AN5" s="45" t="s">
        <v>34</v>
      </c>
      <c r="AO5" s="46" t="s">
        <v>35</v>
      </c>
      <c r="AP5" s="47" t="s">
        <v>53</v>
      </c>
      <c r="AQ5" s="47" t="s">
        <v>55</v>
      </c>
      <c r="AR5" s="48" t="s">
        <v>56</v>
      </c>
      <c r="AU5" s="5" t="s">
        <v>0</v>
      </c>
      <c r="AV5" s="6" t="s">
        <v>1</v>
      </c>
      <c r="AW5" s="5" t="s">
        <v>37</v>
      </c>
      <c r="AX5" s="5" t="s">
        <v>38</v>
      </c>
      <c r="AY5" s="5" t="s">
        <v>40</v>
      </c>
      <c r="AZ5" s="5" t="s">
        <v>41</v>
      </c>
      <c r="BA5" s="5" t="s">
        <v>59</v>
      </c>
      <c r="BB5" s="5" t="s">
        <v>72</v>
      </c>
      <c r="BC5" s="5" t="s">
        <v>54</v>
      </c>
      <c r="BD5" s="5" t="s">
        <v>73</v>
      </c>
      <c r="BE5" s="38" t="s">
        <v>91</v>
      </c>
      <c r="BF5" s="38" t="s">
        <v>90</v>
      </c>
      <c r="BG5" s="59" t="s">
        <v>43</v>
      </c>
      <c r="BH5" s="87" t="s">
        <v>103</v>
      </c>
      <c r="BI5" s="60" t="s">
        <v>104</v>
      </c>
      <c r="BL5" s="1" t="s">
        <v>0</v>
      </c>
      <c r="BM5" s="3" t="s">
        <v>1</v>
      </c>
      <c r="BN5" s="2" t="s">
        <v>45</v>
      </c>
      <c r="BO5" s="2" t="s">
        <v>47</v>
      </c>
      <c r="BP5" s="2" t="s">
        <v>46</v>
      </c>
      <c r="BQ5" s="2" t="s">
        <v>48</v>
      </c>
      <c r="BR5" s="41" t="s">
        <v>59</v>
      </c>
      <c r="BS5" s="41" t="s">
        <v>72</v>
      </c>
      <c r="BT5" s="41" t="s">
        <v>54</v>
      </c>
      <c r="BU5" s="2" t="s">
        <v>73</v>
      </c>
      <c r="BV5" s="2" t="s">
        <v>91</v>
      </c>
      <c r="BW5" s="2" t="s">
        <v>90</v>
      </c>
    </row>
    <row r="6" spans="1:75" x14ac:dyDescent="0.35">
      <c r="A6" s="7">
        <v>1</v>
      </c>
      <c r="B6" s="7">
        <v>1</v>
      </c>
      <c r="C6" s="8">
        <v>42985</v>
      </c>
      <c r="D6" s="8" t="s">
        <v>3</v>
      </c>
      <c r="E6" s="7">
        <v>21</v>
      </c>
      <c r="F6" s="7">
        <v>27</v>
      </c>
      <c r="G6" s="7" t="s">
        <v>2</v>
      </c>
      <c r="H6" s="7">
        <v>16</v>
      </c>
      <c r="I6" s="7">
        <v>42</v>
      </c>
      <c r="J6" s="7">
        <v>-15</v>
      </c>
      <c r="K6" s="7">
        <v>69</v>
      </c>
      <c r="N6" t="str">
        <f t="shared" ref="N6:N69" si="0">IF(J6&gt;0,D6,G6)</f>
        <v>Kansas City Chiefs</v>
      </c>
      <c r="O6" t="str">
        <f t="shared" ref="O6:O69" si="1">IF(J6&gt;0,G6,D6)</f>
        <v>New England Patriots</v>
      </c>
      <c r="P6">
        <f>IF(J6&gt;0,E6,H6)</f>
        <v>16</v>
      </c>
      <c r="Q6">
        <f>IF(J6&gt;0,H6,E6)</f>
        <v>21</v>
      </c>
      <c r="R6">
        <f t="shared" ref="R6:R37" si="2">VLOOKUP(E6,$AN$6:$AP$37,3,FALSE)</f>
        <v>3.5078187786309396</v>
      </c>
      <c r="S6">
        <f t="shared" ref="S6:S37" si="3">VLOOKUP(H6,$AN$6:$AP$37,3,FALSE)</f>
        <v>3.1943737028960033</v>
      </c>
      <c r="T6">
        <f>$AP$38</f>
        <v>0.20739072164133235</v>
      </c>
      <c r="U6">
        <f>1/(1+EXP(-(T6+R6-S6)))</f>
        <v>0.62734318291519331</v>
      </c>
      <c r="V6">
        <f>1-U6</f>
        <v>0.37265681708480669</v>
      </c>
      <c r="W6" s="34">
        <f>B6</f>
        <v>1</v>
      </c>
      <c r="X6">
        <f t="shared" ref="X6:X37" si="4">IF(E6=P6,U6,V6)</f>
        <v>0.37265681708480669</v>
      </c>
      <c r="Y6" s="37">
        <v>1</v>
      </c>
      <c r="Z6">
        <f>LN(X6)</f>
        <v>-0.98709734428947205</v>
      </c>
      <c r="AA6">
        <f>Y6*Z6</f>
        <v>-0.98709734428947205</v>
      </c>
      <c r="AC6">
        <f>U6</f>
        <v>0.62734318291519331</v>
      </c>
      <c r="AD6">
        <f>AC6-0.5</f>
        <v>0.12734318291519331</v>
      </c>
      <c r="AE6">
        <f t="shared" ref="AE6:AE37" si="5">J6</f>
        <v>-15</v>
      </c>
      <c r="AF6">
        <f t="shared" ref="AF6:AF37" si="6">$AK$9+$AJ$9*AC6</f>
        <v>4.3133420532519633</v>
      </c>
      <c r="AG6">
        <f t="shared" ref="AG6:AG37" si="7">$AJ$18*AD6</f>
        <v>3.1625879501103276</v>
      </c>
      <c r="AN6">
        <v>1</v>
      </c>
      <c r="AO6" t="s">
        <v>9</v>
      </c>
      <c r="AP6" s="36">
        <v>1.464877867618777</v>
      </c>
      <c r="AQ6">
        <v>1E-4</v>
      </c>
      <c r="AR6">
        <v>10</v>
      </c>
      <c r="AU6" s="7">
        <v>10</v>
      </c>
      <c r="AV6" s="8">
        <v>43048</v>
      </c>
      <c r="AW6" s="8" t="s">
        <v>9</v>
      </c>
      <c r="AX6" s="7">
        <v>1</v>
      </c>
      <c r="AY6" s="7" t="s">
        <v>23</v>
      </c>
      <c r="AZ6" s="7">
        <v>29</v>
      </c>
      <c r="BA6" s="40">
        <f>VLOOKUP(AX6,$AN$6:$AP$38,3,FALSE)</f>
        <v>1.464877867618777</v>
      </c>
      <c r="BB6" s="40">
        <f>VLOOKUP(AZ6,$AN$6:$AP$38,3,FALSE)</f>
        <v>2.041279691889454</v>
      </c>
      <c r="BC6">
        <f>$AP$38</f>
        <v>0.20739072164133235</v>
      </c>
      <c r="BD6" s="14">
        <f>1/(1+EXP(-(BC6+BA6-BB6)))</f>
        <v>0.4087799956299944</v>
      </c>
      <c r="BE6" s="13">
        <f t="shared" ref="BE6:BE19" si="8">$AK$9+$AJ$9*BD6</f>
        <v>-1.1147090337560623</v>
      </c>
      <c r="BF6" s="13">
        <f>(BD6-0.5)*$AJ$18</f>
        <v>-2.2654631368976976</v>
      </c>
      <c r="BL6" s="4">
        <v>11</v>
      </c>
      <c r="BM6" s="51">
        <v>43055</v>
      </c>
      <c r="BN6" s="4" t="s">
        <v>7</v>
      </c>
      <c r="BO6" s="4">
        <v>31</v>
      </c>
      <c r="BP6" s="4" t="s">
        <v>10</v>
      </c>
      <c r="BQ6" s="4">
        <v>27</v>
      </c>
      <c r="BR6" s="40">
        <f>VLOOKUP(BO6,$AN$6:$AP$38,3,FALSE)</f>
        <v>1.996915482789422</v>
      </c>
      <c r="BS6" s="40">
        <f>VLOOKUP(BQ6,$AN$6:$AP$38,3,FALSE)</f>
        <v>3.415204864050112</v>
      </c>
      <c r="BT6" s="40">
        <f>$AP$38</f>
        <v>0.20739072164133235</v>
      </c>
      <c r="BU6" s="54">
        <f>1/(1+EXP(-(BT6+BR6-BS6)))</f>
        <v>0.22954208211328209</v>
      </c>
      <c r="BV6" s="55">
        <f>$AK$9+$AJ$9*BU6</f>
        <v>-5.5661107697121999</v>
      </c>
      <c r="BW6" s="55">
        <f>(BU6-0.5)*$AJ$18</f>
        <v>-6.7168648728538347</v>
      </c>
    </row>
    <row r="7" spans="1:75" x14ac:dyDescent="0.35">
      <c r="A7" s="7">
        <v>2</v>
      </c>
      <c r="B7" s="7">
        <v>1</v>
      </c>
      <c r="C7" s="8">
        <v>42988</v>
      </c>
      <c r="D7" s="8" t="s">
        <v>5</v>
      </c>
      <c r="E7" s="7">
        <v>32</v>
      </c>
      <c r="F7" s="7">
        <v>17</v>
      </c>
      <c r="G7" s="7" t="s">
        <v>4</v>
      </c>
      <c r="H7" s="7">
        <v>26</v>
      </c>
      <c r="I7" s="7">
        <v>30</v>
      </c>
      <c r="J7" s="7">
        <v>-13</v>
      </c>
      <c r="K7" s="7">
        <v>47</v>
      </c>
      <c r="N7" t="str">
        <f t="shared" si="0"/>
        <v>Philadelphia Eagles</v>
      </c>
      <c r="O7" t="str">
        <f t="shared" si="1"/>
        <v>Washington Redskins</v>
      </c>
      <c r="P7">
        <f t="shared" ref="P7:P70" si="9">IF(J7&gt;0,E7,H7)</f>
        <v>26</v>
      </c>
      <c r="Q7">
        <f t="shared" ref="Q7:Q70" si="10">IF(J7&gt;0,H7,E7)</f>
        <v>32</v>
      </c>
      <c r="R7">
        <f t="shared" si="2"/>
        <v>2.6215576762613475</v>
      </c>
      <c r="S7">
        <f t="shared" si="3"/>
        <v>4.3854719534578672</v>
      </c>
      <c r="T7">
        <f t="shared" ref="T7:T70" si="11">$AP$38</f>
        <v>0.20739072164133235</v>
      </c>
      <c r="U7">
        <f t="shared" ref="U7:U70" si="12">1/(1+EXP(-(T7+R7-S7)))</f>
        <v>0.17414606026767293</v>
      </c>
      <c r="V7">
        <f t="shared" ref="V7:V70" si="13">1-U7</f>
        <v>0.82585393973232701</v>
      </c>
      <c r="W7" s="34">
        <f t="shared" ref="W7:W70" si="14">B7</f>
        <v>1</v>
      </c>
      <c r="X7">
        <f t="shared" si="4"/>
        <v>0.82585393973232701</v>
      </c>
      <c r="Y7" s="37">
        <v>1</v>
      </c>
      <c r="Z7">
        <f t="shared" ref="Z7:Z70" si="15">LN(X7)</f>
        <v>-0.19133734950837217</v>
      </c>
      <c r="AA7">
        <f t="shared" ref="AA7:AA70" si="16">Y7*Z7</f>
        <v>-0.19133734950837217</v>
      </c>
      <c r="AC7">
        <f t="shared" ref="AC7:AC70" si="17">U7</f>
        <v>0.17414606026767293</v>
      </c>
      <c r="AD7">
        <f t="shared" ref="AD7:AD70" si="18">AC7-0.5</f>
        <v>-0.32585393973232707</v>
      </c>
      <c r="AE7">
        <f t="shared" si="5"/>
        <v>-13</v>
      </c>
      <c r="AF7">
        <f t="shared" si="6"/>
        <v>-6.9418796735697894</v>
      </c>
      <c r="AG7">
        <f t="shared" si="7"/>
        <v>-8.0926337767114234</v>
      </c>
      <c r="AI7" s="29" t="s">
        <v>86</v>
      </c>
      <c r="AJ7" s="29"/>
      <c r="AK7" s="29"/>
      <c r="AN7">
        <v>2</v>
      </c>
      <c r="AO7" t="s">
        <v>16</v>
      </c>
      <c r="AP7" s="36">
        <v>2.5632772136493016</v>
      </c>
      <c r="AQ7">
        <v>1E-4</v>
      </c>
      <c r="AR7">
        <v>10</v>
      </c>
      <c r="AU7" s="7">
        <v>10</v>
      </c>
      <c r="AV7" s="8">
        <v>43051</v>
      </c>
      <c r="AW7" s="8" t="s">
        <v>18</v>
      </c>
      <c r="AX7" s="7">
        <v>4</v>
      </c>
      <c r="AY7" s="7" t="s">
        <v>29</v>
      </c>
      <c r="AZ7" s="7">
        <v>22</v>
      </c>
      <c r="BA7" s="40">
        <f t="shared" ref="BA7:BA19" si="19">VLOOKUP(AX7,$AN$6:$AP$38,3,FALSE)</f>
        <v>2.1673111762312125</v>
      </c>
      <c r="BB7" s="40">
        <f t="shared" ref="BB7:BB19" si="20">VLOOKUP(AZ7,$AN$6:$AP$38,3,FALSE)</f>
        <v>3.8184743590758092</v>
      </c>
      <c r="BC7">
        <f t="shared" ref="BC7:BC19" si="21">$AP$38</f>
        <v>0.20739072164133235</v>
      </c>
      <c r="BD7" s="14">
        <f t="shared" ref="BD7:BD19" si="22">1/(1+EXP(-(BC7+BA7-BB7)))</f>
        <v>0.19096184101623084</v>
      </c>
      <c r="BE7" s="13">
        <f t="shared" si="8"/>
        <v>-6.5242571173430957</v>
      </c>
      <c r="BF7" s="13">
        <f t="shared" ref="BF7:BF19" si="23">(BD7-0.5)*$AJ$18</f>
        <v>-7.6750112204847305</v>
      </c>
      <c r="BL7" s="4">
        <v>11</v>
      </c>
      <c r="BM7" s="51">
        <v>43058</v>
      </c>
      <c r="BN7" s="4" t="s">
        <v>5</v>
      </c>
      <c r="BO7" s="4">
        <v>32</v>
      </c>
      <c r="BP7" s="4" t="s">
        <v>29</v>
      </c>
      <c r="BQ7" s="4">
        <v>22</v>
      </c>
      <c r="BR7" s="40">
        <f t="shared" ref="BR7:BR19" si="24">VLOOKUP(BO7,$AN$6:$AP$38,3,FALSE)</f>
        <v>2.6215576762613475</v>
      </c>
      <c r="BS7" s="40">
        <f t="shared" ref="BS7:BS19" si="25">VLOOKUP(BQ7,$AN$6:$AP$38,3,FALSE)</f>
        <v>3.8184743590758092</v>
      </c>
      <c r="BT7" s="40">
        <f t="shared" ref="BT7:BT19" si="26">$AP$38</f>
        <v>0.20739072164133235</v>
      </c>
      <c r="BU7" s="54"/>
      <c r="BV7" s="55"/>
      <c r="BW7" s="55"/>
    </row>
    <row r="8" spans="1:75" x14ac:dyDescent="0.35">
      <c r="A8" s="7">
        <v>3</v>
      </c>
      <c r="B8" s="7">
        <v>1</v>
      </c>
      <c r="C8" s="8">
        <v>42988</v>
      </c>
      <c r="D8" s="8" t="s">
        <v>7</v>
      </c>
      <c r="E8" s="7">
        <v>31</v>
      </c>
      <c r="F8" s="7">
        <v>16</v>
      </c>
      <c r="G8" s="7" t="s">
        <v>6</v>
      </c>
      <c r="H8" s="7">
        <v>25</v>
      </c>
      <c r="I8" s="7">
        <v>26</v>
      </c>
      <c r="J8" s="7">
        <v>-10</v>
      </c>
      <c r="K8" s="7">
        <v>42</v>
      </c>
      <c r="N8" t="str">
        <f t="shared" si="0"/>
        <v>Oakland Raiders</v>
      </c>
      <c r="O8" t="str">
        <f t="shared" si="1"/>
        <v>Tennessee Titans</v>
      </c>
      <c r="P8">
        <f t="shared" si="9"/>
        <v>25</v>
      </c>
      <c r="Q8">
        <f t="shared" si="10"/>
        <v>31</v>
      </c>
      <c r="R8">
        <f t="shared" si="2"/>
        <v>1.996915482789422</v>
      </c>
      <c r="S8">
        <f t="shared" si="3"/>
        <v>1.6883191909578101</v>
      </c>
      <c r="T8">
        <f t="shared" si="11"/>
        <v>0.20739072164133235</v>
      </c>
      <c r="U8">
        <f t="shared" si="12"/>
        <v>0.62620891806661783</v>
      </c>
      <c r="V8">
        <f t="shared" si="13"/>
        <v>0.37379108193338217</v>
      </c>
      <c r="W8" s="34">
        <f t="shared" si="14"/>
        <v>1</v>
      </c>
      <c r="X8">
        <f t="shared" si="4"/>
        <v>0.37379108193338217</v>
      </c>
      <c r="Y8" s="37">
        <v>1</v>
      </c>
      <c r="Z8">
        <f t="shared" si="15"/>
        <v>-0.98405824210139825</v>
      </c>
      <c r="AA8">
        <f t="shared" si="16"/>
        <v>-0.98405824210139825</v>
      </c>
      <c r="AC8">
        <f t="shared" si="17"/>
        <v>0.62620891806661783</v>
      </c>
      <c r="AD8">
        <f t="shared" si="18"/>
        <v>0.12620891806661783</v>
      </c>
      <c r="AE8">
        <f t="shared" si="5"/>
        <v>-10</v>
      </c>
      <c r="AF8">
        <f t="shared" si="6"/>
        <v>4.2851724075731088</v>
      </c>
      <c r="AG8">
        <f t="shared" si="7"/>
        <v>3.1344183044314731</v>
      </c>
      <c r="AJ8" s="27" t="s">
        <v>71</v>
      </c>
      <c r="AK8" s="27" t="s">
        <v>70</v>
      </c>
      <c r="AN8">
        <v>3</v>
      </c>
      <c r="AO8" t="s">
        <v>12</v>
      </c>
      <c r="AP8" s="36">
        <v>1.7179517646464346</v>
      </c>
      <c r="AQ8">
        <v>1E-4</v>
      </c>
      <c r="AR8">
        <v>10</v>
      </c>
      <c r="AU8" s="7">
        <v>10</v>
      </c>
      <c r="AV8" s="8">
        <v>43051</v>
      </c>
      <c r="AW8" s="8" t="s">
        <v>7</v>
      </c>
      <c r="AX8" s="7">
        <v>31</v>
      </c>
      <c r="AY8" s="7" t="s">
        <v>13</v>
      </c>
      <c r="AZ8" s="7">
        <v>7</v>
      </c>
      <c r="BA8" s="40">
        <f t="shared" si="19"/>
        <v>1.996915482789422</v>
      </c>
      <c r="BB8" s="40">
        <f t="shared" si="20"/>
        <v>0.27535685351800204</v>
      </c>
      <c r="BC8">
        <f t="shared" si="21"/>
        <v>0.20739072164133235</v>
      </c>
      <c r="BD8" s="14">
        <f t="shared" si="22"/>
        <v>0.87313308330846406</v>
      </c>
      <c r="BE8" s="13">
        <f t="shared" si="8"/>
        <v>10.41757283693086</v>
      </c>
      <c r="BF8" s="13">
        <f t="shared" si="23"/>
        <v>9.2668187337892256</v>
      </c>
      <c r="BL8" s="4">
        <v>11</v>
      </c>
      <c r="BM8" s="51">
        <v>43058</v>
      </c>
      <c r="BN8" s="4" t="s">
        <v>14</v>
      </c>
      <c r="BO8" s="4">
        <v>15</v>
      </c>
      <c r="BP8" s="4" t="s">
        <v>11</v>
      </c>
      <c r="BQ8" s="4">
        <v>8</v>
      </c>
      <c r="BR8" s="40">
        <f t="shared" si="24"/>
        <v>2.254442507356941</v>
      </c>
      <c r="BS8" s="40">
        <f t="shared" si="25"/>
        <v>1E-4</v>
      </c>
      <c r="BT8" s="40">
        <f t="shared" si="26"/>
        <v>0.20739072164133235</v>
      </c>
      <c r="BU8" s="54"/>
      <c r="BV8" s="55"/>
      <c r="BW8" s="55"/>
    </row>
    <row r="9" spans="1:75" x14ac:dyDescent="0.35">
      <c r="A9" s="7">
        <v>4</v>
      </c>
      <c r="B9" s="7">
        <v>1</v>
      </c>
      <c r="C9" s="8">
        <v>42988</v>
      </c>
      <c r="D9" s="8" t="s">
        <v>8</v>
      </c>
      <c r="E9" s="7">
        <v>11</v>
      </c>
      <c r="F9" s="7">
        <v>35</v>
      </c>
      <c r="G9" s="7" t="s">
        <v>9</v>
      </c>
      <c r="H9" s="7">
        <v>1</v>
      </c>
      <c r="I9" s="7">
        <v>23</v>
      </c>
      <c r="J9" s="7">
        <v>12</v>
      </c>
      <c r="K9" s="7">
        <v>58</v>
      </c>
      <c r="N9" t="str">
        <f t="shared" si="0"/>
        <v>Detroit Lions</v>
      </c>
      <c r="O9" t="str">
        <f t="shared" si="1"/>
        <v>Arizona Cardinals</v>
      </c>
      <c r="P9">
        <f t="shared" si="9"/>
        <v>11</v>
      </c>
      <c r="Q9">
        <f t="shared" si="10"/>
        <v>1</v>
      </c>
      <c r="R9">
        <f t="shared" si="2"/>
        <v>2.6379526903217556</v>
      </c>
      <c r="S9">
        <f t="shared" si="3"/>
        <v>1.464877867618777</v>
      </c>
      <c r="T9">
        <f t="shared" si="11"/>
        <v>0.20739072164133235</v>
      </c>
      <c r="U9">
        <f t="shared" si="12"/>
        <v>0.79906575830388449</v>
      </c>
      <c r="V9">
        <f t="shared" si="13"/>
        <v>0.20093424169611551</v>
      </c>
      <c r="W9" s="34">
        <f t="shared" si="14"/>
        <v>1</v>
      </c>
      <c r="X9">
        <f t="shared" si="4"/>
        <v>0.79906575830388449</v>
      </c>
      <c r="Y9" s="37">
        <v>1</v>
      </c>
      <c r="Z9">
        <f t="shared" si="15"/>
        <v>-0.22431203584658341</v>
      </c>
      <c r="AA9">
        <f t="shared" si="16"/>
        <v>-0.22431203584658341</v>
      </c>
      <c r="AC9">
        <f t="shared" si="17"/>
        <v>0.79906575830388449</v>
      </c>
      <c r="AD9">
        <f t="shared" si="18"/>
        <v>0.29906575830388449</v>
      </c>
      <c r="AE9">
        <f t="shared" si="5"/>
        <v>12</v>
      </c>
      <c r="AF9">
        <f t="shared" si="6"/>
        <v>8.5780991863280764</v>
      </c>
      <c r="AG9">
        <f t="shared" si="7"/>
        <v>7.4273450831864416</v>
      </c>
      <c r="AI9" t="s">
        <v>69</v>
      </c>
      <c r="AJ9">
        <f t="array" ref="AJ9:AK13">LINEST(AE6:AE137,AC6:AC137,TRUE,TRUE)</f>
        <v>24.835157074851153</v>
      </c>
      <c r="AK9">
        <v>-11.266824434283942</v>
      </c>
      <c r="AN9">
        <v>4</v>
      </c>
      <c r="AO9" t="s">
        <v>18</v>
      </c>
      <c r="AP9" s="36">
        <v>2.1673111762312125</v>
      </c>
      <c r="AQ9">
        <v>1E-4</v>
      </c>
      <c r="AR9">
        <v>10</v>
      </c>
      <c r="AU9" s="7">
        <v>10</v>
      </c>
      <c r="AV9" s="8">
        <v>43051</v>
      </c>
      <c r="AW9" s="8" t="s">
        <v>5</v>
      </c>
      <c r="AX9" s="7">
        <v>32</v>
      </c>
      <c r="AY9" s="7" t="s">
        <v>28</v>
      </c>
      <c r="AZ9" s="7">
        <v>20</v>
      </c>
      <c r="BA9" s="40">
        <f t="shared" si="19"/>
        <v>2.6215576762613475</v>
      </c>
      <c r="BB9" s="40">
        <f t="shared" si="20"/>
        <v>3.4375485616652655</v>
      </c>
      <c r="BC9">
        <f t="shared" si="21"/>
        <v>0.20739072164133235</v>
      </c>
      <c r="BD9" s="14">
        <f t="shared" si="22"/>
        <v>0.35237858558036284</v>
      </c>
      <c r="BE9" s="13">
        <f t="shared" si="8"/>
        <v>-2.5154469115817513</v>
      </c>
      <c r="BF9" s="13">
        <f t="shared" si="23"/>
        <v>-3.6662010147233861</v>
      </c>
      <c r="BL9" s="4">
        <v>11</v>
      </c>
      <c r="BM9" s="51">
        <v>43058</v>
      </c>
      <c r="BN9" s="4" t="s">
        <v>32</v>
      </c>
      <c r="BO9" s="4">
        <v>30</v>
      </c>
      <c r="BP9" s="4" t="s">
        <v>33</v>
      </c>
      <c r="BQ9" s="4">
        <v>19</v>
      </c>
      <c r="BR9" s="40">
        <f t="shared" si="24"/>
        <v>1.0000000026716433E-4</v>
      </c>
      <c r="BS9" s="40">
        <f t="shared" si="25"/>
        <v>2.051944401942241</v>
      </c>
      <c r="BT9" s="40">
        <f t="shared" si="26"/>
        <v>0.20739072164133235</v>
      </c>
      <c r="BU9" s="54"/>
      <c r="BV9" s="55"/>
      <c r="BW9" s="55"/>
    </row>
    <row r="10" spans="1:75" x14ac:dyDescent="0.35">
      <c r="A10" s="7">
        <v>5</v>
      </c>
      <c r="B10" s="7">
        <v>1</v>
      </c>
      <c r="C10" s="8">
        <v>42988</v>
      </c>
      <c r="D10" s="8" t="s">
        <v>11</v>
      </c>
      <c r="E10" s="7">
        <v>8</v>
      </c>
      <c r="F10" s="7">
        <v>18</v>
      </c>
      <c r="G10" s="7" t="s">
        <v>10</v>
      </c>
      <c r="H10" s="7">
        <v>27</v>
      </c>
      <c r="I10" s="7">
        <v>21</v>
      </c>
      <c r="J10" s="7">
        <v>-3</v>
      </c>
      <c r="K10" s="7">
        <v>39</v>
      </c>
      <c r="N10" t="str">
        <f t="shared" si="0"/>
        <v>Pittsburgh Steelers</v>
      </c>
      <c r="O10" t="str">
        <f t="shared" si="1"/>
        <v>Cleveland Browns</v>
      </c>
      <c r="P10">
        <f t="shared" si="9"/>
        <v>27</v>
      </c>
      <c r="Q10">
        <f t="shared" si="10"/>
        <v>8</v>
      </c>
      <c r="R10">
        <f t="shared" si="2"/>
        <v>1E-4</v>
      </c>
      <c r="S10">
        <f t="shared" si="3"/>
        <v>3.415204864050112</v>
      </c>
      <c r="T10">
        <f t="shared" si="11"/>
        <v>0.20739072164133235</v>
      </c>
      <c r="U10">
        <f t="shared" si="12"/>
        <v>3.8876455733839986E-2</v>
      </c>
      <c r="V10">
        <f t="shared" si="13"/>
        <v>0.96112354426615998</v>
      </c>
      <c r="W10" s="34">
        <f t="shared" si="14"/>
        <v>1</v>
      </c>
      <c r="X10">
        <f t="shared" si="4"/>
        <v>0.96112354426615998</v>
      </c>
      <c r="Y10" s="37">
        <v>1</v>
      </c>
      <c r="Z10">
        <f t="shared" si="15"/>
        <v>-3.965232024541706E-2</v>
      </c>
      <c r="AA10">
        <f t="shared" si="16"/>
        <v>-3.965232024541706E-2</v>
      </c>
      <c r="AC10">
        <f t="shared" si="17"/>
        <v>3.8876455733839986E-2</v>
      </c>
      <c r="AD10">
        <f t="shared" si="18"/>
        <v>-0.46112354426616003</v>
      </c>
      <c r="AE10">
        <f t="shared" si="5"/>
        <v>-3</v>
      </c>
      <c r="AF10">
        <f t="shared" si="6"/>
        <v>-10.301321549620528</v>
      </c>
      <c r="AG10">
        <f t="shared" si="7"/>
        <v>-11.452075652762163</v>
      </c>
      <c r="AI10" t="s">
        <v>74</v>
      </c>
      <c r="AJ10">
        <v>3.9314576221863962</v>
      </c>
      <c r="AK10">
        <v>2.3715539180636274</v>
      </c>
      <c r="AN10">
        <v>5</v>
      </c>
      <c r="AO10" t="s">
        <v>24</v>
      </c>
      <c r="AP10" s="36">
        <v>3.3666969282020145</v>
      </c>
      <c r="AQ10">
        <v>1E-4</v>
      </c>
      <c r="AR10">
        <v>10</v>
      </c>
      <c r="AU10" s="7">
        <v>10</v>
      </c>
      <c r="AV10" s="8">
        <v>43051</v>
      </c>
      <c r="AW10" s="8" t="s">
        <v>14</v>
      </c>
      <c r="AX10" s="7">
        <v>15</v>
      </c>
      <c r="AY10" s="7" t="s">
        <v>31</v>
      </c>
      <c r="AZ10" s="7">
        <v>17</v>
      </c>
      <c r="BA10" s="40">
        <f t="shared" si="19"/>
        <v>2.254442507356941</v>
      </c>
      <c r="BB10" s="40">
        <f t="shared" si="20"/>
        <v>1.0886107646727536</v>
      </c>
      <c r="BC10">
        <f t="shared" si="21"/>
        <v>0.20739072164133235</v>
      </c>
      <c r="BD10" s="14">
        <f t="shared" si="22"/>
        <v>0.79790029226283721</v>
      </c>
      <c r="BE10" s="13">
        <f t="shared" si="8"/>
        <v>8.5491546541332628</v>
      </c>
      <c r="BF10" s="13">
        <f t="shared" si="23"/>
        <v>7.398400550991628</v>
      </c>
      <c r="BL10" s="4">
        <v>11</v>
      </c>
      <c r="BM10" s="51">
        <v>43058</v>
      </c>
      <c r="BN10" s="4" t="s">
        <v>9</v>
      </c>
      <c r="BO10" s="4">
        <v>1</v>
      </c>
      <c r="BP10" s="4" t="s">
        <v>15</v>
      </c>
      <c r="BQ10" s="4">
        <v>13</v>
      </c>
      <c r="BR10" s="40">
        <f t="shared" si="24"/>
        <v>1.464877867618777</v>
      </c>
      <c r="BS10" s="40">
        <f t="shared" si="25"/>
        <v>0.86887636657615297</v>
      </c>
      <c r="BT10" s="40">
        <f t="shared" si="26"/>
        <v>0.20739072164133235</v>
      </c>
      <c r="BU10" s="54"/>
      <c r="BV10" s="55"/>
      <c r="BW10" s="55"/>
    </row>
    <row r="11" spans="1:75" x14ac:dyDescent="0.35">
      <c r="A11" s="7">
        <v>6</v>
      </c>
      <c r="B11" s="7">
        <v>1</v>
      </c>
      <c r="C11" s="8">
        <v>42988</v>
      </c>
      <c r="D11" s="8" t="s">
        <v>13</v>
      </c>
      <c r="E11" s="7">
        <v>7</v>
      </c>
      <c r="F11" s="7">
        <v>0</v>
      </c>
      <c r="G11" s="7" t="s">
        <v>12</v>
      </c>
      <c r="H11" s="7">
        <v>3</v>
      </c>
      <c r="I11" s="7">
        <v>20</v>
      </c>
      <c r="J11" s="7">
        <v>-20</v>
      </c>
      <c r="K11" s="7">
        <v>20</v>
      </c>
      <c r="N11" t="str">
        <f t="shared" si="0"/>
        <v>Baltimore Ravens</v>
      </c>
      <c r="O11" t="str">
        <f t="shared" si="1"/>
        <v>Cincinnati Bengals</v>
      </c>
      <c r="P11">
        <f t="shared" si="9"/>
        <v>3</v>
      </c>
      <c r="Q11">
        <f t="shared" si="10"/>
        <v>7</v>
      </c>
      <c r="R11">
        <f t="shared" si="2"/>
        <v>0.27535685351800204</v>
      </c>
      <c r="S11">
        <f t="shared" si="3"/>
        <v>1.7179517646464346</v>
      </c>
      <c r="T11">
        <f t="shared" si="11"/>
        <v>0.20739072164133235</v>
      </c>
      <c r="U11">
        <f t="shared" si="12"/>
        <v>0.22527186902726246</v>
      </c>
      <c r="V11">
        <f t="shared" si="13"/>
        <v>0.77472813097273752</v>
      </c>
      <c r="W11" s="34">
        <f t="shared" si="14"/>
        <v>1</v>
      </c>
      <c r="X11">
        <f t="shared" si="4"/>
        <v>0.77472813097273752</v>
      </c>
      <c r="Y11" s="37">
        <v>1</v>
      </c>
      <c r="Z11">
        <f t="shared" si="15"/>
        <v>-0.2552431099179181</v>
      </c>
      <c r="AA11">
        <f t="shared" si="16"/>
        <v>-0.2552431099179181</v>
      </c>
      <c r="AC11">
        <f t="shared" si="17"/>
        <v>0.22527186902726246</v>
      </c>
      <c r="AD11">
        <f t="shared" si="18"/>
        <v>-0.27472813097273752</v>
      </c>
      <c r="AE11">
        <f t="shared" si="5"/>
        <v>-20</v>
      </c>
      <c r="AF11">
        <f t="shared" si="6"/>
        <v>-5.6721621824465824</v>
      </c>
      <c r="AG11">
        <f t="shared" si="7"/>
        <v>-6.8229162855882164</v>
      </c>
      <c r="AI11" s="15" t="s">
        <v>75</v>
      </c>
      <c r="AJ11">
        <v>0.23486625743409212</v>
      </c>
      <c r="AK11">
        <v>12.941498409143021</v>
      </c>
      <c r="AN11">
        <v>6</v>
      </c>
      <c r="AO11" t="s">
        <v>17</v>
      </c>
      <c r="AP11" s="36">
        <v>2.0604159203909185</v>
      </c>
      <c r="AQ11">
        <v>1E-4</v>
      </c>
      <c r="AR11">
        <v>10</v>
      </c>
      <c r="AU11" s="7">
        <v>10</v>
      </c>
      <c r="AV11" s="8">
        <v>43051</v>
      </c>
      <c r="AW11" s="8" t="s">
        <v>17</v>
      </c>
      <c r="AX11" s="7">
        <v>6</v>
      </c>
      <c r="AY11" s="7" t="s">
        <v>22</v>
      </c>
      <c r="AZ11" s="7">
        <v>12</v>
      </c>
      <c r="BA11" s="40">
        <f t="shared" si="19"/>
        <v>2.0604159203909185</v>
      </c>
      <c r="BB11" s="40">
        <f t="shared" si="20"/>
        <v>2.3904871399067895</v>
      </c>
      <c r="BC11">
        <f t="shared" si="21"/>
        <v>0.20739072164133235</v>
      </c>
      <c r="BD11" s="14">
        <f t="shared" si="22"/>
        <v>0.46936828446236611</v>
      </c>
      <c r="BE11" s="13">
        <f t="shared" si="8"/>
        <v>0.39001063629233812</v>
      </c>
      <c r="BF11" s="13">
        <f t="shared" si="23"/>
        <v>-0.76074346684929617</v>
      </c>
      <c r="BL11" s="4">
        <v>11</v>
      </c>
      <c r="BM11" s="51">
        <v>43058</v>
      </c>
      <c r="BN11" s="4" t="s">
        <v>8</v>
      </c>
      <c r="BO11" s="4">
        <v>11</v>
      </c>
      <c r="BP11" s="4" t="s">
        <v>17</v>
      </c>
      <c r="BQ11" s="4">
        <v>6</v>
      </c>
      <c r="BR11" s="40">
        <f t="shared" si="24"/>
        <v>2.6379526903217556</v>
      </c>
      <c r="BS11" s="40">
        <f t="shared" si="25"/>
        <v>2.0604159203909185</v>
      </c>
      <c r="BT11" s="40">
        <f t="shared" si="26"/>
        <v>0.20739072164133235</v>
      </c>
      <c r="BU11" s="54"/>
      <c r="BV11" s="55"/>
      <c r="BW11" s="55"/>
    </row>
    <row r="12" spans="1:75" x14ac:dyDescent="0.35">
      <c r="A12" s="7">
        <v>7</v>
      </c>
      <c r="B12" s="7">
        <v>1</v>
      </c>
      <c r="C12" s="8">
        <v>42988</v>
      </c>
      <c r="D12" s="8" t="s">
        <v>15</v>
      </c>
      <c r="E12" s="7">
        <v>13</v>
      </c>
      <c r="F12" s="7">
        <v>7</v>
      </c>
      <c r="G12" s="7" t="s">
        <v>14</v>
      </c>
      <c r="H12" s="7">
        <v>15</v>
      </c>
      <c r="I12" s="7">
        <v>29</v>
      </c>
      <c r="J12" s="7">
        <v>-22</v>
      </c>
      <c r="K12" s="7">
        <v>36</v>
      </c>
      <c r="N12" t="str">
        <f t="shared" si="0"/>
        <v>Jacksonville Jaguars</v>
      </c>
      <c r="O12" t="str">
        <f t="shared" si="1"/>
        <v>Houston Texans</v>
      </c>
      <c r="P12">
        <f t="shared" si="9"/>
        <v>15</v>
      </c>
      <c r="Q12">
        <f t="shared" si="10"/>
        <v>13</v>
      </c>
      <c r="R12">
        <f t="shared" si="2"/>
        <v>0.86887636657615297</v>
      </c>
      <c r="S12">
        <f t="shared" si="3"/>
        <v>2.254442507356941</v>
      </c>
      <c r="T12">
        <f t="shared" si="11"/>
        <v>0.20739072164133235</v>
      </c>
      <c r="U12">
        <f t="shared" si="12"/>
        <v>0.23538041930879433</v>
      </c>
      <c r="V12">
        <f t="shared" si="13"/>
        <v>0.76461958069120572</v>
      </c>
      <c r="W12" s="34">
        <f t="shared" si="14"/>
        <v>1</v>
      </c>
      <c r="X12">
        <f t="shared" si="4"/>
        <v>0.76461958069120572</v>
      </c>
      <c r="Y12" s="37">
        <v>1</v>
      </c>
      <c r="Z12">
        <f t="shared" si="15"/>
        <v>-0.26837684898259156</v>
      </c>
      <c r="AA12">
        <f t="shared" si="16"/>
        <v>-0.26837684898259156</v>
      </c>
      <c r="AC12">
        <f t="shared" si="17"/>
        <v>0.23538041930879433</v>
      </c>
      <c r="AD12">
        <f t="shared" si="18"/>
        <v>-0.26461958069120567</v>
      </c>
      <c r="AE12">
        <f t="shared" si="5"/>
        <v>-22</v>
      </c>
      <c r="AF12">
        <f t="shared" si="6"/>
        <v>-5.4211147484057074</v>
      </c>
      <c r="AG12">
        <f t="shared" si="7"/>
        <v>-6.5718688515473422</v>
      </c>
      <c r="AI12" t="s">
        <v>76</v>
      </c>
      <c r="AJ12">
        <v>39.904936572316863</v>
      </c>
      <c r="AK12">
        <v>130</v>
      </c>
      <c r="AN12">
        <v>7</v>
      </c>
      <c r="AO12" t="s">
        <v>13</v>
      </c>
      <c r="AP12" s="36">
        <v>0.27535685351800204</v>
      </c>
      <c r="AQ12">
        <v>1E-4</v>
      </c>
      <c r="AR12">
        <v>10</v>
      </c>
      <c r="AU12" s="7">
        <v>10</v>
      </c>
      <c r="AV12" s="8">
        <v>43051</v>
      </c>
      <c r="AW12" s="8" t="s">
        <v>32</v>
      </c>
      <c r="AX12" s="7">
        <v>30</v>
      </c>
      <c r="AY12" s="7" t="s">
        <v>19</v>
      </c>
      <c r="AZ12" s="7">
        <v>24</v>
      </c>
      <c r="BA12" s="40">
        <f t="shared" si="19"/>
        <v>1.0000000026716433E-4</v>
      </c>
      <c r="BB12" s="40">
        <f t="shared" si="20"/>
        <v>1.8329688947749201</v>
      </c>
      <c r="BC12">
        <f t="shared" si="21"/>
        <v>0.20739072164133235</v>
      </c>
      <c r="BD12" s="14">
        <f t="shared" si="22"/>
        <v>0.16445074816176167</v>
      </c>
      <c r="BE12" s="13">
        <f t="shared" si="8"/>
        <v>-7.1826642726098013</v>
      </c>
      <c r="BF12" s="13">
        <f t="shared" si="23"/>
        <v>-8.3334183757514371</v>
      </c>
      <c r="BL12" s="4">
        <v>11</v>
      </c>
      <c r="BM12" s="51">
        <v>43058</v>
      </c>
      <c r="BN12" s="4" t="s">
        <v>12</v>
      </c>
      <c r="BO12" s="4">
        <v>3</v>
      </c>
      <c r="BP12" s="4" t="s">
        <v>22</v>
      </c>
      <c r="BQ12" s="4">
        <v>12</v>
      </c>
      <c r="BR12" s="40">
        <f t="shared" si="24"/>
        <v>1.7179517646464346</v>
      </c>
      <c r="BS12" s="40">
        <f t="shared" si="25"/>
        <v>2.3904871399067895</v>
      </c>
      <c r="BT12" s="40">
        <f t="shared" si="26"/>
        <v>0.20739072164133235</v>
      </c>
      <c r="BU12" s="54"/>
      <c r="BV12" s="55"/>
      <c r="BW12" s="55"/>
    </row>
    <row r="13" spans="1:75" x14ac:dyDescent="0.35">
      <c r="A13" s="7">
        <v>8</v>
      </c>
      <c r="B13" s="7">
        <v>1</v>
      </c>
      <c r="C13" s="8">
        <v>42988</v>
      </c>
      <c r="D13" s="8" t="s">
        <v>17</v>
      </c>
      <c r="E13" s="7">
        <v>6</v>
      </c>
      <c r="F13" s="7">
        <v>17</v>
      </c>
      <c r="G13" s="7" t="s">
        <v>16</v>
      </c>
      <c r="H13" s="7">
        <v>2</v>
      </c>
      <c r="I13" s="7">
        <v>23</v>
      </c>
      <c r="J13" s="7">
        <v>-6</v>
      </c>
      <c r="K13" s="7">
        <v>40</v>
      </c>
      <c r="N13" t="str">
        <f t="shared" si="0"/>
        <v>Atlanta Falcons</v>
      </c>
      <c r="O13" t="str">
        <f t="shared" si="1"/>
        <v>Chicago Bears</v>
      </c>
      <c r="P13">
        <f t="shared" si="9"/>
        <v>2</v>
      </c>
      <c r="Q13">
        <f t="shared" si="10"/>
        <v>6</v>
      </c>
      <c r="R13">
        <f t="shared" si="2"/>
        <v>2.0604159203909185</v>
      </c>
      <c r="S13">
        <f t="shared" si="3"/>
        <v>2.5632772136493016</v>
      </c>
      <c r="T13">
        <f t="shared" si="11"/>
        <v>0.20739072164133235</v>
      </c>
      <c r="U13">
        <f t="shared" si="12"/>
        <v>0.42666511118238865</v>
      </c>
      <c r="V13">
        <f t="shared" si="13"/>
        <v>0.5733348888176113</v>
      </c>
      <c r="W13" s="34">
        <f t="shared" si="14"/>
        <v>1</v>
      </c>
      <c r="X13">
        <f t="shared" si="4"/>
        <v>0.5733348888176113</v>
      </c>
      <c r="Y13" s="37">
        <v>1</v>
      </c>
      <c r="Z13">
        <f t="shared" si="15"/>
        <v>-0.55628528479245509</v>
      </c>
      <c r="AA13">
        <f t="shared" si="16"/>
        <v>-0.55628528479245509</v>
      </c>
      <c r="AC13">
        <f t="shared" si="17"/>
        <v>0.42666511118238865</v>
      </c>
      <c r="AD13">
        <f t="shared" si="18"/>
        <v>-7.3334888817611354E-2</v>
      </c>
      <c r="AE13">
        <f t="shared" si="5"/>
        <v>-6</v>
      </c>
      <c r="AF13">
        <f t="shared" si="6"/>
        <v>-0.67052937971048898</v>
      </c>
      <c r="AG13">
        <f t="shared" si="7"/>
        <v>-1.8212834828521234</v>
      </c>
      <c r="AI13" t="s">
        <v>83</v>
      </c>
      <c r="AJ13">
        <v>6683.3737937326405</v>
      </c>
      <c r="AK13">
        <v>21772.709539600673</v>
      </c>
      <c r="AN13">
        <v>8</v>
      </c>
      <c r="AO13" t="s">
        <v>11</v>
      </c>
      <c r="AP13" s="36">
        <v>1E-4</v>
      </c>
      <c r="AQ13">
        <v>1E-4</v>
      </c>
      <c r="AR13">
        <v>10</v>
      </c>
      <c r="AU13" s="7">
        <v>10</v>
      </c>
      <c r="AV13" s="8">
        <v>43051</v>
      </c>
      <c r="AW13" s="8" t="s">
        <v>21</v>
      </c>
      <c r="AX13" s="7">
        <v>14</v>
      </c>
      <c r="AY13" s="7" t="s">
        <v>10</v>
      </c>
      <c r="AZ13" s="7">
        <v>27</v>
      </c>
      <c r="BA13" s="40">
        <f t="shared" si="19"/>
        <v>8.4659672196984212E-2</v>
      </c>
      <c r="BB13" s="40">
        <f t="shared" si="20"/>
        <v>3.415204864050112</v>
      </c>
      <c r="BC13">
        <f t="shared" si="21"/>
        <v>0.20739072164133235</v>
      </c>
      <c r="BD13" s="14">
        <f t="shared" si="22"/>
        <v>4.2162195853506855E-2</v>
      </c>
      <c r="BE13" s="13">
        <f t="shared" si="8"/>
        <v>-10.219719677641461</v>
      </c>
      <c r="BF13" s="13">
        <f t="shared" si="23"/>
        <v>-11.370473780783097</v>
      </c>
      <c r="BL13" s="4">
        <v>11</v>
      </c>
      <c r="BM13" s="51">
        <v>43058</v>
      </c>
      <c r="BN13" s="4" t="s">
        <v>2</v>
      </c>
      <c r="BO13" s="4">
        <v>16</v>
      </c>
      <c r="BP13" s="4" t="s">
        <v>27</v>
      </c>
      <c r="BQ13" s="4">
        <v>23</v>
      </c>
      <c r="BR13" s="40">
        <f t="shared" si="24"/>
        <v>3.1943737028960033</v>
      </c>
      <c r="BS13" s="40">
        <f t="shared" si="25"/>
        <v>1.0000000000000002E-4</v>
      </c>
      <c r="BT13" s="40">
        <f t="shared" si="26"/>
        <v>0.20739072164133235</v>
      </c>
      <c r="BU13" s="54"/>
      <c r="BV13" s="55"/>
      <c r="BW13" s="55"/>
    </row>
    <row r="14" spans="1:75" x14ac:dyDescent="0.35">
      <c r="A14" s="7">
        <v>9</v>
      </c>
      <c r="B14" s="7">
        <v>1</v>
      </c>
      <c r="C14" s="8">
        <v>42988</v>
      </c>
      <c r="D14" s="8" t="s">
        <v>18</v>
      </c>
      <c r="E14" s="7">
        <v>4</v>
      </c>
      <c r="F14" s="7">
        <v>21</v>
      </c>
      <c r="G14" s="7" t="s">
        <v>19</v>
      </c>
      <c r="H14" s="7">
        <v>24</v>
      </c>
      <c r="I14" s="7">
        <v>12</v>
      </c>
      <c r="J14" s="7">
        <v>9</v>
      </c>
      <c r="K14" s="7">
        <v>33</v>
      </c>
      <c r="N14" t="str">
        <f t="shared" si="0"/>
        <v>Buffalo Bills</v>
      </c>
      <c r="O14" t="str">
        <f t="shared" si="1"/>
        <v>New York Jets</v>
      </c>
      <c r="P14">
        <f t="shared" si="9"/>
        <v>4</v>
      </c>
      <c r="Q14">
        <f t="shared" si="10"/>
        <v>24</v>
      </c>
      <c r="R14">
        <f t="shared" si="2"/>
        <v>2.1673111762312125</v>
      </c>
      <c r="S14">
        <f t="shared" si="3"/>
        <v>1.8329688947749201</v>
      </c>
      <c r="T14">
        <f t="shared" si="11"/>
        <v>0.20739072164133235</v>
      </c>
      <c r="U14">
        <f t="shared" si="12"/>
        <v>0.63221546625506408</v>
      </c>
      <c r="V14">
        <f t="shared" si="13"/>
        <v>0.36778453374493592</v>
      </c>
      <c r="W14" s="34">
        <f t="shared" si="14"/>
        <v>1</v>
      </c>
      <c r="X14">
        <f t="shared" si="4"/>
        <v>0.63221546625506408</v>
      </c>
      <c r="Y14" s="37">
        <v>1</v>
      </c>
      <c r="Z14">
        <f t="shared" si="15"/>
        <v>-0.45852501531912249</v>
      </c>
      <c r="AA14">
        <f t="shared" si="16"/>
        <v>-0.45852501531912249</v>
      </c>
      <c r="AC14">
        <f t="shared" si="17"/>
        <v>0.63221546625506408</v>
      </c>
      <c r="AD14">
        <f t="shared" si="18"/>
        <v>0.13221546625506408</v>
      </c>
      <c r="AE14">
        <f t="shared" si="5"/>
        <v>9</v>
      </c>
      <c r="AF14">
        <f t="shared" si="6"/>
        <v>4.4343459753108334</v>
      </c>
      <c r="AG14">
        <f t="shared" si="7"/>
        <v>3.2835918721691986</v>
      </c>
      <c r="AN14">
        <v>9</v>
      </c>
      <c r="AO14" t="s">
        <v>26</v>
      </c>
      <c r="AP14" s="36">
        <v>2.2334528503624713</v>
      </c>
      <c r="AQ14">
        <v>1E-4</v>
      </c>
      <c r="AR14">
        <v>10</v>
      </c>
      <c r="AU14" s="7">
        <v>10</v>
      </c>
      <c r="AV14" s="8">
        <v>43051</v>
      </c>
      <c r="AW14" s="8" t="s">
        <v>8</v>
      </c>
      <c r="AX14" s="7">
        <v>11</v>
      </c>
      <c r="AY14" s="7" t="s">
        <v>11</v>
      </c>
      <c r="AZ14" s="7">
        <v>8</v>
      </c>
      <c r="BA14" s="40">
        <f t="shared" si="19"/>
        <v>2.6379526903217556</v>
      </c>
      <c r="BB14" s="40">
        <f t="shared" si="20"/>
        <v>1E-4</v>
      </c>
      <c r="BC14">
        <f t="shared" si="21"/>
        <v>0.20739072164133235</v>
      </c>
      <c r="BD14" s="14">
        <f t="shared" si="22"/>
        <v>0.94507228725409342</v>
      </c>
      <c r="BE14" s="13">
        <f t="shared" si="8"/>
        <v>12.204194266760316</v>
      </c>
      <c r="BF14" s="13">
        <f t="shared" si="23"/>
        <v>11.053440163618683</v>
      </c>
      <c r="BL14" s="4">
        <v>11</v>
      </c>
      <c r="BM14" s="51">
        <v>43058</v>
      </c>
      <c r="BN14" s="4" t="s">
        <v>20</v>
      </c>
      <c r="BO14" s="4">
        <v>18</v>
      </c>
      <c r="BP14" s="4" t="s">
        <v>28</v>
      </c>
      <c r="BQ14" s="4">
        <v>20</v>
      </c>
      <c r="BR14" s="40">
        <f t="shared" si="24"/>
        <v>2.7067020807245568</v>
      </c>
      <c r="BS14" s="40">
        <f t="shared" si="25"/>
        <v>3.4375485616652655</v>
      </c>
      <c r="BT14" s="40">
        <f t="shared" si="26"/>
        <v>0.20739072164133235</v>
      </c>
      <c r="BU14" s="54"/>
      <c r="BV14" s="55"/>
      <c r="BW14" s="55"/>
    </row>
    <row r="15" spans="1:75" x14ac:dyDescent="0.35">
      <c r="A15" s="7">
        <v>10</v>
      </c>
      <c r="B15" s="7">
        <v>1</v>
      </c>
      <c r="C15" s="8">
        <v>42988</v>
      </c>
      <c r="D15" s="8" t="s">
        <v>20</v>
      </c>
      <c r="E15" s="7">
        <v>18</v>
      </c>
      <c r="F15" s="7">
        <v>46</v>
      </c>
      <c r="G15" s="7" t="s">
        <v>21</v>
      </c>
      <c r="H15" s="7">
        <v>14</v>
      </c>
      <c r="I15" s="7">
        <v>9</v>
      </c>
      <c r="J15" s="7">
        <v>37</v>
      </c>
      <c r="K15" s="7">
        <v>55</v>
      </c>
      <c r="N15" t="str">
        <f t="shared" si="0"/>
        <v>Los Angeles Rams</v>
      </c>
      <c r="O15" t="str">
        <f t="shared" si="1"/>
        <v>Indianapolis Colts</v>
      </c>
      <c r="P15">
        <f t="shared" si="9"/>
        <v>18</v>
      </c>
      <c r="Q15">
        <f t="shared" si="10"/>
        <v>14</v>
      </c>
      <c r="R15">
        <f t="shared" si="2"/>
        <v>2.7067020807245568</v>
      </c>
      <c r="S15">
        <f t="shared" si="3"/>
        <v>8.4659672196984212E-2</v>
      </c>
      <c r="T15">
        <f t="shared" si="11"/>
        <v>0.20739072164133235</v>
      </c>
      <c r="U15">
        <f t="shared" si="12"/>
        <v>0.94424576632709778</v>
      </c>
      <c r="V15">
        <f t="shared" si="13"/>
        <v>5.575423367290222E-2</v>
      </c>
      <c r="W15" s="34">
        <f t="shared" si="14"/>
        <v>1</v>
      </c>
      <c r="X15">
        <f t="shared" si="4"/>
        <v>0.94424576632709778</v>
      </c>
      <c r="Y15" s="37">
        <v>1</v>
      </c>
      <c r="Z15">
        <f t="shared" si="15"/>
        <v>-5.7368801035208486E-2</v>
      </c>
      <c r="AA15">
        <f t="shared" si="16"/>
        <v>-5.7368801035208486E-2</v>
      </c>
      <c r="AC15">
        <f t="shared" si="17"/>
        <v>0.94424576632709778</v>
      </c>
      <c r="AD15">
        <f t="shared" si="18"/>
        <v>0.44424576632709778</v>
      </c>
      <c r="AE15">
        <f t="shared" si="5"/>
        <v>37</v>
      </c>
      <c r="AF15">
        <f t="shared" si="6"/>
        <v>12.183667489712731</v>
      </c>
      <c r="AG15">
        <f t="shared" si="7"/>
        <v>11.032913386571094</v>
      </c>
      <c r="AN15">
        <v>10</v>
      </c>
      <c r="AO15" t="s">
        <v>30</v>
      </c>
      <c r="AP15" s="36">
        <v>1.5228842448951479E-4</v>
      </c>
      <c r="AQ15">
        <v>1E-4</v>
      </c>
      <c r="AR15">
        <v>10</v>
      </c>
      <c r="AU15" s="7">
        <v>10</v>
      </c>
      <c r="AV15" s="8">
        <v>43051</v>
      </c>
      <c r="AW15" s="8" t="s">
        <v>20</v>
      </c>
      <c r="AX15" s="7">
        <v>18</v>
      </c>
      <c r="AY15" s="7" t="s">
        <v>15</v>
      </c>
      <c r="AZ15" s="7">
        <v>13</v>
      </c>
      <c r="BA15" s="40">
        <f t="shared" si="19"/>
        <v>2.7067020807245568</v>
      </c>
      <c r="BB15" s="40">
        <f t="shared" si="20"/>
        <v>0.86887636657615297</v>
      </c>
      <c r="BC15">
        <f t="shared" si="21"/>
        <v>0.20739072164133235</v>
      </c>
      <c r="BD15" s="14">
        <f t="shared" si="22"/>
        <v>0.88546337308097656</v>
      </c>
      <c r="BE15" s="13">
        <f t="shared" si="8"/>
        <v>10.723797520209638</v>
      </c>
      <c r="BF15" s="13">
        <f t="shared" si="23"/>
        <v>9.5730434170680052</v>
      </c>
      <c r="BL15" s="4">
        <v>11</v>
      </c>
      <c r="BM15" s="51">
        <v>43058</v>
      </c>
      <c r="BN15" s="4" t="s">
        <v>18</v>
      </c>
      <c r="BO15" s="4">
        <v>4</v>
      </c>
      <c r="BP15" s="4" t="s">
        <v>31</v>
      </c>
      <c r="BQ15" s="4">
        <v>17</v>
      </c>
      <c r="BR15" s="40">
        <f t="shared" si="24"/>
        <v>2.1673111762312125</v>
      </c>
      <c r="BS15" s="40">
        <f t="shared" si="25"/>
        <v>1.0886107646727536</v>
      </c>
      <c r="BT15" s="40">
        <f t="shared" si="26"/>
        <v>0.20739072164133235</v>
      </c>
      <c r="BU15" s="54"/>
      <c r="BV15" s="55"/>
      <c r="BW15" s="55"/>
    </row>
    <row r="16" spans="1:75" x14ac:dyDescent="0.35">
      <c r="A16" s="7">
        <v>11</v>
      </c>
      <c r="B16" s="7">
        <v>1</v>
      </c>
      <c r="C16" s="8">
        <v>42988</v>
      </c>
      <c r="D16" s="8" t="s">
        <v>22</v>
      </c>
      <c r="E16" s="7">
        <v>12</v>
      </c>
      <c r="F16" s="7">
        <v>17</v>
      </c>
      <c r="G16" s="7" t="s">
        <v>23</v>
      </c>
      <c r="H16" s="7">
        <v>29</v>
      </c>
      <c r="I16" s="7">
        <v>9</v>
      </c>
      <c r="J16" s="7">
        <v>8</v>
      </c>
      <c r="K16" s="7">
        <v>26</v>
      </c>
      <c r="N16" t="str">
        <f t="shared" si="0"/>
        <v>Green Bay Packers</v>
      </c>
      <c r="O16" t="str">
        <f t="shared" si="1"/>
        <v>Seattle Seahawks</v>
      </c>
      <c r="P16">
        <f t="shared" si="9"/>
        <v>12</v>
      </c>
      <c r="Q16">
        <f t="shared" si="10"/>
        <v>29</v>
      </c>
      <c r="R16">
        <f t="shared" si="2"/>
        <v>2.3904871399067895</v>
      </c>
      <c r="S16">
        <f t="shared" si="3"/>
        <v>2.041279691889454</v>
      </c>
      <c r="T16">
        <f t="shared" si="11"/>
        <v>0.20739072164133235</v>
      </c>
      <c r="U16">
        <f t="shared" si="12"/>
        <v>0.63566505760055336</v>
      </c>
      <c r="V16">
        <f t="shared" si="13"/>
        <v>0.36433494239944664</v>
      </c>
      <c r="W16" s="34">
        <f t="shared" si="14"/>
        <v>1</v>
      </c>
      <c r="X16">
        <f t="shared" si="4"/>
        <v>0.63566505760055336</v>
      </c>
      <c r="Y16" s="37">
        <v>1</v>
      </c>
      <c r="Z16">
        <f t="shared" si="15"/>
        <v>-0.45308349335787668</v>
      </c>
      <c r="AA16">
        <f t="shared" si="16"/>
        <v>-0.45308349335787668</v>
      </c>
      <c r="AC16">
        <f t="shared" si="17"/>
        <v>0.63566505760055336</v>
      </c>
      <c r="AD16">
        <f t="shared" si="18"/>
        <v>0.13566505760055336</v>
      </c>
      <c r="AE16">
        <f t="shared" si="5"/>
        <v>8</v>
      </c>
      <c r="AF16">
        <f t="shared" si="6"/>
        <v>4.5200171182201068</v>
      </c>
      <c r="AG16">
        <f t="shared" si="7"/>
        <v>3.3692630150784719</v>
      </c>
      <c r="AI16" s="30" t="s">
        <v>87</v>
      </c>
      <c r="AJ16" s="29"/>
      <c r="AK16" s="29"/>
      <c r="AN16">
        <v>11</v>
      </c>
      <c r="AO16" t="s">
        <v>8</v>
      </c>
      <c r="AP16" s="36">
        <v>2.6379526903217556</v>
      </c>
      <c r="AQ16">
        <v>1E-4</v>
      </c>
      <c r="AR16">
        <v>10</v>
      </c>
      <c r="AU16" s="7">
        <v>10</v>
      </c>
      <c r="AV16" s="8">
        <v>43051</v>
      </c>
      <c r="AW16" s="8" t="s">
        <v>16</v>
      </c>
      <c r="AX16" s="7">
        <v>2</v>
      </c>
      <c r="AY16" s="7" t="s">
        <v>26</v>
      </c>
      <c r="AZ16" s="7">
        <v>9</v>
      </c>
      <c r="BA16" s="40">
        <f t="shared" si="19"/>
        <v>2.5632772136493016</v>
      </c>
      <c r="BB16" s="40">
        <f t="shared" si="20"/>
        <v>2.2334528503624713</v>
      </c>
      <c r="BC16">
        <f t="shared" si="21"/>
        <v>0.20739072164133235</v>
      </c>
      <c r="BD16" s="14">
        <f t="shared" si="22"/>
        <v>0.63116433803019234</v>
      </c>
      <c r="BE16" s="13">
        <f t="shared" si="8"/>
        <v>4.4082410407403341</v>
      </c>
      <c r="BF16" s="13">
        <f t="shared" si="23"/>
        <v>3.2574869375986997</v>
      </c>
      <c r="BL16" s="4">
        <v>11</v>
      </c>
      <c r="BM16" s="51">
        <v>43058</v>
      </c>
      <c r="BN16" s="4" t="s">
        <v>3</v>
      </c>
      <c r="BO16" s="4">
        <v>21</v>
      </c>
      <c r="BP16" s="4" t="s">
        <v>6</v>
      </c>
      <c r="BQ16" s="4">
        <v>25</v>
      </c>
      <c r="BR16" s="40">
        <f t="shared" si="24"/>
        <v>3.5078187786309396</v>
      </c>
      <c r="BS16" s="40">
        <f t="shared" si="25"/>
        <v>1.6883191909578101</v>
      </c>
      <c r="BT16" s="40">
        <f t="shared" si="26"/>
        <v>0.20739072164133235</v>
      </c>
      <c r="BU16" s="54"/>
      <c r="BV16" s="55"/>
      <c r="BW16" s="55"/>
    </row>
    <row r="17" spans="1:75" x14ac:dyDescent="0.35">
      <c r="A17" s="7">
        <v>12</v>
      </c>
      <c r="B17" s="7">
        <v>1</v>
      </c>
      <c r="C17" s="8">
        <v>42988</v>
      </c>
      <c r="D17" s="8" t="s">
        <v>25</v>
      </c>
      <c r="E17" s="7">
        <v>28</v>
      </c>
      <c r="F17" s="7">
        <v>3</v>
      </c>
      <c r="G17" s="7" t="s">
        <v>24</v>
      </c>
      <c r="H17" s="7">
        <v>5</v>
      </c>
      <c r="I17" s="7">
        <v>23</v>
      </c>
      <c r="J17" s="7">
        <v>-20</v>
      </c>
      <c r="K17" s="7">
        <v>26</v>
      </c>
      <c r="N17" t="str">
        <f t="shared" si="0"/>
        <v>Carolina Panthers</v>
      </c>
      <c r="O17" t="str">
        <f t="shared" si="1"/>
        <v>San Francisco 49ers</v>
      </c>
      <c r="P17">
        <f t="shared" si="9"/>
        <v>5</v>
      </c>
      <c r="Q17">
        <f t="shared" si="10"/>
        <v>28</v>
      </c>
      <c r="R17">
        <f t="shared" si="2"/>
        <v>1.0000000000065512E-4</v>
      </c>
      <c r="S17">
        <f t="shared" si="3"/>
        <v>3.3666969282020145</v>
      </c>
      <c r="T17">
        <f t="shared" si="11"/>
        <v>0.20739072164133235</v>
      </c>
      <c r="U17">
        <f t="shared" si="12"/>
        <v>4.0730056665228685E-2</v>
      </c>
      <c r="V17">
        <f t="shared" si="13"/>
        <v>0.95926994333477134</v>
      </c>
      <c r="W17" s="34">
        <f t="shared" si="14"/>
        <v>1</v>
      </c>
      <c r="X17">
        <f t="shared" si="4"/>
        <v>0.95926994333477134</v>
      </c>
      <c r="Y17" s="37">
        <v>1</v>
      </c>
      <c r="Z17">
        <f t="shared" si="15"/>
        <v>-4.1582759521525368E-2</v>
      </c>
      <c r="AA17">
        <f t="shared" si="16"/>
        <v>-4.1582759521525368E-2</v>
      </c>
      <c r="AC17">
        <f t="shared" si="17"/>
        <v>4.0730056665228685E-2</v>
      </c>
      <c r="AD17">
        <f t="shared" si="18"/>
        <v>-0.45926994333477134</v>
      </c>
      <c r="AE17">
        <f t="shared" si="5"/>
        <v>-20</v>
      </c>
      <c r="AF17">
        <f t="shared" si="6"/>
        <v>-10.2552870793354</v>
      </c>
      <c r="AG17">
        <f t="shared" si="7"/>
        <v>-11.406041182477034</v>
      </c>
      <c r="AJ17" s="27" t="s">
        <v>71</v>
      </c>
      <c r="AK17" s="27" t="s">
        <v>70</v>
      </c>
      <c r="AN17">
        <v>12</v>
      </c>
      <c r="AO17" t="s">
        <v>22</v>
      </c>
      <c r="AP17" s="36">
        <v>2.3904871399067895</v>
      </c>
      <c r="AQ17">
        <v>1E-4</v>
      </c>
      <c r="AR17">
        <v>10</v>
      </c>
      <c r="AU17" s="7">
        <v>10</v>
      </c>
      <c r="AV17" s="8">
        <v>43051</v>
      </c>
      <c r="AW17" s="8" t="s">
        <v>25</v>
      </c>
      <c r="AX17" s="7">
        <v>28</v>
      </c>
      <c r="AY17" s="7" t="s">
        <v>27</v>
      </c>
      <c r="AZ17" s="7">
        <v>23</v>
      </c>
      <c r="BA17" s="40">
        <f t="shared" si="19"/>
        <v>1.0000000000065512E-4</v>
      </c>
      <c r="BB17" s="40">
        <f t="shared" si="20"/>
        <v>1.0000000000000002E-4</v>
      </c>
      <c r="BC17">
        <f t="shared" si="21"/>
        <v>0.20739072164133235</v>
      </c>
      <c r="BD17" s="14">
        <f t="shared" si="22"/>
        <v>0.55166264157270595</v>
      </c>
      <c r="BE17" s="13">
        <f t="shared" si="8"/>
        <v>2.4338039215015215</v>
      </c>
      <c r="BF17" s="13">
        <f t="shared" si="23"/>
        <v>1.2830498183598875</v>
      </c>
      <c r="BL17" s="4">
        <v>11</v>
      </c>
      <c r="BM17" s="51">
        <v>43058</v>
      </c>
      <c r="BN17" s="4" t="s">
        <v>13</v>
      </c>
      <c r="BO17" s="4">
        <v>7</v>
      </c>
      <c r="BP17" s="4" t="s">
        <v>30</v>
      </c>
      <c r="BQ17" s="4">
        <v>10</v>
      </c>
      <c r="BR17" s="40">
        <f t="shared" si="24"/>
        <v>0.27535685351800204</v>
      </c>
      <c r="BS17" s="40">
        <f t="shared" si="25"/>
        <v>1.5228842448951479E-4</v>
      </c>
      <c r="BT17" s="40">
        <f t="shared" si="26"/>
        <v>0.20739072164133235</v>
      </c>
      <c r="BU17" s="54"/>
      <c r="BV17" s="55"/>
      <c r="BW17" s="55"/>
    </row>
    <row r="18" spans="1:75" x14ac:dyDescent="0.35">
      <c r="A18" s="7">
        <v>13</v>
      </c>
      <c r="B18" s="7">
        <v>1</v>
      </c>
      <c r="C18" s="8">
        <v>42988</v>
      </c>
      <c r="D18" s="8" t="s">
        <v>26</v>
      </c>
      <c r="E18" s="7">
        <v>9</v>
      </c>
      <c r="F18" s="7">
        <v>19</v>
      </c>
      <c r="G18" s="7" t="s">
        <v>27</v>
      </c>
      <c r="H18" s="7">
        <v>23</v>
      </c>
      <c r="I18" s="7">
        <v>3</v>
      </c>
      <c r="J18" s="7">
        <v>16</v>
      </c>
      <c r="K18" s="7">
        <v>22</v>
      </c>
      <c r="N18" t="str">
        <f t="shared" si="0"/>
        <v>Dallas Cowboys</v>
      </c>
      <c r="O18" t="str">
        <f t="shared" si="1"/>
        <v>New York Giants</v>
      </c>
      <c r="P18">
        <f t="shared" si="9"/>
        <v>9</v>
      </c>
      <c r="Q18">
        <f t="shared" si="10"/>
        <v>23</v>
      </c>
      <c r="R18">
        <f t="shared" si="2"/>
        <v>2.2334528503624713</v>
      </c>
      <c r="S18">
        <f t="shared" si="3"/>
        <v>1.0000000000000002E-4</v>
      </c>
      <c r="T18">
        <f t="shared" si="11"/>
        <v>0.20739072164133235</v>
      </c>
      <c r="U18">
        <f t="shared" si="12"/>
        <v>0.91988190559038407</v>
      </c>
      <c r="V18">
        <f t="shared" si="13"/>
        <v>8.0118094409615925E-2</v>
      </c>
      <c r="W18" s="34">
        <f t="shared" si="14"/>
        <v>1</v>
      </c>
      <c r="X18">
        <f t="shared" si="4"/>
        <v>0.91988190559038407</v>
      </c>
      <c r="Y18" s="37">
        <v>1</v>
      </c>
      <c r="Z18">
        <f t="shared" si="15"/>
        <v>-8.3509980667061723E-2</v>
      </c>
      <c r="AA18">
        <f t="shared" si="16"/>
        <v>-8.3509980667061723E-2</v>
      </c>
      <c r="AC18">
        <f t="shared" si="17"/>
        <v>0.91988190559038407</v>
      </c>
      <c r="AD18">
        <f t="shared" si="18"/>
        <v>0.41988190559038407</v>
      </c>
      <c r="AE18">
        <f t="shared" si="5"/>
        <v>16</v>
      </c>
      <c r="AF18">
        <f t="shared" si="6"/>
        <v>11.578587181366645</v>
      </c>
      <c r="AG18">
        <f t="shared" si="7"/>
        <v>10.427833078225012</v>
      </c>
      <c r="AI18" t="s">
        <v>69</v>
      </c>
      <c r="AJ18">
        <f t="array" ref="AJ18:AK22">LINEST($AE$6:$AE$137,$AD$6:$AD$137,TRUE,TRUE)</f>
        <v>24.835157074851153</v>
      </c>
      <c r="AK18">
        <v>1.1507541031416348</v>
      </c>
      <c r="AN18">
        <v>13</v>
      </c>
      <c r="AO18" t="s">
        <v>15</v>
      </c>
      <c r="AP18" s="36">
        <v>0.86887636657615297</v>
      </c>
      <c r="AQ18">
        <v>1E-4</v>
      </c>
      <c r="AR18">
        <v>10</v>
      </c>
      <c r="AU18" s="7">
        <v>10</v>
      </c>
      <c r="AV18" s="8">
        <v>43051</v>
      </c>
      <c r="AW18" s="8" t="s">
        <v>30</v>
      </c>
      <c r="AX18" s="7">
        <v>10</v>
      </c>
      <c r="AY18" s="7" t="s">
        <v>3</v>
      </c>
      <c r="AZ18" s="7">
        <v>21</v>
      </c>
      <c r="BA18" s="40">
        <f t="shared" si="19"/>
        <v>1.5228842448951479E-4</v>
      </c>
      <c r="BB18" s="40">
        <f t="shared" si="20"/>
        <v>3.5078187786309396</v>
      </c>
      <c r="BC18">
        <f t="shared" si="21"/>
        <v>0.20739072164133235</v>
      </c>
      <c r="BD18" s="14">
        <f t="shared" si="22"/>
        <v>3.55617300009528E-2</v>
      </c>
      <c r="BE18" s="13">
        <f t="shared" si="8"/>
        <v>-10.383643283856832</v>
      </c>
      <c r="BF18" s="13">
        <f t="shared" si="23"/>
        <v>-11.534397386998467</v>
      </c>
      <c r="BL18" s="4">
        <v>11</v>
      </c>
      <c r="BM18" s="51">
        <v>43058</v>
      </c>
      <c r="BN18" s="4" t="s">
        <v>4</v>
      </c>
      <c r="BO18" s="4">
        <v>26</v>
      </c>
      <c r="BP18" s="4" t="s">
        <v>26</v>
      </c>
      <c r="BQ18" s="4">
        <v>9</v>
      </c>
      <c r="BR18" s="40">
        <f t="shared" si="24"/>
        <v>4.3854719534578672</v>
      </c>
      <c r="BS18" s="40">
        <f t="shared" si="25"/>
        <v>2.2334528503624713</v>
      </c>
      <c r="BT18" s="40">
        <f t="shared" si="26"/>
        <v>0.20739072164133235</v>
      </c>
      <c r="BU18" s="54"/>
      <c r="BV18" s="55"/>
      <c r="BW18" s="55"/>
    </row>
    <row r="19" spans="1:75" x14ac:dyDescent="0.35">
      <c r="A19" s="7">
        <v>14</v>
      </c>
      <c r="B19" s="7">
        <v>1</v>
      </c>
      <c r="C19" s="8">
        <v>42989</v>
      </c>
      <c r="D19" s="8" t="s">
        <v>28</v>
      </c>
      <c r="E19" s="7">
        <v>20</v>
      </c>
      <c r="F19" s="7">
        <v>29</v>
      </c>
      <c r="G19" s="7" t="s">
        <v>29</v>
      </c>
      <c r="H19" s="7">
        <v>22</v>
      </c>
      <c r="I19" s="7">
        <v>19</v>
      </c>
      <c r="J19" s="7">
        <v>10</v>
      </c>
      <c r="K19" s="7">
        <v>48</v>
      </c>
      <c r="N19" t="str">
        <f t="shared" si="0"/>
        <v>Minnesota Vikings</v>
      </c>
      <c r="O19" t="str">
        <f t="shared" si="1"/>
        <v>New Orleans Saints</v>
      </c>
      <c r="P19">
        <f t="shared" si="9"/>
        <v>20</v>
      </c>
      <c r="Q19">
        <f t="shared" si="10"/>
        <v>22</v>
      </c>
      <c r="R19">
        <f t="shared" si="2"/>
        <v>3.4375485616652655</v>
      </c>
      <c r="S19">
        <f t="shared" si="3"/>
        <v>3.8184743590758092</v>
      </c>
      <c r="T19">
        <f t="shared" si="11"/>
        <v>0.20739072164133235</v>
      </c>
      <c r="U19">
        <f t="shared" si="12"/>
        <v>0.45672477728442978</v>
      </c>
      <c r="V19">
        <f t="shared" si="13"/>
        <v>0.54327522271557016</v>
      </c>
      <c r="W19" s="34">
        <f t="shared" si="14"/>
        <v>1</v>
      </c>
      <c r="X19">
        <f t="shared" si="4"/>
        <v>0.45672477728442978</v>
      </c>
      <c r="Y19" s="37">
        <v>1</v>
      </c>
      <c r="Z19">
        <f t="shared" si="15"/>
        <v>-0.78367430739566213</v>
      </c>
      <c r="AA19">
        <f t="shared" si="16"/>
        <v>-0.78367430739566213</v>
      </c>
      <c r="AC19">
        <f t="shared" si="17"/>
        <v>0.45672477728442978</v>
      </c>
      <c r="AD19">
        <f t="shared" si="18"/>
        <v>-4.3275222715570216E-2</v>
      </c>
      <c r="AE19">
        <f t="shared" si="5"/>
        <v>10</v>
      </c>
      <c r="AF19">
        <f t="shared" si="6"/>
        <v>7.6007149551282183E-2</v>
      </c>
      <c r="AG19">
        <f t="shared" si="7"/>
        <v>-1.0747469535903531</v>
      </c>
      <c r="AI19" t="s">
        <v>74</v>
      </c>
      <c r="AJ19">
        <v>3.9314576221863957</v>
      </c>
      <c r="AK19">
        <v>1.1329194170683763</v>
      </c>
      <c r="AN19">
        <v>14</v>
      </c>
      <c r="AO19" t="s">
        <v>21</v>
      </c>
      <c r="AP19" s="36">
        <v>8.4659672196984212E-2</v>
      </c>
      <c r="AQ19">
        <v>1E-4</v>
      </c>
      <c r="AR19">
        <v>10</v>
      </c>
      <c r="AU19" s="7">
        <v>10</v>
      </c>
      <c r="AV19" s="8">
        <v>43052</v>
      </c>
      <c r="AW19" s="8" t="s">
        <v>24</v>
      </c>
      <c r="AX19" s="7">
        <v>5</v>
      </c>
      <c r="AY19" s="7" t="s">
        <v>33</v>
      </c>
      <c r="AZ19" s="7">
        <v>19</v>
      </c>
      <c r="BA19" s="40">
        <f t="shared" si="19"/>
        <v>3.3666969282020145</v>
      </c>
      <c r="BB19" s="40">
        <f t="shared" si="20"/>
        <v>2.051944401942241</v>
      </c>
      <c r="BC19">
        <f t="shared" si="21"/>
        <v>0.20739072164133235</v>
      </c>
      <c r="BD19" s="14">
        <f t="shared" si="22"/>
        <v>0.82085386794931281</v>
      </c>
      <c r="BE19" s="13">
        <f t="shared" si="8"/>
        <v>9.119210311736369</v>
      </c>
      <c r="BF19" s="13">
        <f t="shared" si="23"/>
        <v>7.9684562085947341</v>
      </c>
      <c r="BL19" s="4">
        <v>11</v>
      </c>
      <c r="BM19" s="51">
        <v>43059</v>
      </c>
      <c r="BN19" s="4" t="s">
        <v>16</v>
      </c>
      <c r="BO19" s="4">
        <v>2</v>
      </c>
      <c r="BP19" s="4" t="s">
        <v>23</v>
      </c>
      <c r="BQ19" s="4">
        <v>29</v>
      </c>
      <c r="BR19" s="40">
        <f t="shared" si="24"/>
        <v>2.5632772136493016</v>
      </c>
      <c r="BS19" s="40">
        <f t="shared" si="25"/>
        <v>2.041279691889454</v>
      </c>
      <c r="BT19" s="40">
        <f t="shared" si="26"/>
        <v>0.20739072164133235</v>
      </c>
      <c r="BU19" s="54"/>
      <c r="BV19" s="55"/>
      <c r="BW19" s="55"/>
    </row>
    <row r="20" spans="1:75" x14ac:dyDescent="0.35">
      <c r="A20" s="7">
        <v>15</v>
      </c>
      <c r="B20" s="7">
        <v>1</v>
      </c>
      <c r="C20" s="8">
        <v>42989</v>
      </c>
      <c r="D20" s="8" t="s">
        <v>30</v>
      </c>
      <c r="E20" s="7">
        <v>10</v>
      </c>
      <c r="F20" s="7">
        <v>24</v>
      </c>
      <c r="G20" s="7" t="s">
        <v>31</v>
      </c>
      <c r="H20" s="7">
        <v>17</v>
      </c>
      <c r="I20" s="7">
        <v>21</v>
      </c>
      <c r="J20" s="7">
        <v>3</v>
      </c>
      <c r="K20" s="7">
        <v>45</v>
      </c>
      <c r="N20" t="str">
        <f t="shared" si="0"/>
        <v>Denver Broncos</v>
      </c>
      <c r="O20" t="str">
        <f t="shared" si="1"/>
        <v>Los Angeles Chargers</v>
      </c>
      <c r="P20">
        <f t="shared" si="9"/>
        <v>10</v>
      </c>
      <c r="Q20">
        <f t="shared" si="10"/>
        <v>17</v>
      </c>
      <c r="R20">
        <f t="shared" si="2"/>
        <v>1.5228842448951479E-4</v>
      </c>
      <c r="S20">
        <f t="shared" si="3"/>
        <v>1.0886107646727536</v>
      </c>
      <c r="T20">
        <f t="shared" si="11"/>
        <v>0.20739072164133235</v>
      </c>
      <c r="U20">
        <f t="shared" si="12"/>
        <v>0.29295656279172266</v>
      </c>
      <c r="V20">
        <f t="shared" si="13"/>
        <v>0.70704343720827734</v>
      </c>
      <c r="W20" s="34">
        <f t="shared" si="14"/>
        <v>1</v>
      </c>
      <c r="X20">
        <f t="shared" si="4"/>
        <v>0.29295656279172266</v>
      </c>
      <c r="Y20" s="37">
        <v>1</v>
      </c>
      <c r="Z20">
        <f t="shared" si="15"/>
        <v>-1.227730930812768</v>
      </c>
      <c r="AA20">
        <f t="shared" si="16"/>
        <v>-1.227730930812768</v>
      </c>
      <c r="AC20">
        <f t="shared" si="17"/>
        <v>0.29295656279172266</v>
      </c>
      <c r="AD20">
        <f t="shared" si="18"/>
        <v>-0.20704343720827734</v>
      </c>
      <c r="AE20">
        <f t="shared" si="5"/>
        <v>3</v>
      </c>
      <c r="AF20">
        <f t="shared" si="6"/>
        <v>-3.9912021812430147</v>
      </c>
      <c r="AG20">
        <f t="shared" si="7"/>
        <v>-5.1419562843846496</v>
      </c>
      <c r="AI20" s="15" t="s">
        <v>75</v>
      </c>
      <c r="AJ20">
        <v>0.23486625743409226</v>
      </c>
      <c r="AK20">
        <v>12.941498409143019</v>
      </c>
      <c r="AN20">
        <v>15</v>
      </c>
      <c r="AO20" t="s">
        <v>14</v>
      </c>
      <c r="AP20" s="36">
        <v>2.254442507356941</v>
      </c>
      <c r="AQ20">
        <v>1E-4</v>
      </c>
      <c r="AR20">
        <v>10</v>
      </c>
    </row>
    <row r="21" spans="1:75" x14ac:dyDescent="0.35">
      <c r="A21" s="7">
        <v>16</v>
      </c>
      <c r="B21" s="7">
        <v>2</v>
      </c>
      <c r="C21" s="8">
        <v>42992</v>
      </c>
      <c r="D21" s="8" t="s">
        <v>13</v>
      </c>
      <c r="E21" s="7">
        <v>7</v>
      </c>
      <c r="F21" s="7">
        <v>9</v>
      </c>
      <c r="G21" s="7" t="s">
        <v>15</v>
      </c>
      <c r="H21" s="7">
        <v>13</v>
      </c>
      <c r="I21" s="7">
        <v>13</v>
      </c>
      <c r="J21" s="7">
        <v>-4</v>
      </c>
      <c r="K21" s="7">
        <v>22</v>
      </c>
      <c r="N21" t="str">
        <f t="shared" si="0"/>
        <v>Houston Texans</v>
      </c>
      <c r="O21" t="str">
        <f t="shared" si="1"/>
        <v>Cincinnati Bengals</v>
      </c>
      <c r="P21">
        <f t="shared" si="9"/>
        <v>13</v>
      </c>
      <c r="Q21">
        <f t="shared" si="10"/>
        <v>7</v>
      </c>
      <c r="R21">
        <f t="shared" si="2"/>
        <v>0.27535685351800204</v>
      </c>
      <c r="S21">
        <f t="shared" si="3"/>
        <v>0.86887636657615297</v>
      </c>
      <c r="T21">
        <f t="shared" si="11"/>
        <v>0.20739072164133235</v>
      </c>
      <c r="U21">
        <f t="shared" si="12"/>
        <v>0.40464956167659544</v>
      </c>
      <c r="V21">
        <f t="shared" si="13"/>
        <v>0.59535043832340451</v>
      </c>
      <c r="W21" s="34">
        <f t="shared" si="14"/>
        <v>2</v>
      </c>
      <c r="X21">
        <f t="shared" si="4"/>
        <v>0.59535043832340451</v>
      </c>
      <c r="Y21" s="37">
        <v>1</v>
      </c>
      <c r="Z21">
        <f t="shared" si="15"/>
        <v>-0.51860507484031848</v>
      </c>
      <c r="AA21">
        <f t="shared" si="16"/>
        <v>-0.51860507484031848</v>
      </c>
      <c r="AC21">
        <f t="shared" si="17"/>
        <v>0.40464956167659544</v>
      </c>
      <c r="AD21">
        <f t="shared" si="18"/>
        <v>-9.5350438323404563E-2</v>
      </c>
      <c r="AE21">
        <f t="shared" si="5"/>
        <v>-4</v>
      </c>
      <c r="AF21">
        <f t="shared" si="6"/>
        <v>-1.2172890097760245</v>
      </c>
      <c r="AG21">
        <f t="shared" si="7"/>
        <v>-2.3680431129176593</v>
      </c>
      <c r="AI21" t="s">
        <v>76</v>
      </c>
      <c r="AJ21">
        <v>39.904936572316892</v>
      </c>
      <c r="AK21">
        <v>130</v>
      </c>
      <c r="AN21">
        <v>16</v>
      </c>
      <c r="AO21" t="s">
        <v>2</v>
      </c>
      <c r="AP21" s="36">
        <v>3.1943737028960033</v>
      </c>
      <c r="AQ21">
        <v>1E-4</v>
      </c>
      <c r="AR21">
        <v>10</v>
      </c>
    </row>
    <row r="22" spans="1:75" x14ac:dyDescent="0.35">
      <c r="A22" s="7">
        <v>17</v>
      </c>
      <c r="B22" s="7">
        <v>2</v>
      </c>
      <c r="C22" s="8">
        <v>42995</v>
      </c>
      <c r="D22" s="8" t="s">
        <v>24</v>
      </c>
      <c r="E22" s="7">
        <v>5</v>
      </c>
      <c r="F22" s="7">
        <v>9</v>
      </c>
      <c r="G22" s="7" t="s">
        <v>18</v>
      </c>
      <c r="H22" s="7">
        <v>4</v>
      </c>
      <c r="I22" s="7">
        <v>3</v>
      </c>
      <c r="J22" s="7">
        <v>6</v>
      </c>
      <c r="K22" s="7">
        <v>12</v>
      </c>
      <c r="N22" t="str">
        <f t="shared" si="0"/>
        <v>Carolina Panthers</v>
      </c>
      <c r="O22" t="str">
        <f t="shared" si="1"/>
        <v>Buffalo Bills</v>
      </c>
      <c r="P22">
        <f t="shared" si="9"/>
        <v>5</v>
      </c>
      <c r="Q22">
        <f t="shared" si="10"/>
        <v>4</v>
      </c>
      <c r="R22">
        <f t="shared" si="2"/>
        <v>3.3666969282020145</v>
      </c>
      <c r="S22">
        <f t="shared" si="3"/>
        <v>2.1673111762312125</v>
      </c>
      <c r="T22">
        <f t="shared" si="11"/>
        <v>0.20739072164133235</v>
      </c>
      <c r="U22">
        <f t="shared" si="12"/>
        <v>0.8032570109956032</v>
      </c>
      <c r="V22">
        <f t="shared" si="13"/>
        <v>0.1967429890043968</v>
      </c>
      <c r="W22" s="34">
        <f t="shared" si="14"/>
        <v>2</v>
      </c>
      <c r="X22">
        <f t="shared" si="4"/>
        <v>0.8032570109956032</v>
      </c>
      <c r="Y22" s="37">
        <v>1</v>
      </c>
      <c r="Z22">
        <f t="shared" si="15"/>
        <v>-0.2190805527384177</v>
      </c>
      <c r="AA22">
        <f t="shared" si="16"/>
        <v>-0.2190805527384177</v>
      </c>
      <c r="AC22">
        <f t="shared" si="17"/>
        <v>0.8032570109956032</v>
      </c>
      <c r="AD22">
        <f t="shared" si="18"/>
        <v>0.3032570109956032</v>
      </c>
      <c r="AE22">
        <f t="shared" si="5"/>
        <v>6</v>
      </c>
      <c r="AF22">
        <f t="shared" si="6"/>
        <v>8.6821896052673022</v>
      </c>
      <c r="AG22">
        <f t="shared" si="7"/>
        <v>7.5314355021256691</v>
      </c>
      <c r="AI22" t="s">
        <v>83</v>
      </c>
      <c r="AJ22">
        <v>6683.3737937326441</v>
      </c>
      <c r="AK22">
        <v>21772.70953960067</v>
      </c>
      <c r="AN22">
        <v>17</v>
      </c>
      <c r="AO22" t="s">
        <v>31</v>
      </c>
      <c r="AP22" s="36">
        <v>1.0886107646727536</v>
      </c>
      <c r="AQ22">
        <v>1E-4</v>
      </c>
      <c r="AR22">
        <v>10</v>
      </c>
    </row>
    <row r="23" spans="1:75" x14ac:dyDescent="0.35">
      <c r="A23" s="7">
        <v>18</v>
      </c>
      <c r="B23" s="7">
        <v>2</v>
      </c>
      <c r="C23" s="8">
        <v>42995</v>
      </c>
      <c r="D23" s="8" t="s">
        <v>29</v>
      </c>
      <c r="E23" s="7">
        <v>22</v>
      </c>
      <c r="F23" s="7">
        <v>20</v>
      </c>
      <c r="G23" s="7" t="s">
        <v>3</v>
      </c>
      <c r="H23" s="7">
        <v>21</v>
      </c>
      <c r="I23" s="7">
        <v>36</v>
      </c>
      <c r="J23" s="7">
        <v>-16</v>
      </c>
      <c r="K23" s="7">
        <v>56</v>
      </c>
      <c r="N23" t="str">
        <f t="shared" si="0"/>
        <v>New England Patriots</v>
      </c>
      <c r="O23" t="str">
        <f t="shared" si="1"/>
        <v>New Orleans Saints</v>
      </c>
      <c r="P23">
        <f t="shared" si="9"/>
        <v>21</v>
      </c>
      <c r="Q23">
        <f t="shared" si="10"/>
        <v>22</v>
      </c>
      <c r="R23">
        <f t="shared" si="2"/>
        <v>3.8184743590758092</v>
      </c>
      <c r="S23">
        <f t="shared" si="3"/>
        <v>3.5078187786309396</v>
      </c>
      <c r="T23">
        <f t="shared" si="11"/>
        <v>0.20739072164133235</v>
      </c>
      <c r="U23">
        <f t="shared" si="12"/>
        <v>0.62669081303285135</v>
      </c>
      <c r="V23">
        <f t="shared" si="13"/>
        <v>0.37330918696714865</v>
      </c>
      <c r="W23" s="34">
        <f t="shared" si="14"/>
        <v>2</v>
      </c>
      <c r="X23">
        <f t="shared" si="4"/>
        <v>0.37330918696714865</v>
      </c>
      <c r="Y23" s="37">
        <v>1</v>
      </c>
      <c r="Z23">
        <f t="shared" si="15"/>
        <v>-0.98534828321936951</v>
      </c>
      <c r="AA23">
        <f t="shared" si="16"/>
        <v>-0.98534828321936951</v>
      </c>
      <c r="AC23">
        <f t="shared" si="17"/>
        <v>0.62669081303285135</v>
      </c>
      <c r="AD23">
        <f t="shared" si="18"/>
        <v>0.12669081303285135</v>
      </c>
      <c r="AE23">
        <f t="shared" si="5"/>
        <v>-16</v>
      </c>
      <c r="AF23">
        <f t="shared" si="6"/>
        <v>4.2971403447530978</v>
      </c>
      <c r="AG23">
        <f t="shared" si="7"/>
        <v>3.146386241611463</v>
      </c>
      <c r="AN23">
        <v>18</v>
      </c>
      <c r="AO23" t="s">
        <v>20</v>
      </c>
      <c r="AP23" s="36">
        <v>2.7067020807245568</v>
      </c>
      <c r="AQ23">
        <v>1E-4</v>
      </c>
      <c r="AR23">
        <v>10</v>
      </c>
    </row>
    <row r="24" spans="1:75" x14ac:dyDescent="0.35">
      <c r="A24" s="7">
        <v>19</v>
      </c>
      <c r="B24" s="7">
        <v>2</v>
      </c>
      <c r="C24" s="8">
        <v>42995</v>
      </c>
      <c r="D24" s="8" t="s">
        <v>10</v>
      </c>
      <c r="E24" s="7">
        <v>27</v>
      </c>
      <c r="F24" s="7">
        <v>26</v>
      </c>
      <c r="G24" s="7" t="s">
        <v>28</v>
      </c>
      <c r="H24" s="7">
        <v>20</v>
      </c>
      <c r="I24" s="7">
        <v>9</v>
      </c>
      <c r="J24" s="7">
        <v>17</v>
      </c>
      <c r="K24" s="7">
        <v>35</v>
      </c>
      <c r="N24" t="str">
        <f t="shared" si="0"/>
        <v>Pittsburgh Steelers</v>
      </c>
      <c r="O24" t="str">
        <f t="shared" si="1"/>
        <v>Minnesota Vikings</v>
      </c>
      <c r="P24">
        <f t="shared" si="9"/>
        <v>27</v>
      </c>
      <c r="Q24">
        <f t="shared" si="10"/>
        <v>20</v>
      </c>
      <c r="R24">
        <f t="shared" si="2"/>
        <v>3.415204864050112</v>
      </c>
      <c r="S24">
        <f t="shared" si="3"/>
        <v>3.4375485616652655</v>
      </c>
      <c r="T24">
        <f t="shared" si="11"/>
        <v>0.20739072164133235</v>
      </c>
      <c r="U24">
        <f t="shared" si="12"/>
        <v>0.54613019701071053</v>
      </c>
      <c r="V24">
        <f t="shared" si="13"/>
        <v>0.45386980298928947</v>
      </c>
      <c r="W24" s="34">
        <f t="shared" si="14"/>
        <v>2</v>
      </c>
      <c r="X24">
        <f t="shared" si="4"/>
        <v>0.54613019701071053</v>
      </c>
      <c r="Y24" s="37">
        <v>1</v>
      </c>
      <c r="Z24">
        <f t="shared" si="15"/>
        <v>-0.60489787559978792</v>
      </c>
      <c r="AA24">
        <f t="shared" si="16"/>
        <v>-0.60489787559978792</v>
      </c>
      <c r="AC24">
        <f t="shared" si="17"/>
        <v>0.54613019701071053</v>
      </c>
      <c r="AD24">
        <f t="shared" si="18"/>
        <v>4.6130197010710527E-2</v>
      </c>
      <c r="AE24">
        <f t="shared" si="5"/>
        <v>17</v>
      </c>
      <c r="AF24">
        <f t="shared" si="6"/>
        <v>2.2964047917964603</v>
      </c>
      <c r="AG24">
        <f t="shared" si="7"/>
        <v>1.145650688654825</v>
      </c>
      <c r="AN24">
        <v>19</v>
      </c>
      <c r="AO24" t="s">
        <v>33</v>
      </c>
      <c r="AP24" s="36">
        <v>2.051944401942241</v>
      </c>
      <c r="AQ24">
        <v>1E-4</v>
      </c>
      <c r="AR24">
        <v>10</v>
      </c>
    </row>
    <row r="25" spans="1:75" x14ac:dyDescent="0.35">
      <c r="A25" s="7">
        <v>20</v>
      </c>
      <c r="B25" s="7">
        <v>2</v>
      </c>
      <c r="C25" s="8">
        <v>42995</v>
      </c>
      <c r="D25" s="8" t="s">
        <v>2</v>
      </c>
      <c r="E25" s="7">
        <v>16</v>
      </c>
      <c r="F25" s="7">
        <v>27</v>
      </c>
      <c r="G25" s="7" t="s">
        <v>4</v>
      </c>
      <c r="H25" s="7">
        <v>26</v>
      </c>
      <c r="I25" s="7">
        <v>20</v>
      </c>
      <c r="J25" s="7">
        <v>7</v>
      </c>
      <c r="K25" s="7">
        <v>47</v>
      </c>
      <c r="N25" t="str">
        <f t="shared" si="0"/>
        <v>Kansas City Chiefs</v>
      </c>
      <c r="O25" t="str">
        <f t="shared" si="1"/>
        <v>Philadelphia Eagles</v>
      </c>
      <c r="P25">
        <f t="shared" si="9"/>
        <v>16</v>
      </c>
      <c r="Q25">
        <f t="shared" si="10"/>
        <v>26</v>
      </c>
      <c r="R25">
        <f t="shared" si="2"/>
        <v>3.1943737028960033</v>
      </c>
      <c r="S25">
        <f t="shared" si="3"/>
        <v>4.3854719534578672</v>
      </c>
      <c r="T25">
        <f t="shared" si="11"/>
        <v>0.20739072164133235</v>
      </c>
      <c r="U25">
        <f t="shared" si="12"/>
        <v>0.27215674863062744</v>
      </c>
      <c r="V25">
        <f t="shared" si="13"/>
        <v>0.72784325136937256</v>
      </c>
      <c r="W25" s="34">
        <f t="shared" si="14"/>
        <v>2</v>
      </c>
      <c r="X25">
        <f t="shared" si="4"/>
        <v>0.27215674863062744</v>
      </c>
      <c r="Y25" s="37">
        <v>1</v>
      </c>
      <c r="Z25">
        <f t="shared" si="15"/>
        <v>-1.3013770969424412</v>
      </c>
      <c r="AA25">
        <f t="shared" si="16"/>
        <v>-1.3013770969424412</v>
      </c>
      <c r="AC25">
        <f t="shared" si="17"/>
        <v>0.27215674863062744</v>
      </c>
      <c r="AD25">
        <f t="shared" si="18"/>
        <v>-0.22784325136937256</v>
      </c>
      <c r="AE25">
        <f t="shared" si="5"/>
        <v>7</v>
      </c>
      <c r="AF25">
        <f t="shared" si="6"/>
        <v>-4.5077688330615278</v>
      </c>
      <c r="AG25">
        <f t="shared" si="7"/>
        <v>-5.6585229362031626</v>
      </c>
      <c r="AN25">
        <v>20</v>
      </c>
      <c r="AO25" t="s">
        <v>28</v>
      </c>
      <c r="AP25" s="36">
        <v>3.4375485616652655</v>
      </c>
      <c r="AQ25">
        <v>1E-4</v>
      </c>
      <c r="AR25">
        <v>10</v>
      </c>
    </row>
    <row r="26" spans="1:75" x14ac:dyDescent="0.35">
      <c r="A26" s="7">
        <v>21</v>
      </c>
      <c r="B26" s="7">
        <v>2</v>
      </c>
      <c r="C26" s="8">
        <v>42995</v>
      </c>
      <c r="D26" s="8" t="s">
        <v>21</v>
      </c>
      <c r="E26" s="7">
        <v>14</v>
      </c>
      <c r="F26" s="7">
        <v>13</v>
      </c>
      <c r="G26" s="7" t="s">
        <v>9</v>
      </c>
      <c r="H26" s="7">
        <v>1</v>
      </c>
      <c r="I26" s="7">
        <v>16</v>
      </c>
      <c r="J26" s="7">
        <v>-3</v>
      </c>
      <c r="K26" s="7">
        <v>29</v>
      </c>
      <c r="N26" t="str">
        <f t="shared" si="0"/>
        <v>Arizona Cardinals</v>
      </c>
      <c r="O26" t="str">
        <f t="shared" si="1"/>
        <v>Indianapolis Colts</v>
      </c>
      <c r="P26">
        <f t="shared" si="9"/>
        <v>1</v>
      </c>
      <c r="Q26">
        <f t="shared" si="10"/>
        <v>14</v>
      </c>
      <c r="R26">
        <f t="shared" si="2"/>
        <v>8.4659672196984212E-2</v>
      </c>
      <c r="S26">
        <f t="shared" si="3"/>
        <v>1.464877867618777</v>
      </c>
      <c r="T26">
        <f t="shared" si="11"/>
        <v>0.20739072164133235</v>
      </c>
      <c r="U26">
        <f t="shared" si="12"/>
        <v>0.23634428541461028</v>
      </c>
      <c r="V26">
        <f t="shared" si="13"/>
        <v>0.76365571458538972</v>
      </c>
      <c r="W26" s="34">
        <f t="shared" si="14"/>
        <v>2</v>
      </c>
      <c r="X26">
        <f t="shared" si="4"/>
        <v>0.76365571458538972</v>
      </c>
      <c r="Y26" s="37">
        <v>1</v>
      </c>
      <c r="Z26">
        <f t="shared" si="15"/>
        <v>-0.26963822674168186</v>
      </c>
      <c r="AA26">
        <f t="shared" si="16"/>
        <v>-0.26963822674168186</v>
      </c>
      <c r="AC26">
        <f t="shared" si="17"/>
        <v>0.23634428541461028</v>
      </c>
      <c r="AD26">
        <f t="shared" si="18"/>
        <v>-0.26365571458538972</v>
      </c>
      <c r="AE26">
        <f t="shared" si="5"/>
        <v>-3</v>
      </c>
      <c r="AF26">
        <f t="shared" si="6"/>
        <v>-5.3971769822686433</v>
      </c>
      <c r="AG26">
        <f t="shared" si="7"/>
        <v>-6.5479310854102781</v>
      </c>
      <c r="AN26">
        <v>21</v>
      </c>
      <c r="AO26" t="s">
        <v>3</v>
      </c>
      <c r="AP26" s="36">
        <v>3.5078187786309396</v>
      </c>
      <c r="AQ26">
        <v>1E-4</v>
      </c>
      <c r="AR26">
        <v>10</v>
      </c>
    </row>
    <row r="27" spans="1:75" x14ac:dyDescent="0.35">
      <c r="A27" s="7">
        <v>22</v>
      </c>
      <c r="B27" s="7">
        <v>2</v>
      </c>
      <c r="C27" s="8">
        <v>42995</v>
      </c>
      <c r="D27" s="8" t="s">
        <v>12</v>
      </c>
      <c r="E27" s="7">
        <v>3</v>
      </c>
      <c r="F27" s="7">
        <v>24</v>
      </c>
      <c r="G27" s="7" t="s">
        <v>11</v>
      </c>
      <c r="H27" s="7">
        <v>8</v>
      </c>
      <c r="I27" s="7">
        <v>10</v>
      </c>
      <c r="J27" s="7">
        <v>14</v>
      </c>
      <c r="K27" s="7">
        <v>34</v>
      </c>
      <c r="N27" t="str">
        <f t="shared" si="0"/>
        <v>Baltimore Ravens</v>
      </c>
      <c r="O27" t="str">
        <f t="shared" si="1"/>
        <v>Cleveland Browns</v>
      </c>
      <c r="P27">
        <f t="shared" si="9"/>
        <v>3</v>
      </c>
      <c r="Q27">
        <f t="shared" si="10"/>
        <v>8</v>
      </c>
      <c r="R27">
        <f t="shared" si="2"/>
        <v>1.7179517646464346</v>
      </c>
      <c r="S27">
        <f t="shared" si="3"/>
        <v>1E-4</v>
      </c>
      <c r="T27">
        <f t="shared" si="11"/>
        <v>0.20739072164133235</v>
      </c>
      <c r="U27">
        <f t="shared" si="12"/>
        <v>0.87272189934451039</v>
      </c>
      <c r="V27">
        <f t="shared" si="13"/>
        <v>0.12727810065548961</v>
      </c>
      <c r="W27" s="34">
        <f t="shared" si="14"/>
        <v>2</v>
      </c>
      <c r="X27">
        <f t="shared" si="4"/>
        <v>0.87272189934451039</v>
      </c>
      <c r="Y27" s="37">
        <v>1</v>
      </c>
      <c r="Z27">
        <f t="shared" si="15"/>
        <v>-0.13613833134461625</v>
      </c>
      <c r="AA27">
        <f t="shared" si="16"/>
        <v>-0.13613833134461625</v>
      </c>
      <c r="AC27">
        <f t="shared" si="17"/>
        <v>0.87272189934451039</v>
      </c>
      <c r="AD27">
        <f t="shared" si="18"/>
        <v>0.37272189934451039</v>
      </c>
      <c r="AE27">
        <f t="shared" si="5"/>
        <v>14</v>
      </c>
      <c r="AF27">
        <f t="shared" si="6"/>
        <v>10.407361018599412</v>
      </c>
      <c r="AG27">
        <f t="shared" si="7"/>
        <v>9.2566069154577768</v>
      </c>
      <c r="AN27">
        <v>22</v>
      </c>
      <c r="AO27" t="s">
        <v>29</v>
      </c>
      <c r="AP27" s="36">
        <v>3.8184743590758092</v>
      </c>
      <c r="AQ27">
        <v>1E-4</v>
      </c>
      <c r="AR27">
        <v>10</v>
      </c>
    </row>
    <row r="28" spans="1:75" x14ac:dyDescent="0.35">
      <c r="A28" s="7">
        <v>23</v>
      </c>
      <c r="B28" s="7">
        <v>2</v>
      </c>
      <c r="C28" s="8">
        <v>42995</v>
      </c>
      <c r="D28" s="8" t="s">
        <v>32</v>
      </c>
      <c r="E28" s="7">
        <v>30</v>
      </c>
      <c r="F28" s="7">
        <v>29</v>
      </c>
      <c r="G28" s="7" t="s">
        <v>17</v>
      </c>
      <c r="H28" s="7">
        <v>6</v>
      </c>
      <c r="I28" s="7">
        <v>7</v>
      </c>
      <c r="J28" s="7">
        <v>22</v>
      </c>
      <c r="K28" s="7">
        <v>36</v>
      </c>
      <c r="N28" t="str">
        <f t="shared" si="0"/>
        <v>Tampa Bay Buccaneers</v>
      </c>
      <c r="O28" t="str">
        <f t="shared" si="1"/>
        <v>Chicago Bears</v>
      </c>
      <c r="P28">
        <f t="shared" si="9"/>
        <v>30</v>
      </c>
      <c r="Q28">
        <f t="shared" si="10"/>
        <v>6</v>
      </c>
      <c r="R28">
        <f t="shared" si="2"/>
        <v>1.0000000026716433E-4</v>
      </c>
      <c r="S28">
        <f t="shared" si="3"/>
        <v>2.0604159203909185</v>
      </c>
      <c r="T28">
        <f t="shared" si="11"/>
        <v>0.20739072164133235</v>
      </c>
      <c r="U28">
        <f t="shared" si="12"/>
        <v>0.13552981085486243</v>
      </c>
      <c r="V28">
        <f t="shared" si="13"/>
        <v>0.86447018914513762</v>
      </c>
      <c r="W28" s="34">
        <f t="shared" si="14"/>
        <v>2</v>
      </c>
      <c r="X28">
        <f t="shared" si="4"/>
        <v>0.13552981085486243</v>
      </c>
      <c r="Y28" s="37">
        <v>1</v>
      </c>
      <c r="Z28">
        <f t="shared" si="15"/>
        <v>-1.9985636565512725</v>
      </c>
      <c r="AA28">
        <f t="shared" si="16"/>
        <v>-1.9985636565512725</v>
      </c>
      <c r="AC28">
        <f t="shared" si="17"/>
        <v>0.13552981085486243</v>
      </c>
      <c r="AD28">
        <f t="shared" si="18"/>
        <v>-0.36447018914513757</v>
      </c>
      <c r="AE28">
        <f t="shared" si="5"/>
        <v>22</v>
      </c>
      <c r="AF28">
        <f t="shared" si="6"/>
        <v>-7.9009202933785669</v>
      </c>
      <c r="AG28">
        <f t="shared" si="7"/>
        <v>-9.0516743965202018</v>
      </c>
      <c r="AN28">
        <v>23</v>
      </c>
      <c r="AO28" t="s">
        <v>27</v>
      </c>
      <c r="AP28" s="36">
        <v>1.0000000000000002E-4</v>
      </c>
      <c r="AQ28">
        <v>1E-4</v>
      </c>
      <c r="AR28">
        <v>10</v>
      </c>
    </row>
    <row r="29" spans="1:75" x14ac:dyDescent="0.35">
      <c r="A29" s="7">
        <v>24</v>
      </c>
      <c r="B29" s="7">
        <v>2</v>
      </c>
      <c r="C29" s="8">
        <v>42995</v>
      </c>
      <c r="D29" s="8" t="s">
        <v>14</v>
      </c>
      <c r="E29" s="7">
        <v>15</v>
      </c>
      <c r="F29" s="7">
        <v>16</v>
      </c>
      <c r="G29" s="7" t="s">
        <v>7</v>
      </c>
      <c r="H29" s="7">
        <v>31</v>
      </c>
      <c r="I29" s="7">
        <v>37</v>
      </c>
      <c r="J29" s="7">
        <v>-21</v>
      </c>
      <c r="K29" s="7">
        <v>53</v>
      </c>
      <c r="N29" t="str">
        <f t="shared" si="0"/>
        <v>Tennessee Titans</v>
      </c>
      <c r="O29" t="str">
        <f t="shared" si="1"/>
        <v>Jacksonville Jaguars</v>
      </c>
      <c r="P29">
        <f t="shared" si="9"/>
        <v>31</v>
      </c>
      <c r="Q29">
        <f t="shared" si="10"/>
        <v>15</v>
      </c>
      <c r="R29">
        <f t="shared" si="2"/>
        <v>2.254442507356941</v>
      </c>
      <c r="S29">
        <f t="shared" si="3"/>
        <v>1.996915482789422</v>
      </c>
      <c r="T29">
        <f t="shared" si="11"/>
        <v>0.20739072164133235</v>
      </c>
      <c r="U29">
        <f t="shared" si="12"/>
        <v>0.6141801518636556</v>
      </c>
      <c r="V29">
        <f t="shared" si="13"/>
        <v>0.3858198481363444</v>
      </c>
      <c r="W29" s="34">
        <f t="shared" si="14"/>
        <v>2</v>
      </c>
      <c r="X29">
        <f t="shared" si="4"/>
        <v>0.3858198481363444</v>
      </c>
      <c r="Y29" s="37">
        <v>1</v>
      </c>
      <c r="Z29">
        <f t="shared" si="15"/>
        <v>-0.95238473313518079</v>
      </c>
      <c r="AA29">
        <f t="shared" si="16"/>
        <v>-0.95238473313518079</v>
      </c>
      <c r="AC29">
        <f t="shared" si="17"/>
        <v>0.6141801518636556</v>
      </c>
      <c r="AD29">
        <f t="shared" si="18"/>
        <v>0.1141801518636556</v>
      </c>
      <c r="AE29">
        <f t="shared" si="5"/>
        <v>-21</v>
      </c>
      <c r="AF29">
        <f t="shared" si="6"/>
        <v>3.9864361095058811</v>
      </c>
      <c r="AG29">
        <f t="shared" si="7"/>
        <v>2.8356820063642454</v>
      </c>
      <c r="AN29">
        <v>24</v>
      </c>
      <c r="AO29" t="s">
        <v>19</v>
      </c>
      <c r="AP29" s="36">
        <v>1.8329688947749201</v>
      </c>
      <c r="AQ29">
        <v>1E-4</v>
      </c>
      <c r="AR29">
        <v>10</v>
      </c>
    </row>
    <row r="30" spans="1:75" x14ac:dyDescent="0.35">
      <c r="A30" s="7">
        <v>25</v>
      </c>
      <c r="B30" s="7">
        <v>2</v>
      </c>
      <c r="C30" s="8">
        <v>42995</v>
      </c>
      <c r="D30" s="8" t="s">
        <v>31</v>
      </c>
      <c r="E30" s="7">
        <v>17</v>
      </c>
      <c r="F30" s="7">
        <v>17</v>
      </c>
      <c r="G30" s="7" t="s">
        <v>33</v>
      </c>
      <c r="H30" s="7">
        <v>19</v>
      </c>
      <c r="I30" s="7">
        <v>19</v>
      </c>
      <c r="J30" s="7">
        <v>-2</v>
      </c>
      <c r="K30" s="7">
        <v>36</v>
      </c>
      <c r="N30" t="str">
        <f t="shared" si="0"/>
        <v>Miami Dolphins</v>
      </c>
      <c r="O30" t="str">
        <f t="shared" si="1"/>
        <v>Los Angeles Chargers</v>
      </c>
      <c r="P30">
        <f t="shared" si="9"/>
        <v>19</v>
      </c>
      <c r="Q30">
        <f t="shared" si="10"/>
        <v>17</v>
      </c>
      <c r="R30">
        <f t="shared" si="2"/>
        <v>1.0886107646727536</v>
      </c>
      <c r="S30">
        <f t="shared" si="3"/>
        <v>2.051944401942241</v>
      </c>
      <c r="T30">
        <f t="shared" si="11"/>
        <v>0.20739072164133235</v>
      </c>
      <c r="U30">
        <f t="shared" si="12"/>
        <v>0.31952775049720628</v>
      </c>
      <c r="V30">
        <f t="shared" si="13"/>
        <v>0.68047224950279372</v>
      </c>
      <c r="W30" s="34">
        <f t="shared" si="14"/>
        <v>2</v>
      </c>
      <c r="X30">
        <f t="shared" si="4"/>
        <v>0.68047224950279372</v>
      </c>
      <c r="Y30" s="37">
        <v>1</v>
      </c>
      <c r="Z30">
        <f t="shared" si="15"/>
        <v>-0.38496823729186291</v>
      </c>
      <c r="AA30">
        <f t="shared" si="16"/>
        <v>-0.38496823729186291</v>
      </c>
      <c r="AC30">
        <f t="shared" si="17"/>
        <v>0.31952775049720628</v>
      </c>
      <c r="AD30">
        <f t="shared" si="18"/>
        <v>-0.18047224950279372</v>
      </c>
      <c r="AE30">
        <f t="shared" si="5"/>
        <v>-2</v>
      </c>
      <c r="AF30">
        <f t="shared" si="6"/>
        <v>-3.3313025609119755</v>
      </c>
      <c r="AG30">
        <f t="shared" si="7"/>
        <v>-4.4820566640536104</v>
      </c>
      <c r="AN30">
        <v>25</v>
      </c>
      <c r="AO30" t="s">
        <v>6</v>
      </c>
      <c r="AP30" s="36">
        <v>1.6883191909578101</v>
      </c>
      <c r="AQ30">
        <v>1E-4</v>
      </c>
      <c r="AR30">
        <v>10</v>
      </c>
    </row>
    <row r="31" spans="1:75" x14ac:dyDescent="0.35">
      <c r="A31" s="7">
        <v>26</v>
      </c>
      <c r="B31" s="7">
        <v>2</v>
      </c>
      <c r="C31" s="8">
        <v>42995</v>
      </c>
      <c r="D31" s="8" t="s">
        <v>6</v>
      </c>
      <c r="E31" s="7">
        <v>25</v>
      </c>
      <c r="F31" s="7">
        <v>45</v>
      </c>
      <c r="G31" s="7" t="s">
        <v>19</v>
      </c>
      <c r="H31" s="7">
        <v>24</v>
      </c>
      <c r="I31" s="7">
        <v>20</v>
      </c>
      <c r="J31" s="7">
        <v>25</v>
      </c>
      <c r="K31" s="7">
        <v>65</v>
      </c>
      <c r="N31" t="str">
        <f t="shared" si="0"/>
        <v>Oakland Raiders</v>
      </c>
      <c r="O31" t="str">
        <f t="shared" si="1"/>
        <v>New York Jets</v>
      </c>
      <c r="P31">
        <f t="shared" si="9"/>
        <v>25</v>
      </c>
      <c r="Q31">
        <f t="shared" si="10"/>
        <v>24</v>
      </c>
      <c r="R31">
        <f t="shared" si="2"/>
        <v>1.6883191909578101</v>
      </c>
      <c r="S31">
        <f t="shared" si="3"/>
        <v>1.8329688947749201</v>
      </c>
      <c r="T31">
        <f t="shared" si="11"/>
        <v>0.20739072164133235</v>
      </c>
      <c r="U31">
        <f t="shared" si="12"/>
        <v>0.51568011114820878</v>
      </c>
      <c r="V31">
        <f t="shared" si="13"/>
        <v>0.48431988885179122</v>
      </c>
      <c r="W31" s="34">
        <f t="shared" si="14"/>
        <v>2</v>
      </c>
      <c r="X31">
        <f t="shared" si="4"/>
        <v>0.51568011114820878</v>
      </c>
      <c r="Y31" s="37">
        <v>1</v>
      </c>
      <c r="Z31">
        <f t="shared" si="15"/>
        <v>-0.66226864537786068</v>
      </c>
      <c r="AA31">
        <f t="shared" si="16"/>
        <v>-0.66226864537786068</v>
      </c>
      <c r="AC31">
        <f t="shared" si="17"/>
        <v>0.51568011114820878</v>
      </c>
      <c r="AD31">
        <f t="shared" si="18"/>
        <v>1.5680111148208775E-2</v>
      </c>
      <c r="AE31">
        <f t="shared" si="5"/>
        <v>25</v>
      </c>
      <c r="AF31">
        <f t="shared" si="6"/>
        <v>1.5401721264585237</v>
      </c>
      <c r="AG31">
        <f t="shared" si="7"/>
        <v>0.38941802331688963</v>
      </c>
      <c r="AN31">
        <v>26</v>
      </c>
      <c r="AO31" t="s">
        <v>4</v>
      </c>
      <c r="AP31" s="36">
        <v>4.3854719534578672</v>
      </c>
      <c r="AQ31">
        <v>1E-4</v>
      </c>
      <c r="AR31">
        <v>10</v>
      </c>
    </row>
    <row r="32" spans="1:75" x14ac:dyDescent="0.35">
      <c r="A32" s="7">
        <v>27</v>
      </c>
      <c r="B32" s="7">
        <v>2</v>
      </c>
      <c r="C32" s="8">
        <v>42995</v>
      </c>
      <c r="D32" s="8" t="s">
        <v>23</v>
      </c>
      <c r="E32" s="7">
        <v>29</v>
      </c>
      <c r="F32" s="7">
        <v>12</v>
      </c>
      <c r="G32" s="7" t="s">
        <v>25</v>
      </c>
      <c r="H32" s="7">
        <v>28</v>
      </c>
      <c r="I32" s="7">
        <v>9</v>
      </c>
      <c r="J32" s="7">
        <v>3</v>
      </c>
      <c r="K32" s="7">
        <v>21</v>
      </c>
      <c r="N32" t="str">
        <f t="shared" si="0"/>
        <v>Seattle Seahawks</v>
      </c>
      <c r="O32" t="str">
        <f t="shared" si="1"/>
        <v>San Francisco 49ers</v>
      </c>
      <c r="P32">
        <f t="shared" si="9"/>
        <v>29</v>
      </c>
      <c r="Q32">
        <f t="shared" si="10"/>
        <v>28</v>
      </c>
      <c r="R32">
        <f t="shared" si="2"/>
        <v>2.041279691889454</v>
      </c>
      <c r="S32">
        <f t="shared" si="3"/>
        <v>1.0000000000065512E-4</v>
      </c>
      <c r="T32">
        <f t="shared" si="11"/>
        <v>0.20739072164133235</v>
      </c>
      <c r="U32">
        <f t="shared" si="12"/>
        <v>0.90452715055581356</v>
      </c>
      <c r="V32">
        <f t="shared" si="13"/>
        <v>9.5472849444186436E-2</v>
      </c>
      <c r="W32" s="34">
        <f t="shared" si="14"/>
        <v>2</v>
      </c>
      <c r="X32">
        <f t="shared" si="4"/>
        <v>0.90452715055581356</v>
      </c>
      <c r="Y32" s="37">
        <v>1</v>
      </c>
      <c r="Z32">
        <f t="shared" si="15"/>
        <v>-0.10034295739904825</v>
      </c>
      <c r="AA32">
        <f t="shared" si="16"/>
        <v>-0.10034295739904825</v>
      </c>
      <c r="AC32">
        <f t="shared" si="17"/>
        <v>0.90452715055581356</v>
      </c>
      <c r="AD32">
        <f t="shared" si="18"/>
        <v>0.40452715055581356</v>
      </c>
      <c r="AE32">
        <f t="shared" si="5"/>
        <v>3</v>
      </c>
      <c r="AF32">
        <f t="shared" si="6"/>
        <v>11.197249428237226</v>
      </c>
      <c r="AG32">
        <f t="shared" si="7"/>
        <v>10.046495325095592</v>
      </c>
      <c r="AN32">
        <v>27</v>
      </c>
      <c r="AO32" t="s">
        <v>10</v>
      </c>
      <c r="AP32" s="36">
        <v>3.415204864050112</v>
      </c>
      <c r="AQ32">
        <v>1E-4</v>
      </c>
      <c r="AR32">
        <v>10</v>
      </c>
    </row>
    <row r="33" spans="1:44" x14ac:dyDescent="0.35">
      <c r="A33" s="7">
        <v>28</v>
      </c>
      <c r="B33" s="7">
        <v>2</v>
      </c>
      <c r="C33" s="8">
        <v>42995</v>
      </c>
      <c r="D33" s="8" t="s">
        <v>20</v>
      </c>
      <c r="E33" s="7">
        <v>18</v>
      </c>
      <c r="F33" s="7">
        <v>20</v>
      </c>
      <c r="G33" s="7" t="s">
        <v>5</v>
      </c>
      <c r="H33" s="7">
        <v>32</v>
      </c>
      <c r="I33" s="7">
        <v>27</v>
      </c>
      <c r="J33" s="7">
        <v>-7</v>
      </c>
      <c r="K33" s="7">
        <v>47</v>
      </c>
      <c r="N33" t="str">
        <f t="shared" si="0"/>
        <v>Washington Redskins</v>
      </c>
      <c r="O33" t="str">
        <f t="shared" si="1"/>
        <v>Los Angeles Rams</v>
      </c>
      <c r="P33">
        <f t="shared" si="9"/>
        <v>32</v>
      </c>
      <c r="Q33">
        <f t="shared" si="10"/>
        <v>18</v>
      </c>
      <c r="R33">
        <f t="shared" si="2"/>
        <v>2.7067020807245568</v>
      </c>
      <c r="S33">
        <f t="shared" si="3"/>
        <v>2.6215576762613475</v>
      </c>
      <c r="T33">
        <f t="shared" si="11"/>
        <v>0.20739072164133235</v>
      </c>
      <c r="U33">
        <f t="shared" si="12"/>
        <v>0.57261666018507296</v>
      </c>
      <c r="V33">
        <f t="shared" si="13"/>
        <v>0.42738333981492704</v>
      </c>
      <c r="W33" s="34">
        <f t="shared" si="14"/>
        <v>2</v>
      </c>
      <c r="X33">
        <f t="shared" si="4"/>
        <v>0.42738333981492704</v>
      </c>
      <c r="Y33" s="37">
        <v>1</v>
      </c>
      <c r="Z33">
        <f t="shared" si="15"/>
        <v>-0.85007391716819647</v>
      </c>
      <c r="AA33">
        <f t="shared" si="16"/>
        <v>-0.85007391716819647</v>
      </c>
      <c r="AC33">
        <f t="shared" si="17"/>
        <v>0.57261666018507296</v>
      </c>
      <c r="AD33">
        <f t="shared" si="18"/>
        <v>7.2616660185072957E-2</v>
      </c>
      <c r="AE33">
        <f t="shared" si="5"/>
        <v>-7</v>
      </c>
      <c r="AF33">
        <f t="shared" si="6"/>
        <v>2.9542002650890122</v>
      </c>
      <c r="AG33">
        <f t="shared" si="7"/>
        <v>1.8034461619473767</v>
      </c>
      <c r="AN33">
        <v>28</v>
      </c>
      <c r="AO33" t="s">
        <v>25</v>
      </c>
      <c r="AP33" s="36">
        <v>1.0000000000065512E-4</v>
      </c>
      <c r="AQ33">
        <v>1E-4</v>
      </c>
      <c r="AR33">
        <v>10</v>
      </c>
    </row>
    <row r="34" spans="1:44" x14ac:dyDescent="0.35">
      <c r="A34" s="7">
        <v>29</v>
      </c>
      <c r="B34" s="7">
        <v>2</v>
      </c>
      <c r="C34" s="8">
        <v>42995</v>
      </c>
      <c r="D34" s="8" t="s">
        <v>30</v>
      </c>
      <c r="E34" s="7">
        <v>10</v>
      </c>
      <c r="F34" s="7">
        <v>42</v>
      </c>
      <c r="G34" s="7" t="s">
        <v>26</v>
      </c>
      <c r="H34" s="7">
        <v>9</v>
      </c>
      <c r="I34" s="7">
        <v>17</v>
      </c>
      <c r="J34" s="7">
        <v>25</v>
      </c>
      <c r="K34" s="7">
        <v>59</v>
      </c>
      <c r="N34" t="str">
        <f t="shared" si="0"/>
        <v>Denver Broncos</v>
      </c>
      <c r="O34" t="str">
        <f t="shared" si="1"/>
        <v>Dallas Cowboys</v>
      </c>
      <c r="P34">
        <f t="shared" si="9"/>
        <v>10</v>
      </c>
      <c r="Q34">
        <f t="shared" si="10"/>
        <v>9</v>
      </c>
      <c r="R34">
        <f t="shared" si="2"/>
        <v>1.5228842448951479E-4</v>
      </c>
      <c r="S34">
        <f t="shared" si="3"/>
        <v>2.2334528503624713</v>
      </c>
      <c r="T34">
        <f t="shared" si="11"/>
        <v>0.20739072164133235</v>
      </c>
      <c r="U34">
        <f t="shared" si="12"/>
        <v>0.11650928218671676</v>
      </c>
      <c r="V34">
        <f t="shared" si="13"/>
        <v>0.88349071781328326</v>
      </c>
      <c r="W34" s="34">
        <f t="shared" si="14"/>
        <v>2</v>
      </c>
      <c r="X34">
        <f t="shared" si="4"/>
        <v>0.11650928218671676</v>
      </c>
      <c r="Y34" s="37">
        <v>1</v>
      </c>
      <c r="Z34">
        <f t="shared" si="15"/>
        <v>-2.1497843337278382</v>
      </c>
      <c r="AA34">
        <f t="shared" si="16"/>
        <v>-2.1497843337278382</v>
      </c>
      <c r="AC34">
        <f t="shared" si="17"/>
        <v>0.11650928218671676</v>
      </c>
      <c r="AD34">
        <f t="shared" si="18"/>
        <v>-0.38349071781328326</v>
      </c>
      <c r="AE34">
        <f t="shared" si="5"/>
        <v>25</v>
      </c>
      <c r="AF34">
        <f t="shared" si="6"/>
        <v>-8.3732981104986735</v>
      </c>
      <c r="AG34">
        <f t="shared" si="7"/>
        <v>-9.5240522136403083</v>
      </c>
      <c r="AN34">
        <v>29</v>
      </c>
      <c r="AO34" t="s">
        <v>23</v>
      </c>
      <c r="AP34" s="36">
        <v>2.041279691889454</v>
      </c>
      <c r="AQ34">
        <v>1E-4</v>
      </c>
      <c r="AR34">
        <v>10</v>
      </c>
    </row>
    <row r="35" spans="1:44" x14ac:dyDescent="0.35">
      <c r="A35" s="7">
        <v>30</v>
      </c>
      <c r="B35" s="7">
        <v>2</v>
      </c>
      <c r="C35" s="8">
        <v>42995</v>
      </c>
      <c r="D35" s="8" t="s">
        <v>16</v>
      </c>
      <c r="E35" s="7">
        <v>2</v>
      </c>
      <c r="F35" s="7">
        <v>34</v>
      </c>
      <c r="G35" s="7" t="s">
        <v>22</v>
      </c>
      <c r="H35" s="7">
        <v>12</v>
      </c>
      <c r="I35" s="7">
        <v>23</v>
      </c>
      <c r="J35" s="7">
        <v>11</v>
      </c>
      <c r="K35" s="7">
        <v>57</v>
      </c>
      <c r="N35" t="str">
        <f t="shared" si="0"/>
        <v>Atlanta Falcons</v>
      </c>
      <c r="O35" t="str">
        <f t="shared" si="1"/>
        <v>Green Bay Packers</v>
      </c>
      <c r="P35">
        <f t="shared" si="9"/>
        <v>2</v>
      </c>
      <c r="Q35">
        <f t="shared" si="10"/>
        <v>12</v>
      </c>
      <c r="R35">
        <f t="shared" si="2"/>
        <v>2.5632772136493016</v>
      </c>
      <c r="S35">
        <f t="shared" si="3"/>
        <v>2.3904871399067895</v>
      </c>
      <c r="T35">
        <f t="shared" si="11"/>
        <v>0.20739072164133235</v>
      </c>
      <c r="U35">
        <f t="shared" si="12"/>
        <v>0.59391670784217909</v>
      </c>
      <c r="V35">
        <f t="shared" si="13"/>
        <v>0.40608329215782091</v>
      </c>
      <c r="W35" s="34">
        <f t="shared" si="14"/>
        <v>2</v>
      </c>
      <c r="X35">
        <f t="shared" si="4"/>
        <v>0.59391670784217909</v>
      </c>
      <c r="Y35" s="37">
        <v>1</v>
      </c>
      <c r="Z35">
        <f t="shared" si="15"/>
        <v>-0.52101619193949833</v>
      </c>
      <c r="AA35">
        <f t="shared" si="16"/>
        <v>-0.52101619193949833</v>
      </c>
      <c r="AC35">
        <f t="shared" si="17"/>
        <v>0.59391670784217909</v>
      </c>
      <c r="AD35">
        <f t="shared" si="18"/>
        <v>9.3916707842179092E-2</v>
      </c>
      <c r="AE35">
        <f t="shared" si="5"/>
        <v>11</v>
      </c>
      <c r="AF35">
        <f t="shared" si="6"/>
        <v>3.4831902943550581</v>
      </c>
      <c r="AG35">
        <f t="shared" si="7"/>
        <v>2.3324361912134228</v>
      </c>
      <c r="AN35">
        <v>30</v>
      </c>
      <c r="AO35" t="s">
        <v>32</v>
      </c>
      <c r="AP35" s="36">
        <v>1.0000000026716433E-4</v>
      </c>
      <c r="AQ35">
        <v>1E-4</v>
      </c>
      <c r="AR35">
        <v>10</v>
      </c>
    </row>
    <row r="36" spans="1:44" x14ac:dyDescent="0.35">
      <c r="A36" s="7">
        <v>31</v>
      </c>
      <c r="B36" s="7">
        <v>2</v>
      </c>
      <c r="C36" s="8">
        <v>42996</v>
      </c>
      <c r="D36" s="8" t="s">
        <v>27</v>
      </c>
      <c r="E36" s="7">
        <v>23</v>
      </c>
      <c r="F36" s="7">
        <v>10</v>
      </c>
      <c r="G36" s="7" t="s">
        <v>8</v>
      </c>
      <c r="H36" s="7">
        <v>11</v>
      </c>
      <c r="I36" s="7">
        <v>24</v>
      </c>
      <c r="J36" s="7">
        <v>-14</v>
      </c>
      <c r="K36" s="7">
        <v>34</v>
      </c>
      <c r="N36" t="str">
        <f t="shared" si="0"/>
        <v>Detroit Lions</v>
      </c>
      <c r="O36" t="str">
        <f t="shared" si="1"/>
        <v>New York Giants</v>
      </c>
      <c r="P36">
        <f t="shared" si="9"/>
        <v>11</v>
      </c>
      <c r="Q36">
        <f t="shared" si="10"/>
        <v>23</v>
      </c>
      <c r="R36">
        <f t="shared" si="2"/>
        <v>1.0000000000000002E-4</v>
      </c>
      <c r="S36">
        <f t="shared" si="3"/>
        <v>2.6379526903217556</v>
      </c>
      <c r="T36">
        <f t="shared" si="11"/>
        <v>0.20739072164133235</v>
      </c>
      <c r="U36">
        <f t="shared" si="12"/>
        <v>8.0879118882352954E-2</v>
      </c>
      <c r="V36">
        <f t="shared" si="13"/>
        <v>0.919120881117647</v>
      </c>
      <c r="W36" s="34">
        <f t="shared" si="14"/>
        <v>2</v>
      </c>
      <c r="X36">
        <f t="shared" si="4"/>
        <v>0.919120881117647</v>
      </c>
      <c r="Y36" s="37">
        <v>1</v>
      </c>
      <c r="Z36">
        <f t="shared" si="15"/>
        <v>-8.4337629783941395E-2</v>
      </c>
      <c r="AA36">
        <f t="shared" si="16"/>
        <v>-8.4337629783941395E-2</v>
      </c>
      <c r="AC36">
        <f t="shared" si="17"/>
        <v>8.0879118882352954E-2</v>
      </c>
      <c r="AD36">
        <f t="shared" si="18"/>
        <v>-0.41912088111764706</v>
      </c>
      <c r="AE36">
        <f t="shared" si="5"/>
        <v>-14</v>
      </c>
      <c r="AF36">
        <f t="shared" si="6"/>
        <v>-9.2581788127651468</v>
      </c>
      <c r="AG36">
        <f t="shared" si="7"/>
        <v>-10.408932915906782</v>
      </c>
      <c r="AN36">
        <v>31</v>
      </c>
      <c r="AO36" t="s">
        <v>7</v>
      </c>
      <c r="AP36" s="36">
        <v>1.996915482789422</v>
      </c>
      <c r="AQ36">
        <v>1E-4</v>
      </c>
      <c r="AR36">
        <v>10</v>
      </c>
    </row>
    <row r="37" spans="1:44" x14ac:dyDescent="0.35">
      <c r="A37" s="7">
        <v>32</v>
      </c>
      <c r="B37" s="7">
        <v>3</v>
      </c>
      <c r="C37" s="8">
        <v>42999</v>
      </c>
      <c r="D37" s="8" t="s">
        <v>25</v>
      </c>
      <c r="E37" s="7">
        <v>28</v>
      </c>
      <c r="F37" s="7">
        <v>39</v>
      </c>
      <c r="G37" s="7" t="s">
        <v>20</v>
      </c>
      <c r="H37" s="7">
        <v>18</v>
      </c>
      <c r="I37" s="7">
        <v>41</v>
      </c>
      <c r="J37" s="7">
        <v>-2</v>
      </c>
      <c r="K37" s="7">
        <v>80</v>
      </c>
      <c r="N37" t="str">
        <f t="shared" si="0"/>
        <v>Los Angeles Rams</v>
      </c>
      <c r="O37" t="str">
        <f t="shared" si="1"/>
        <v>San Francisco 49ers</v>
      </c>
      <c r="P37">
        <f t="shared" si="9"/>
        <v>18</v>
      </c>
      <c r="Q37">
        <f t="shared" si="10"/>
        <v>28</v>
      </c>
      <c r="R37">
        <f t="shared" si="2"/>
        <v>1.0000000000065512E-4</v>
      </c>
      <c r="S37">
        <f t="shared" si="3"/>
        <v>2.7067020807245568</v>
      </c>
      <c r="T37">
        <f t="shared" si="11"/>
        <v>0.20739072164133235</v>
      </c>
      <c r="U37">
        <f t="shared" si="12"/>
        <v>7.5913485176993561E-2</v>
      </c>
      <c r="V37">
        <f t="shared" si="13"/>
        <v>0.92408651482300641</v>
      </c>
      <c r="W37" s="34">
        <f t="shared" si="14"/>
        <v>3</v>
      </c>
      <c r="X37">
        <f t="shared" si="4"/>
        <v>0.92408651482300641</v>
      </c>
      <c r="Y37" s="37">
        <v>1</v>
      </c>
      <c r="Z37">
        <f t="shared" si="15"/>
        <v>-7.8949580962709542E-2</v>
      </c>
      <c r="AA37">
        <f t="shared" si="16"/>
        <v>-7.8949580962709542E-2</v>
      </c>
      <c r="AC37">
        <f t="shared" si="17"/>
        <v>7.5913485176993561E-2</v>
      </c>
      <c r="AD37">
        <f t="shared" si="18"/>
        <v>-0.42408651482300641</v>
      </c>
      <c r="AE37">
        <f t="shared" si="5"/>
        <v>-2</v>
      </c>
      <c r="AF37">
        <f t="shared" si="6"/>
        <v>-9.3815011058139213</v>
      </c>
      <c r="AG37">
        <f t="shared" si="7"/>
        <v>-10.532255208955556</v>
      </c>
      <c r="AN37">
        <v>32</v>
      </c>
      <c r="AO37" t="s">
        <v>5</v>
      </c>
      <c r="AP37" s="36">
        <v>2.6215576762613475</v>
      </c>
      <c r="AQ37">
        <v>1E-4</v>
      </c>
      <c r="AR37">
        <v>10</v>
      </c>
    </row>
    <row r="38" spans="1:44" x14ac:dyDescent="0.35">
      <c r="A38" s="7">
        <v>33</v>
      </c>
      <c r="B38" s="7">
        <v>3</v>
      </c>
      <c r="C38" s="8">
        <v>43002</v>
      </c>
      <c r="D38" s="8" t="s">
        <v>14</v>
      </c>
      <c r="E38" s="7">
        <v>15</v>
      </c>
      <c r="F38" s="7">
        <v>44</v>
      </c>
      <c r="G38" s="7" t="s">
        <v>12</v>
      </c>
      <c r="H38" s="7">
        <v>3</v>
      </c>
      <c r="I38" s="7">
        <v>7</v>
      </c>
      <c r="J38" s="7">
        <v>37</v>
      </c>
      <c r="K38" s="7">
        <v>51</v>
      </c>
      <c r="N38" t="str">
        <f t="shared" si="0"/>
        <v>Jacksonville Jaguars</v>
      </c>
      <c r="O38" t="str">
        <f t="shared" si="1"/>
        <v>Baltimore Ravens</v>
      </c>
      <c r="P38">
        <f t="shared" si="9"/>
        <v>15</v>
      </c>
      <c r="Q38">
        <f t="shared" si="10"/>
        <v>3</v>
      </c>
      <c r="R38">
        <f t="shared" ref="R38:R69" si="27">VLOOKUP(E38,$AN$6:$AP$37,3,FALSE)</f>
        <v>2.254442507356941</v>
      </c>
      <c r="S38">
        <f t="shared" ref="S38:S69" si="28">VLOOKUP(H38,$AN$6:$AP$37,3,FALSE)</f>
        <v>1.7179517646464346</v>
      </c>
      <c r="T38">
        <f t="shared" si="11"/>
        <v>0.20739072164133235</v>
      </c>
      <c r="U38">
        <f t="shared" si="12"/>
        <v>0.67784404185239278</v>
      </c>
      <c r="V38">
        <f t="shared" si="13"/>
        <v>0.32215595814760722</v>
      </c>
      <c r="W38" s="34">
        <f t="shared" si="14"/>
        <v>3</v>
      </c>
      <c r="X38">
        <f t="shared" ref="X38:X69" si="29">IF(E38=P38,U38,V38)</f>
        <v>0.67784404185239278</v>
      </c>
      <c r="Y38" s="37">
        <v>1</v>
      </c>
      <c r="Z38">
        <f t="shared" si="15"/>
        <v>-0.38883804426833823</v>
      </c>
      <c r="AA38">
        <f t="shared" si="16"/>
        <v>-0.38883804426833823</v>
      </c>
      <c r="AC38">
        <f t="shared" si="17"/>
        <v>0.67784404185239278</v>
      </c>
      <c r="AD38">
        <f t="shared" si="18"/>
        <v>0.17784404185239278</v>
      </c>
      <c r="AE38">
        <f t="shared" ref="AE38:AE69" si="30">J38</f>
        <v>37</v>
      </c>
      <c r="AF38">
        <f t="shared" ref="AF38:AF69" si="31">$AK$9+$AJ$9*AC38</f>
        <v>5.5675388173722116</v>
      </c>
      <c r="AG38">
        <f t="shared" ref="AG38:AG69" si="32">$AJ$18*AD38</f>
        <v>4.4167847142305767</v>
      </c>
      <c r="AO38" t="s">
        <v>54</v>
      </c>
      <c r="AP38" s="36">
        <v>0.20739072164133235</v>
      </c>
      <c r="AQ38">
        <v>1E-4</v>
      </c>
      <c r="AR38">
        <v>10</v>
      </c>
    </row>
    <row r="39" spans="1:44" x14ac:dyDescent="0.35">
      <c r="A39" s="7">
        <v>34</v>
      </c>
      <c r="B39" s="7">
        <v>3</v>
      </c>
      <c r="C39" s="8">
        <v>43002</v>
      </c>
      <c r="D39" s="8" t="s">
        <v>19</v>
      </c>
      <c r="E39" s="7">
        <v>24</v>
      </c>
      <c r="F39" s="7">
        <v>20</v>
      </c>
      <c r="G39" s="7" t="s">
        <v>33</v>
      </c>
      <c r="H39" s="7">
        <v>19</v>
      </c>
      <c r="I39" s="7">
        <v>6</v>
      </c>
      <c r="J39" s="7">
        <v>14</v>
      </c>
      <c r="K39" s="7">
        <v>26</v>
      </c>
      <c r="N39" t="str">
        <f t="shared" si="0"/>
        <v>New York Jets</v>
      </c>
      <c r="O39" t="str">
        <f t="shared" si="1"/>
        <v>Miami Dolphins</v>
      </c>
      <c r="P39">
        <f t="shared" si="9"/>
        <v>24</v>
      </c>
      <c r="Q39">
        <f t="shared" si="10"/>
        <v>19</v>
      </c>
      <c r="R39">
        <f t="shared" si="27"/>
        <v>1.8329688947749201</v>
      </c>
      <c r="S39">
        <f t="shared" si="28"/>
        <v>2.051944401942241</v>
      </c>
      <c r="T39">
        <f t="shared" si="11"/>
        <v>0.20739072164133235</v>
      </c>
      <c r="U39">
        <f t="shared" si="12"/>
        <v>0.49710383600894881</v>
      </c>
      <c r="V39">
        <f t="shared" si="13"/>
        <v>0.50289616399105119</v>
      </c>
      <c r="W39" s="34">
        <f t="shared" si="14"/>
        <v>3</v>
      </c>
      <c r="X39">
        <f t="shared" si="29"/>
        <v>0.49710383600894881</v>
      </c>
      <c r="Y39" s="37">
        <v>1</v>
      </c>
      <c r="Z39">
        <f t="shared" si="15"/>
        <v>-0.6989563491360905</v>
      </c>
      <c r="AA39">
        <f t="shared" si="16"/>
        <v>-0.6989563491360905</v>
      </c>
      <c r="AC39">
        <f t="shared" si="17"/>
        <v>0.49710383600894881</v>
      </c>
      <c r="AD39">
        <f t="shared" si="18"/>
        <v>-2.8961639910511927E-3</v>
      </c>
      <c r="AE39">
        <f t="shared" si="30"/>
        <v>14</v>
      </c>
      <c r="AF39">
        <f t="shared" si="31"/>
        <v>1.07882741550935</v>
      </c>
      <c r="AG39">
        <f t="shared" si="32"/>
        <v>-7.1926687632284186E-2</v>
      </c>
    </row>
    <row r="40" spans="1:44" x14ac:dyDescent="0.35">
      <c r="A40" s="7">
        <v>35</v>
      </c>
      <c r="B40" s="7">
        <v>3</v>
      </c>
      <c r="C40" s="8">
        <v>43002</v>
      </c>
      <c r="D40" s="8" t="s">
        <v>17</v>
      </c>
      <c r="E40" s="7">
        <v>6</v>
      </c>
      <c r="F40" s="7">
        <v>23</v>
      </c>
      <c r="G40" s="7" t="s">
        <v>10</v>
      </c>
      <c r="H40" s="7">
        <v>27</v>
      </c>
      <c r="I40" s="7">
        <v>17</v>
      </c>
      <c r="J40" s="7">
        <v>6</v>
      </c>
      <c r="K40" s="7">
        <v>40</v>
      </c>
      <c r="N40" t="str">
        <f t="shared" si="0"/>
        <v>Chicago Bears</v>
      </c>
      <c r="O40" t="str">
        <f t="shared" si="1"/>
        <v>Pittsburgh Steelers</v>
      </c>
      <c r="P40">
        <f t="shared" si="9"/>
        <v>6</v>
      </c>
      <c r="Q40">
        <f t="shared" si="10"/>
        <v>27</v>
      </c>
      <c r="R40">
        <f t="shared" si="27"/>
        <v>2.0604159203909185</v>
      </c>
      <c r="S40">
        <f t="shared" si="28"/>
        <v>3.415204864050112</v>
      </c>
      <c r="T40">
        <f t="shared" si="11"/>
        <v>0.20739072164133235</v>
      </c>
      <c r="U40">
        <f t="shared" si="12"/>
        <v>0.24096462924062123</v>
      </c>
      <c r="V40">
        <f t="shared" si="13"/>
        <v>0.75903537075937877</v>
      </c>
      <c r="W40" s="34">
        <f t="shared" si="14"/>
        <v>3</v>
      </c>
      <c r="X40">
        <f t="shared" si="29"/>
        <v>0.24096462924062123</v>
      </c>
      <c r="Y40" s="37">
        <v>1</v>
      </c>
      <c r="Z40">
        <f t="shared" si="15"/>
        <v>-1.4231051228991851</v>
      </c>
      <c r="AA40">
        <f t="shared" si="16"/>
        <v>-1.4231051228991851</v>
      </c>
      <c r="AC40">
        <f t="shared" si="17"/>
        <v>0.24096462924062123</v>
      </c>
      <c r="AD40">
        <f t="shared" si="18"/>
        <v>-0.25903537075937877</v>
      </c>
      <c r="AE40">
        <f t="shared" si="30"/>
        <v>6</v>
      </c>
      <c r="AF40">
        <f t="shared" si="31"/>
        <v>-5.2824300176098422</v>
      </c>
      <c r="AG40">
        <f t="shared" si="32"/>
        <v>-6.4331841207514771</v>
      </c>
    </row>
    <row r="41" spans="1:44" x14ac:dyDescent="0.35">
      <c r="A41" s="7">
        <v>36</v>
      </c>
      <c r="B41" s="7">
        <v>3</v>
      </c>
      <c r="C41" s="8">
        <v>43002</v>
      </c>
      <c r="D41" s="8" t="s">
        <v>24</v>
      </c>
      <c r="E41" s="7">
        <v>5</v>
      </c>
      <c r="F41" s="7">
        <v>13</v>
      </c>
      <c r="G41" s="7" t="s">
        <v>29</v>
      </c>
      <c r="H41" s="7">
        <v>22</v>
      </c>
      <c r="I41" s="7">
        <v>34</v>
      </c>
      <c r="J41" s="7">
        <v>-21</v>
      </c>
      <c r="K41" s="7">
        <v>47</v>
      </c>
      <c r="N41" t="str">
        <f t="shared" si="0"/>
        <v>New Orleans Saints</v>
      </c>
      <c r="O41" t="str">
        <f t="shared" si="1"/>
        <v>Carolina Panthers</v>
      </c>
      <c r="P41">
        <f t="shared" si="9"/>
        <v>22</v>
      </c>
      <c r="Q41">
        <f t="shared" si="10"/>
        <v>5</v>
      </c>
      <c r="R41">
        <f t="shared" si="27"/>
        <v>3.3666969282020145</v>
      </c>
      <c r="S41">
        <f t="shared" si="28"/>
        <v>3.8184743590758092</v>
      </c>
      <c r="T41">
        <f t="shared" si="11"/>
        <v>0.20739072164133235</v>
      </c>
      <c r="U41">
        <f t="shared" si="12"/>
        <v>0.43920560003300163</v>
      </c>
      <c r="V41">
        <f t="shared" si="13"/>
        <v>0.56079439996699842</v>
      </c>
      <c r="W41" s="34">
        <f t="shared" si="14"/>
        <v>3</v>
      </c>
      <c r="X41">
        <f t="shared" si="29"/>
        <v>0.56079439996699842</v>
      </c>
      <c r="Y41" s="37">
        <v>1</v>
      </c>
      <c r="Z41">
        <f t="shared" si="15"/>
        <v>-0.57840092910512719</v>
      </c>
      <c r="AA41">
        <f t="shared" si="16"/>
        <v>-0.57840092910512719</v>
      </c>
      <c r="AC41">
        <f t="shared" si="17"/>
        <v>0.43920560003300163</v>
      </c>
      <c r="AD41">
        <f t="shared" si="18"/>
        <v>-6.0794399966998369E-2</v>
      </c>
      <c r="AE41">
        <f t="shared" si="30"/>
        <v>-21</v>
      </c>
      <c r="AF41">
        <f t="shared" si="31"/>
        <v>-0.35908436931009469</v>
      </c>
      <c r="AG41">
        <f t="shared" si="32"/>
        <v>-1.5098384724517302</v>
      </c>
    </row>
    <row r="42" spans="1:44" x14ac:dyDescent="0.35">
      <c r="A42" s="7">
        <v>37</v>
      </c>
      <c r="B42" s="7">
        <v>3</v>
      </c>
      <c r="C42" s="8">
        <v>43002</v>
      </c>
      <c r="D42" s="8" t="s">
        <v>8</v>
      </c>
      <c r="E42" s="7">
        <v>11</v>
      </c>
      <c r="F42" s="7">
        <v>26</v>
      </c>
      <c r="G42" s="7" t="s">
        <v>16</v>
      </c>
      <c r="H42" s="7">
        <v>2</v>
      </c>
      <c r="I42" s="7">
        <v>30</v>
      </c>
      <c r="J42" s="7">
        <v>-4</v>
      </c>
      <c r="K42" s="7">
        <v>56</v>
      </c>
      <c r="N42" t="str">
        <f t="shared" si="0"/>
        <v>Atlanta Falcons</v>
      </c>
      <c r="O42" t="str">
        <f t="shared" si="1"/>
        <v>Detroit Lions</v>
      </c>
      <c r="P42">
        <f t="shared" si="9"/>
        <v>2</v>
      </c>
      <c r="Q42">
        <f t="shared" si="10"/>
        <v>11</v>
      </c>
      <c r="R42">
        <f t="shared" si="27"/>
        <v>2.6379526903217556</v>
      </c>
      <c r="S42">
        <f t="shared" si="28"/>
        <v>2.5632772136493016</v>
      </c>
      <c r="T42">
        <f t="shared" si="11"/>
        <v>0.20739072164133235</v>
      </c>
      <c r="U42">
        <f t="shared" si="12"/>
        <v>0.57005270702333877</v>
      </c>
      <c r="V42">
        <f t="shared" si="13"/>
        <v>0.42994729297666123</v>
      </c>
      <c r="W42" s="34">
        <f t="shared" si="14"/>
        <v>3</v>
      </c>
      <c r="X42">
        <f t="shared" si="29"/>
        <v>0.42994729297666123</v>
      </c>
      <c r="Y42" s="37">
        <v>1</v>
      </c>
      <c r="Z42">
        <f t="shared" si="15"/>
        <v>-0.84409265228027441</v>
      </c>
      <c r="AA42">
        <f t="shared" si="16"/>
        <v>-0.84409265228027441</v>
      </c>
      <c r="AC42">
        <f t="shared" si="17"/>
        <v>0.57005270702333877</v>
      </c>
      <c r="AD42">
        <f t="shared" si="18"/>
        <v>7.0052707023338767E-2</v>
      </c>
      <c r="AE42">
        <f t="shared" si="30"/>
        <v>-4</v>
      </c>
      <c r="AF42">
        <f t="shared" si="31"/>
        <v>2.8905240855847811</v>
      </c>
      <c r="AG42">
        <f t="shared" si="32"/>
        <v>1.739769982443147</v>
      </c>
    </row>
    <row r="43" spans="1:44" x14ac:dyDescent="0.35">
      <c r="A43" s="7">
        <v>38</v>
      </c>
      <c r="B43" s="7">
        <v>3</v>
      </c>
      <c r="C43" s="8">
        <v>43002</v>
      </c>
      <c r="D43" s="8" t="s">
        <v>18</v>
      </c>
      <c r="E43" s="7">
        <v>4</v>
      </c>
      <c r="F43" s="7">
        <v>26</v>
      </c>
      <c r="G43" s="7" t="s">
        <v>30</v>
      </c>
      <c r="H43" s="7">
        <v>10</v>
      </c>
      <c r="I43" s="7">
        <v>16</v>
      </c>
      <c r="J43" s="7">
        <v>10</v>
      </c>
      <c r="K43" s="7">
        <v>42</v>
      </c>
      <c r="N43" t="str">
        <f t="shared" si="0"/>
        <v>Buffalo Bills</v>
      </c>
      <c r="O43" t="str">
        <f t="shared" si="1"/>
        <v>Denver Broncos</v>
      </c>
      <c r="P43">
        <f t="shared" si="9"/>
        <v>4</v>
      </c>
      <c r="Q43">
        <f t="shared" si="10"/>
        <v>10</v>
      </c>
      <c r="R43">
        <f t="shared" si="27"/>
        <v>2.1673111762312125</v>
      </c>
      <c r="S43">
        <f t="shared" si="28"/>
        <v>1.5228842448951479E-4</v>
      </c>
      <c r="T43">
        <f t="shared" si="11"/>
        <v>0.20739072164133235</v>
      </c>
      <c r="U43">
        <f t="shared" si="12"/>
        <v>0.91486588229345034</v>
      </c>
      <c r="V43">
        <f t="shared" si="13"/>
        <v>8.5134117706549661E-2</v>
      </c>
      <c r="W43" s="34">
        <f t="shared" si="14"/>
        <v>3</v>
      </c>
      <c r="X43">
        <f t="shared" si="29"/>
        <v>0.91486588229345034</v>
      </c>
      <c r="Y43" s="37">
        <v>1</v>
      </c>
      <c r="Z43">
        <f t="shared" si="15"/>
        <v>-8.8977801178503818E-2</v>
      </c>
      <c r="AA43">
        <f t="shared" si="16"/>
        <v>-8.8977801178503818E-2</v>
      </c>
      <c r="AC43">
        <f t="shared" si="17"/>
        <v>0.91486588229345034</v>
      </c>
      <c r="AD43">
        <f t="shared" si="18"/>
        <v>0.41486588229345034</v>
      </c>
      <c r="AE43">
        <f t="shared" si="30"/>
        <v>10</v>
      </c>
      <c r="AF43">
        <f t="shared" si="31"/>
        <v>11.454013454896183</v>
      </c>
      <c r="AG43">
        <f t="shared" si="32"/>
        <v>10.30325935175455</v>
      </c>
    </row>
    <row r="44" spans="1:44" x14ac:dyDescent="0.35">
      <c r="A44" s="7">
        <v>39</v>
      </c>
      <c r="B44" s="7">
        <v>3</v>
      </c>
      <c r="C44" s="8">
        <v>43002</v>
      </c>
      <c r="D44" s="8" t="s">
        <v>4</v>
      </c>
      <c r="E44" s="7">
        <v>26</v>
      </c>
      <c r="F44" s="7">
        <v>27</v>
      </c>
      <c r="G44" s="7" t="s">
        <v>27</v>
      </c>
      <c r="H44" s="7">
        <v>23</v>
      </c>
      <c r="I44" s="7">
        <v>24</v>
      </c>
      <c r="J44" s="7">
        <v>3</v>
      </c>
      <c r="K44" s="7">
        <v>51</v>
      </c>
      <c r="N44" t="str">
        <f t="shared" si="0"/>
        <v>Philadelphia Eagles</v>
      </c>
      <c r="O44" t="str">
        <f t="shared" si="1"/>
        <v>New York Giants</v>
      </c>
      <c r="P44">
        <f t="shared" si="9"/>
        <v>26</v>
      </c>
      <c r="Q44">
        <f t="shared" si="10"/>
        <v>23</v>
      </c>
      <c r="R44">
        <f t="shared" si="27"/>
        <v>4.3854719534578672</v>
      </c>
      <c r="S44">
        <f t="shared" si="28"/>
        <v>1.0000000000000002E-4</v>
      </c>
      <c r="T44">
        <f t="shared" si="11"/>
        <v>0.20739072164133235</v>
      </c>
      <c r="U44">
        <f t="shared" si="12"/>
        <v>0.98997663699332616</v>
      </c>
      <c r="V44">
        <f t="shared" si="13"/>
        <v>1.0023363006673836E-2</v>
      </c>
      <c r="W44" s="34">
        <f t="shared" si="14"/>
        <v>3</v>
      </c>
      <c r="X44">
        <f t="shared" si="29"/>
        <v>0.98997663699332616</v>
      </c>
      <c r="Y44" s="37">
        <v>1</v>
      </c>
      <c r="Z44">
        <f t="shared" si="15"/>
        <v>-1.0073935128602381E-2</v>
      </c>
      <c r="AA44">
        <f t="shared" si="16"/>
        <v>-1.0073935128602381E-2</v>
      </c>
      <c r="AC44">
        <f t="shared" si="17"/>
        <v>0.98997663699332616</v>
      </c>
      <c r="AD44">
        <f t="shared" si="18"/>
        <v>0.48997663699332616</v>
      </c>
      <c r="AE44">
        <f t="shared" si="30"/>
        <v>3</v>
      </c>
      <c r="AF44">
        <f t="shared" si="31"/>
        <v>13.319400845878215</v>
      </c>
      <c r="AG44">
        <f t="shared" si="32"/>
        <v>12.168646742736581</v>
      </c>
    </row>
    <row r="45" spans="1:44" x14ac:dyDescent="0.35">
      <c r="A45" s="7">
        <v>40</v>
      </c>
      <c r="B45" s="7">
        <v>3</v>
      </c>
      <c r="C45" s="8">
        <v>43002</v>
      </c>
      <c r="D45" s="8" t="s">
        <v>28</v>
      </c>
      <c r="E45" s="7">
        <v>20</v>
      </c>
      <c r="F45" s="7">
        <v>34</v>
      </c>
      <c r="G45" s="7" t="s">
        <v>32</v>
      </c>
      <c r="H45" s="7">
        <v>30</v>
      </c>
      <c r="I45" s="7">
        <v>17</v>
      </c>
      <c r="J45" s="7">
        <v>17</v>
      </c>
      <c r="K45" s="7">
        <v>51</v>
      </c>
      <c r="N45" t="str">
        <f t="shared" si="0"/>
        <v>Minnesota Vikings</v>
      </c>
      <c r="O45" t="str">
        <f t="shared" si="1"/>
        <v>Tampa Bay Buccaneers</v>
      </c>
      <c r="P45">
        <f t="shared" si="9"/>
        <v>20</v>
      </c>
      <c r="Q45">
        <f t="shared" si="10"/>
        <v>30</v>
      </c>
      <c r="R45">
        <f t="shared" si="27"/>
        <v>3.4375485616652655</v>
      </c>
      <c r="S45">
        <f t="shared" si="28"/>
        <v>1.0000000026716433E-4</v>
      </c>
      <c r="T45">
        <f t="shared" si="11"/>
        <v>0.20739072164133235</v>
      </c>
      <c r="U45">
        <f t="shared" si="12"/>
        <v>0.97453956111646456</v>
      </c>
      <c r="V45">
        <f t="shared" si="13"/>
        <v>2.5460438883535441E-2</v>
      </c>
      <c r="W45" s="34">
        <f t="shared" si="14"/>
        <v>3</v>
      </c>
      <c r="X45">
        <f t="shared" si="29"/>
        <v>0.97453956111646456</v>
      </c>
      <c r="Y45" s="37">
        <v>1</v>
      </c>
      <c r="Z45">
        <f t="shared" si="15"/>
        <v>-2.579016453583672E-2</v>
      </c>
      <c r="AA45">
        <f t="shared" si="16"/>
        <v>-2.579016453583672E-2</v>
      </c>
      <c r="AC45">
        <f t="shared" si="17"/>
        <v>0.97453956111646456</v>
      </c>
      <c r="AD45">
        <f t="shared" si="18"/>
        <v>0.47453956111646456</v>
      </c>
      <c r="AE45">
        <f t="shared" si="30"/>
        <v>17</v>
      </c>
      <c r="AF45">
        <f t="shared" si="31"/>
        <v>12.936018641699961</v>
      </c>
      <c r="AG45">
        <f t="shared" si="32"/>
        <v>11.785264538558327</v>
      </c>
    </row>
    <row r="46" spans="1:44" x14ac:dyDescent="0.35">
      <c r="A46" s="7">
        <v>41</v>
      </c>
      <c r="B46" s="7">
        <v>3</v>
      </c>
      <c r="C46" s="8">
        <v>43002</v>
      </c>
      <c r="D46" s="8" t="s">
        <v>3</v>
      </c>
      <c r="E46" s="7">
        <v>21</v>
      </c>
      <c r="F46" s="7">
        <v>36</v>
      </c>
      <c r="G46" s="7" t="s">
        <v>15</v>
      </c>
      <c r="H46" s="7">
        <v>13</v>
      </c>
      <c r="I46" s="7">
        <v>33</v>
      </c>
      <c r="J46" s="7">
        <v>3</v>
      </c>
      <c r="K46" s="7">
        <v>69</v>
      </c>
      <c r="N46" t="str">
        <f t="shared" si="0"/>
        <v>New England Patriots</v>
      </c>
      <c r="O46" t="str">
        <f t="shared" si="1"/>
        <v>Houston Texans</v>
      </c>
      <c r="P46">
        <f t="shared" si="9"/>
        <v>21</v>
      </c>
      <c r="Q46">
        <f t="shared" si="10"/>
        <v>13</v>
      </c>
      <c r="R46">
        <f t="shared" si="27"/>
        <v>3.5078187786309396</v>
      </c>
      <c r="S46">
        <f t="shared" si="28"/>
        <v>0.86887636657615297</v>
      </c>
      <c r="T46">
        <f t="shared" si="11"/>
        <v>0.20739072164133235</v>
      </c>
      <c r="U46">
        <f t="shared" si="12"/>
        <v>0.94512882799937448</v>
      </c>
      <c r="V46">
        <f t="shared" si="13"/>
        <v>5.4871172000625523E-2</v>
      </c>
      <c r="W46" s="34">
        <f t="shared" si="14"/>
        <v>3</v>
      </c>
      <c r="X46">
        <f t="shared" si="29"/>
        <v>0.94512882799937448</v>
      </c>
      <c r="Y46" s="37">
        <v>1</v>
      </c>
      <c r="Z46">
        <f t="shared" si="15"/>
        <v>-5.6434034854664812E-2</v>
      </c>
      <c r="AA46">
        <f t="shared" si="16"/>
        <v>-5.6434034854664812E-2</v>
      </c>
      <c r="AC46">
        <f t="shared" si="17"/>
        <v>0.94512882799937448</v>
      </c>
      <c r="AD46">
        <f t="shared" si="18"/>
        <v>0.44512882799937448</v>
      </c>
      <c r="AE46">
        <f t="shared" si="30"/>
        <v>3</v>
      </c>
      <c r="AF46">
        <f t="shared" si="31"/>
        <v>12.205598465050501</v>
      </c>
      <c r="AG46">
        <f t="shared" si="32"/>
        <v>11.054844361908867</v>
      </c>
    </row>
    <row r="47" spans="1:44" x14ac:dyDescent="0.35">
      <c r="A47" s="7">
        <v>42</v>
      </c>
      <c r="B47" s="7">
        <v>3</v>
      </c>
      <c r="C47" s="8">
        <v>43002</v>
      </c>
      <c r="D47" s="8" t="s">
        <v>21</v>
      </c>
      <c r="E47" s="7">
        <v>14</v>
      </c>
      <c r="F47" s="7">
        <v>31</v>
      </c>
      <c r="G47" s="7" t="s">
        <v>11</v>
      </c>
      <c r="H47" s="7">
        <v>8</v>
      </c>
      <c r="I47" s="7">
        <v>28</v>
      </c>
      <c r="J47" s="7">
        <v>3</v>
      </c>
      <c r="K47" s="7">
        <v>59</v>
      </c>
      <c r="N47" t="str">
        <f t="shared" si="0"/>
        <v>Indianapolis Colts</v>
      </c>
      <c r="O47" t="str">
        <f t="shared" si="1"/>
        <v>Cleveland Browns</v>
      </c>
      <c r="P47">
        <f t="shared" si="9"/>
        <v>14</v>
      </c>
      <c r="Q47">
        <f t="shared" si="10"/>
        <v>8</v>
      </c>
      <c r="R47">
        <f t="shared" si="27"/>
        <v>8.4659672196984212E-2</v>
      </c>
      <c r="S47">
        <f t="shared" si="28"/>
        <v>1E-4</v>
      </c>
      <c r="T47">
        <f t="shared" si="11"/>
        <v>0.20739072164133235</v>
      </c>
      <c r="U47">
        <f t="shared" si="12"/>
        <v>0.57247355444424142</v>
      </c>
      <c r="V47">
        <f t="shared" si="13"/>
        <v>0.42752644555575858</v>
      </c>
      <c r="W47" s="34">
        <f t="shared" si="14"/>
        <v>3</v>
      </c>
      <c r="X47">
        <f t="shared" si="29"/>
        <v>0.57247355444424142</v>
      </c>
      <c r="Y47" s="37">
        <v>1</v>
      </c>
      <c r="Z47">
        <f t="shared" si="15"/>
        <v>-0.55778873773117221</v>
      </c>
      <c r="AA47">
        <f t="shared" si="16"/>
        <v>-0.55778873773117221</v>
      </c>
      <c r="AC47">
        <f t="shared" si="17"/>
        <v>0.57247355444424142</v>
      </c>
      <c r="AD47">
        <f t="shared" si="18"/>
        <v>7.2473554444241417E-2</v>
      </c>
      <c r="AE47">
        <f t="shared" si="30"/>
        <v>3</v>
      </c>
      <c r="AF47">
        <f t="shared" si="31"/>
        <v>2.9506462115371477</v>
      </c>
      <c r="AG47">
        <f t="shared" si="32"/>
        <v>1.7998921083955124</v>
      </c>
    </row>
    <row r="48" spans="1:44" x14ac:dyDescent="0.35">
      <c r="A48" s="7">
        <v>43</v>
      </c>
      <c r="B48" s="7">
        <v>3</v>
      </c>
      <c r="C48" s="8">
        <v>43002</v>
      </c>
      <c r="D48" s="8" t="s">
        <v>7</v>
      </c>
      <c r="E48" s="7">
        <v>31</v>
      </c>
      <c r="F48" s="7">
        <v>33</v>
      </c>
      <c r="G48" s="7" t="s">
        <v>23</v>
      </c>
      <c r="H48" s="7">
        <v>29</v>
      </c>
      <c r="I48" s="7">
        <v>27</v>
      </c>
      <c r="J48" s="7">
        <v>6</v>
      </c>
      <c r="K48" s="7">
        <v>60</v>
      </c>
      <c r="N48" t="str">
        <f t="shared" si="0"/>
        <v>Tennessee Titans</v>
      </c>
      <c r="O48" t="str">
        <f t="shared" si="1"/>
        <v>Seattle Seahawks</v>
      </c>
      <c r="P48">
        <f t="shared" si="9"/>
        <v>31</v>
      </c>
      <c r="Q48">
        <f t="shared" si="10"/>
        <v>29</v>
      </c>
      <c r="R48">
        <f t="shared" si="27"/>
        <v>1.996915482789422</v>
      </c>
      <c r="S48">
        <f t="shared" si="28"/>
        <v>2.041279691889454</v>
      </c>
      <c r="T48">
        <f t="shared" si="11"/>
        <v>0.20739072164133235</v>
      </c>
      <c r="U48">
        <f t="shared" si="12"/>
        <v>0.54066659947399931</v>
      </c>
      <c r="V48">
        <f t="shared" si="13"/>
        <v>0.45933340052600069</v>
      </c>
      <c r="W48" s="34">
        <f t="shared" si="14"/>
        <v>3</v>
      </c>
      <c r="X48">
        <f t="shared" si="29"/>
        <v>0.54066659947399931</v>
      </c>
      <c r="Y48" s="37">
        <v>1</v>
      </c>
      <c r="Z48">
        <f t="shared" si="15"/>
        <v>-0.61495245725233283</v>
      </c>
      <c r="AA48">
        <f t="shared" si="16"/>
        <v>-0.61495245725233283</v>
      </c>
      <c r="AC48">
        <f t="shared" si="17"/>
        <v>0.54066659947399931</v>
      </c>
      <c r="AD48">
        <f t="shared" si="18"/>
        <v>4.066659947399931E-2</v>
      </c>
      <c r="AE48">
        <f t="shared" si="30"/>
        <v>6</v>
      </c>
      <c r="AF48">
        <f t="shared" si="31"/>
        <v>2.1607154887784663</v>
      </c>
      <c r="AG48">
        <f t="shared" si="32"/>
        <v>1.0099613856368321</v>
      </c>
    </row>
    <row r="49" spans="1:33" x14ac:dyDescent="0.35">
      <c r="A49" s="7">
        <v>44</v>
      </c>
      <c r="B49" s="7">
        <v>3</v>
      </c>
      <c r="C49" s="8">
        <v>43002</v>
      </c>
      <c r="D49" s="8" t="s">
        <v>22</v>
      </c>
      <c r="E49" s="7">
        <v>12</v>
      </c>
      <c r="F49" s="7">
        <v>27</v>
      </c>
      <c r="G49" s="7" t="s">
        <v>13</v>
      </c>
      <c r="H49" s="7">
        <v>7</v>
      </c>
      <c r="I49" s="7">
        <v>24</v>
      </c>
      <c r="J49" s="7">
        <v>3</v>
      </c>
      <c r="K49" s="7">
        <v>51</v>
      </c>
      <c r="N49" t="str">
        <f t="shared" si="0"/>
        <v>Green Bay Packers</v>
      </c>
      <c r="O49" t="str">
        <f t="shared" si="1"/>
        <v>Cincinnati Bengals</v>
      </c>
      <c r="P49">
        <f t="shared" si="9"/>
        <v>12</v>
      </c>
      <c r="Q49">
        <f t="shared" si="10"/>
        <v>7</v>
      </c>
      <c r="R49">
        <f t="shared" si="27"/>
        <v>2.3904871399067895</v>
      </c>
      <c r="S49">
        <f t="shared" si="28"/>
        <v>0.27535685351800204</v>
      </c>
      <c r="T49">
        <f t="shared" si="11"/>
        <v>0.20739072164133235</v>
      </c>
      <c r="U49">
        <f t="shared" si="12"/>
        <v>0.91072512325034849</v>
      </c>
      <c r="V49">
        <f t="shared" si="13"/>
        <v>8.9274876749651511E-2</v>
      </c>
      <c r="W49" s="34">
        <f t="shared" si="14"/>
        <v>3</v>
      </c>
      <c r="X49">
        <f t="shared" si="29"/>
        <v>0.91072512325034849</v>
      </c>
      <c r="Y49" s="37">
        <v>1</v>
      </c>
      <c r="Z49">
        <f t="shared" si="15"/>
        <v>-9.3514158042030032E-2</v>
      </c>
      <c r="AA49">
        <f t="shared" si="16"/>
        <v>-9.3514158042030032E-2</v>
      </c>
      <c r="AC49">
        <f t="shared" si="17"/>
        <v>0.91072512325034849</v>
      </c>
      <c r="AD49">
        <f t="shared" si="18"/>
        <v>0.41072512325034849</v>
      </c>
      <c r="AE49">
        <f t="shared" si="30"/>
        <v>3</v>
      </c>
      <c r="AF49">
        <f t="shared" si="31"/>
        <v>11.351177053651638</v>
      </c>
      <c r="AG49">
        <f t="shared" si="32"/>
        <v>10.200422950510005</v>
      </c>
    </row>
    <row r="50" spans="1:33" x14ac:dyDescent="0.35">
      <c r="A50" s="7">
        <v>45</v>
      </c>
      <c r="B50" s="7">
        <v>3</v>
      </c>
      <c r="C50" s="8">
        <v>43002</v>
      </c>
      <c r="D50" s="8" t="s">
        <v>31</v>
      </c>
      <c r="E50" s="7">
        <v>17</v>
      </c>
      <c r="F50" s="7">
        <v>10</v>
      </c>
      <c r="G50" s="7" t="s">
        <v>2</v>
      </c>
      <c r="H50" s="7">
        <v>16</v>
      </c>
      <c r="I50" s="7">
        <v>24</v>
      </c>
      <c r="J50" s="7">
        <v>-14</v>
      </c>
      <c r="K50" s="7">
        <v>34</v>
      </c>
      <c r="N50" t="str">
        <f t="shared" si="0"/>
        <v>Kansas City Chiefs</v>
      </c>
      <c r="O50" t="str">
        <f t="shared" si="1"/>
        <v>Los Angeles Chargers</v>
      </c>
      <c r="P50">
        <f t="shared" si="9"/>
        <v>16</v>
      </c>
      <c r="Q50">
        <f t="shared" si="10"/>
        <v>17</v>
      </c>
      <c r="R50">
        <f t="shared" si="27"/>
        <v>1.0886107646727536</v>
      </c>
      <c r="S50">
        <f t="shared" si="28"/>
        <v>3.1943737028960033</v>
      </c>
      <c r="T50">
        <f t="shared" si="11"/>
        <v>0.20739072164133235</v>
      </c>
      <c r="U50">
        <f t="shared" si="12"/>
        <v>0.13029281826564501</v>
      </c>
      <c r="V50">
        <f t="shared" si="13"/>
        <v>0.86970718173435502</v>
      </c>
      <c r="W50" s="34">
        <f t="shared" si="14"/>
        <v>3</v>
      </c>
      <c r="X50">
        <f t="shared" si="29"/>
        <v>0.86970718173435502</v>
      </c>
      <c r="Y50" s="37">
        <v>1</v>
      </c>
      <c r="Z50">
        <f t="shared" si="15"/>
        <v>-0.13959869670594977</v>
      </c>
      <c r="AA50">
        <f t="shared" si="16"/>
        <v>-0.13959869670594977</v>
      </c>
      <c r="AC50">
        <f t="shared" si="17"/>
        <v>0.13029281826564501</v>
      </c>
      <c r="AD50">
        <f t="shared" si="18"/>
        <v>-0.36970718173435502</v>
      </c>
      <c r="AE50">
        <f t="shared" si="30"/>
        <v>-14</v>
      </c>
      <c r="AF50">
        <f t="shared" si="31"/>
        <v>-8.0309818269316118</v>
      </c>
      <c r="AG50">
        <f t="shared" si="32"/>
        <v>-9.1817359300732484</v>
      </c>
    </row>
    <row r="51" spans="1:33" x14ac:dyDescent="0.35">
      <c r="A51" s="7">
        <v>46</v>
      </c>
      <c r="B51" s="7">
        <v>3</v>
      </c>
      <c r="C51" s="8">
        <v>43002</v>
      </c>
      <c r="D51" s="8" t="s">
        <v>5</v>
      </c>
      <c r="E51" s="7">
        <v>32</v>
      </c>
      <c r="F51" s="7">
        <v>27</v>
      </c>
      <c r="G51" s="7" t="s">
        <v>6</v>
      </c>
      <c r="H51" s="7">
        <v>25</v>
      </c>
      <c r="I51" s="7">
        <v>10</v>
      </c>
      <c r="J51" s="7">
        <v>17</v>
      </c>
      <c r="K51" s="7">
        <v>37</v>
      </c>
      <c r="N51" t="str">
        <f t="shared" si="0"/>
        <v>Washington Redskins</v>
      </c>
      <c r="O51" t="str">
        <f t="shared" si="1"/>
        <v>Oakland Raiders</v>
      </c>
      <c r="P51">
        <f t="shared" si="9"/>
        <v>32</v>
      </c>
      <c r="Q51">
        <f t="shared" si="10"/>
        <v>25</v>
      </c>
      <c r="R51">
        <f t="shared" si="27"/>
        <v>2.6215576762613475</v>
      </c>
      <c r="S51">
        <f t="shared" si="28"/>
        <v>1.6883191909578101</v>
      </c>
      <c r="T51">
        <f t="shared" si="11"/>
        <v>0.20739072164133235</v>
      </c>
      <c r="U51">
        <f t="shared" si="12"/>
        <v>0.75779514342513987</v>
      </c>
      <c r="V51">
        <f t="shared" si="13"/>
        <v>0.24220485657486013</v>
      </c>
      <c r="W51" s="34">
        <f t="shared" si="14"/>
        <v>3</v>
      </c>
      <c r="X51">
        <f t="shared" si="29"/>
        <v>0.75779514342513987</v>
      </c>
      <c r="Y51" s="37">
        <v>1</v>
      </c>
      <c r="Z51">
        <f t="shared" si="15"/>
        <v>-0.27734218919998893</v>
      </c>
      <c r="AA51">
        <f t="shared" si="16"/>
        <v>-0.27734218919998893</v>
      </c>
      <c r="AC51">
        <f t="shared" si="17"/>
        <v>0.75779514342513987</v>
      </c>
      <c r="AD51">
        <f t="shared" si="18"/>
        <v>0.25779514342513987</v>
      </c>
      <c r="AE51">
        <f t="shared" si="30"/>
        <v>17</v>
      </c>
      <c r="AF51">
        <f t="shared" si="31"/>
        <v>7.5531369832387636</v>
      </c>
      <c r="AG51">
        <f t="shared" si="32"/>
        <v>6.4023828800971305</v>
      </c>
    </row>
    <row r="52" spans="1:33" x14ac:dyDescent="0.35">
      <c r="A52" s="7">
        <v>47</v>
      </c>
      <c r="B52" s="7">
        <v>3</v>
      </c>
      <c r="C52" s="8">
        <v>43003</v>
      </c>
      <c r="D52" s="8" t="s">
        <v>9</v>
      </c>
      <c r="E52" s="7">
        <v>1</v>
      </c>
      <c r="F52" s="7">
        <v>17</v>
      </c>
      <c r="G52" s="7" t="s">
        <v>26</v>
      </c>
      <c r="H52" s="7">
        <v>9</v>
      </c>
      <c r="I52" s="7">
        <v>28</v>
      </c>
      <c r="J52" s="7">
        <v>-11</v>
      </c>
      <c r="K52" s="7">
        <v>45</v>
      </c>
      <c r="N52" t="str">
        <f t="shared" si="0"/>
        <v>Dallas Cowboys</v>
      </c>
      <c r="O52" t="str">
        <f t="shared" si="1"/>
        <v>Arizona Cardinals</v>
      </c>
      <c r="P52">
        <f t="shared" si="9"/>
        <v>9</v>
      </c>
      <c r="Q52">
        <f t="shared" si="10"/>
        <v>1</v>
      </c>
      <c r="R52">
        <f t="shared" si="27"/>
        <v>1.464877867618777</v>
      </c>
      <c r="S52">
        <f t="shared" si="28"/>
        <v>2.2334528503624713</v>
      </c>
      <c r="T52">
        <f t="shared" si="11"/>
        <v>0.20739072164133235</v>
      </c>
      <c r="U52">
        <f t="shared" si="12"/>
        <v>0.36327348885501326</v>
      </c>
      <c r="V52">
        <f t="shared" si="13"/>
        <v>0.63672651114498668</v>
      </c>
      <c r="W52" s="34">
        <f t="shared" si="14"/>
        <v>3</v>
      </c>
      <c r="X52">
        <f t="shared" si="29"/>
        <v>0.63672651114498668</v>
      </c>
      <c r="Y52" s="37">
        <v>1</v>
      </c>
      <c r="Z52">
        <f t="shared" si="15"/>
        <v>-0.45141505446416497</v>
      </c>
      <c r="AA52">
        <f t="shared" si="16"/>
        <v>-0.45141505446416497</v>
      </c>
      <c r="AC52">
        <f t="shared" si="17"/>
        <v>0.36327348885501326</v>
      </c>
      <c r="AD52">
        <f t="shared" si="18"/>
        <v>-0.13672651114498674</v>
      </c>
      <c r="AE52">
        <f t="shared" si="30"/>
        <v>-11</v>
      </c>
      <c r="AF52">
        <f t="shared" si="31"/>
        <v>-2.2448702774404978</v>
      </c>
      <c r="AG52">
        <f t="shared" si="32"/>
        <v>-3.3956243805821327</v>
      </c>
    </row>
    <row r="53" spans="1:33" x14ac:dyDescent="0.35">
      <c r="A53" s="7">
        <v>48</v>
      </c>
      <c r="B53" s="7">
        <v>4</v>
      </c>
      <c r="C53" s="8">
        <v>43006</v>
      </c>
      <c r="D53" s="8" t="s">
        <v>22</v>
      </c>
      <c r="E53" s="7">
        <v>12</v>
      </c>
      <c r="F53" s="7">
        <v>35</v>
      </c>
      <c r="G53" s="7" t="s">
        <v>17</v>
      </c>
      <c r="H53" s="7">
        <v>6</v>
      </c>
      <c r="I53" s="7">
        <v>14</v>
      </c>
      <c r="J53" s="7">
        <v>21</v>
      </c>
      <c r="K53" s="7">
        <v>49</v>
      </c>
      <c r="N53" t="str">
        <f t="shared" si="0"/>
        <v>Green Bay Packers</v>
      </c>
      <c r="O53" t="str">
        <f t="shared" si="1"/>
        <v>Chicago Bears</v>
      </c>
      <c r="P53">
        <f t="shared" si="9"/>
        <v>12</v>
      </c>
      <c r="Q53">
        <f t="shared" si="10"/>
        <v>6</v>
      </c>
      <c r="R53">
        <f t="shared" si="27"/>
        <v>2.3904871399067895</v>
      </c>
      <c r="S53">
        <f t="shared" si="28"/>
        <v>2.0604159203909185</v>
      </c>
      <c r="T53">
        <f t="shared" si="11"/>
        <v>0.20739072164133235</v>
      </c>
      <c r="U53">
        <f t="shared" si="12"/>
        <v>0.63122180329131394</v>
      </c>
      <c r="V53">
        <f t="shared" si="13"/>
        <v>0.36877819670868606</v>
      </c>
      <c r="W53" s="34">
        <f t="shared" si="14"/>
        <v>4</v>
      </c>
      <c r="X53">
        <f t="shared" si="29"/>
        <v>0.63122180329131394</v>
      </c>
      <c r="Y53" s="37">
        <v>1</v>
      </c>
      <c r="Z53">
        <f t="shared" si="15"/>
        <v>-0.46009796744357873</v>
      </c>
      <c r="AA53">
        <f t="shared" si="16"/>
        <v>-0.46009796744357873</v>
      </c>
      <c r="AC53">
        <f t="shared" si="17"/>
        <v>0.63122180329131394</v>
      </c>
      <c r="AD53">
        <f t="shared" si="18"/>
        <v>0.13122180329131394</v>
      </c>
      <c r="AE53">
        <f t="shared" si="30"/>
        <v>21</v>
      </c>
      <c r="AF53">
        <f t="shared" si="31"/>
        <v>4.4096681995266369</v>
      </c>
      <c r="AG53">
        <f t="shared" si="32"/>
        <v>3.2589140963850016</v>
      </c>
    </row>
    <row r="54" spans="1:33" x14ac:dyDescent="0.35">
      <c r="A54" s="7">
        <v>49</v>
      </c>
      <c r="B54" s="7">
        <v>4</v>
      </c>
      <c r="C54" s="8">
        <v>43009</v>
      </c>
      <c r="D54" s="8" t="s">
        <v>33</v>
      </c>
      <c r="E54" s="7">
        <v>19</v>
      </c>
      <c r="F54" s="7">
        <v>0</v>
      </c>
      <c r="G54" s="7" t="s">
        <v>29</v>
      </c>
      <c r="H54" s="7">
        <v>22</v>
      </c>
      <c r="I54" s="7">
        <v>20</v>
      </c>
      <c r="J54" s="7">
        <v>-20</v>
      </c>
      <c r="K54" s="7">
        <v>20</v>
      </c>
      <c r="N54" t="str">
        <f t="shared" si="0"/>
        <v>New Orleans Saints</v>
      </c>
      <c r="O54" t="str">
        <f t="shared" si="1"/>
        <v>Miami Dolphins</v>
      </c>
      <c r="P54">
        <f t="shared" si="9"/>
        <v>22</v>
      </c>
      <c r="Q54">
        <f t="shared" si="10"/>
        <v>19</v>
      </c>
      <c r="R54">
        <f t="shared" si="27"/>
        <v>2.051944401942241</v>
      </c>
      <c r="S54">
        <f t="shared" si="28"/>
        <v>3.8184743590758092</v>
      </c>
      <c r="T54">
        <f t="shared" si="11"/>
        <v>0.20739072164133235</v>
      </c>
      <c r="U54">
        <f t="shared" si="12"/>
        <v>0.17377019582031331</v>
      </c>
      <c r="V54">
        <f t="shared" si="13"/>
        <v>0.82622980417968672</v>
      </c>
      <c r="W54" s="34">
        <f t="shared" si="14"/>
        <v>4</v>
      </c>
      <c r="X54">
        <f t="shared" si="29"/>
        <v>0.82622980417968672</v>
      </c>
      <c r="Y54" s="37">
        <v>1</v>
      </c>
      <c r="Z54">
        <f t="shared" si="15"/>
        <v>-0.19088233086270148</v>
      </c>
      <c r="AA54">
        <f t="shared" si="16"/>
        <v>-0.19088233086270148</v>
      </c>
      <c r="AC54">
        <f t="shared" si="17"/>
        <v>0.17377019582031331</v>
      </c>
      <c r="AD54">
        <f t="shared" si="18"/>
        <v>-0.32622980417968672</v>
      </c>
      <c r="AE54">
        <f t="shared" si="30"/>
        <v>-20</v>
      </c>
      <c r="AF54">
        <f t="shared" si="31"/>
        <v>-6.9512143261588175</v>
      </c>
      <c r="AG54">
        <f t="shared" si="32"/>
        <v>-8.1019684293004524</v>
      </c>
    </row>
    <row r="55" spans="1:33" x14ac:dyDescent="0.35">
      <c r="A55" s="7">
        <v>50</v>
      </c>
      <c r="B55" s="7">
        <v>4</v>
      </c>
      <c r="C55" s="8">
        <v>43009</v>
      </c>
      <c r="D55" s="8" t="s">
        <v>15</v>
      </c>
      <c r="E55" s="7">
        <v>13</v>
      </c>
      <c r="F55" s="7">
        <v>57</v>
      </c>
      <c r="G55" s="7" t="s">
        <v>7</v>
      </c>
      <c r="H55" s="7">
        <v>31</v>
      </c>
      <c r="I55" s="7">
        <v>14</v>
      </c>
      <c r="J55" s="7">
        <v>43</v>
      </c>
      <c r="K55" s="7">
        <v>71</v>
      </c>
      <c r="N55" t="str">
        <f t="shared" si="0"/>
        <v>Houston Texans</v>
      </c>
      <c r="O55" t="str">
        <f t="shared" si="1"/>
        <v>Tennessee Titans</v>
      </c>
      <c r="P55">
        <f t="shared" si="9"/>
        <v>13</v>
      </c>
      <c r="Q55">
        <f t="shared" si="10"/>
        <v>31</v>
      </c>
      <c r="R55">
        <f t="shared" si="27"/>
        <v>0.86887636657615297</v>
      </c>
      <c r="S55">
        <f t="shared" si="28"/>
        <v>1.996915482789422</v>
      </c>
      <c r="T55">
        <f t="shared" si="11"/>
        <v>0.20739072164133235</v>
      </c>
      <c r="U55">
        <f t="shared" si="12"/>
        <v>0.28482579785885631</v>
      </c>
      <c r="V55">
        <f t="shared" si="13"/>
        <v>0.71517420214114369</v>
      </c>
      <c r="W55" s="34">
        <f t="shared" si="14"/>
        <v>4</v>
      </c>
      <c r="X55">
        <f t="shared" si="29"/>
        <v>0.28482579785885631</v>
      </c>
      <c r="Y55" s="37">
        <v>1</v>
      </c>
      <c r="Z55">
        <f t="shared" si="15"/>
        <v>-1.2558775211770716</v>
      </c>
      <c r="AA55">
        <f t="shared" si="16"/>
        <v>-1.2558775211770716</v>
      </c>
      <c r="AC55">
        <f t="shared" si="17"/>
        <v>0.28482579785885631</v>
      </c>
      <c r="AD55">
        <f t="shared" si="18"/>
        <v>-0.21517420214114369</v>
      </c>
      <c r="AE55">
        <f t="shared" si="30"/>
        <v>43</v>
      </c>
      <c r="AF55">
        <f t="shared" si="31"/>
        <v>-4.193131005489442</v>
      </c>
      <c r="AG55">
        <f t="shared" si="32"/>
        <v>-5.3438851086310768</v>
      </c>
    </row>
    <row r="56" spans="1:33" x14ac:dyDescent="0.35">
      <c r="A56" s="7">
        <v>51</v>
      </c>
      <c r="B56" s="7">
        <v>4</v>
      </c>
      <c r="C56" s="8">
        <v>43009</v>
      </c>
      <c r="D56" s="8" t="s">
        <v>12</v>
      </c>
      <c r="E56" s="7">
        <v>3</v>
      </c>
      <c r="F56" s="7">
        <v>9</v>
      </c>
      <c r="G56" s="7" t="s">
        <v>10</v>
      </c>
      <c r="H56" s="7">
        <v>27</v>
      </c>
      <c r="I56" s="7">
        <v>26</v>
      </c>
      <c r="J56" s="7">
        <v>-17</v>
      </c>
      <c r="K56" s="7">
        <v>35</v>
      </c>
      <c r="N56" t="str">
        <f t="shared" si="0"/>
        <v>Pittsburgh Steelers</v>
      </c>
      <c r="O56" t="str">
        <f t="shared" si="1"/>
        <v>Baltimore Ravens</v>
      </c>
      <c r="P56">
        <f t="shared" si="9"/>
        <v>27</v>
      </c>
      <c r="Q56">
        <f t="shared" si="10"/>
        <v>3</v>
      </c>
      <c r="R56">
        <f t="shared" si="27"/>
        <v>1.7179517646464346</v>
      </c>
      <c r="S56">
        <f t="shared" si="28"/>
        <v>3.415204864050112</v>
      </c>
      <c r="T56">
        <f t="shared" si="11"/>
        <v>0.20739072164133235</v>
      </c>
      <c r="U56">
        <f t="shared" si="12"/>
        <v>0.1839423846625225</v>
      </c>
      <c r="V56">
        <f t="shared" si="13"/>
        <v>0.81605761533747745</v>
      </c>
      <c r="W56" s="34">
        <f t="shared" si="14"/>
        <v>4</v>
      </c>
      <c r="X56">
        <f t="shared" si="29"/>
        <v>0.81605761533747745</v>
      </c>
      <c r="Y56" s="37">
        <v>1</v>
      </c>
      <c r="Z56">
        <f t="shared" si="15"/>
        <v>-0.20327031947936677</v>
      </c>
      <c r="AA56">
        <f t="shared" si="16"/>
        <v>-0.20327031947936677</v>
      </c>
      <c r="AC56">
        <f t="shared" si="17"/>
        <v>0.1839423846625225</v>
      </c>
      <c r="AD56">
        <f t="shared" si="18"/>
        <v>-0.3160576153374775</v>
      </c>
      <c r="AE56">
        <f t="shared" si="30"/>
        <v>-17</v>
      </c>
      <c r="AF56">
        <f t="shared" si="31"/>
        <v>-6.6985864184675039</v>
      </c>
      <c r="AG56">
        <f t="shared" si="32"/>
        <v>-7.8493405216091388</v>
      </c>
    </row>
    <row r="57" spans="1:33" x14ac:dyDescent="0.35">
      <c r="A57" s="7">
        <v>52</v>
      </c>
      <c r="B57" s="7">
        <v>4</v>
      </c>
      <c r="C57" s="8">
        <v>43009</v>
      </c>
      <c r="D57" s="8" t="s">
        <v>26</v>
      </c>
      <c r="E57" s="7">
        <v>9</v>
      </c>
      <c r="F57" s="7">
        <v>30</v>
      </c>
      <c r="G57" s="7" t="s">
        <v>20</v>
      </c>
      <c r="H57" s="7">
        <v>18</v>
      </c>
      <c r="I57" s="7">
        <v>35</v>
      </c>
      <c r="J57" s="7">
        <v>-5</v>
      </c>
      <c r="K57" s="7">
        <v>65</v>
      </c>
      <c r="N57" t="str">
        <f t="shared" si="0"/>
        <v>Los Angeles Rams</v>
      </c>
      <c r="O57" t="str">
        <f t="shared" si="1"/>
        <v>Dallas Cowboys</v>
      </c>
      <c r="P57">
        <f t="shared" si="9"/>
        <v>18</v>
      </c>
      <c r="Q57">
        <f t="shared" si="10"/>
        <v>9</v>
      </c>
      <c r="R57">
        <f t="shared" si="27"/>
        <v>2.2334528503624713</v>
      </c>
      <c r="S57">
        <f t="shared" si="28"/>
        <v>2.7067020807245568</v>
      </c>
      <c r="T57">
        <f t="shared" si="11"/>
        <v>0.20739072164133235</v>
      </c>
      <c r="U57">
        <f t="shared" si="12"/>
        <v>0.43392410624358591</v>
      </c>
      <c r="V57">
        <f t="shared" si="13"/>
        <v>0.56607589375641409</v>
      </c>
      <c r="W57" s="34">
        <f t="shared" si="14"/>
        <v>4</v>
      </c>
      <c r="X57">
        <f t="shared" si="29"/>
        <v>0.56607589375641409</v>
      </c>
      <c r="Y57" s="37">
        <v>1</v>
      </c>
      <c r="Z57">
        <f t="shared" si="15"/>
        <v>-0.56902712185907545</v>
      </c>
      <c r="AA57">
        <f t="shared" si="16"/>
        <v>-0.56902712185907545</v>
      </c>
      <c r="AC57">
        <f t="shared" si="17"/>
        <v>0.43392410624358591</v>
      </c>
      <c r="AD57">
        <f t="shared" si="18"/>
        <v>-6.6075893756414095E-2</v>
      </c>
      <c r="AE57">
        <f t="shared" si="30"/>
        <v>-5</v>
      </c>
      <c r="AF57">
        <f t="shared" si="31"/>
        <v>-0.49025109716008508</v>
      </c>
      <c r="AG57">
        <f t="shared" si="32"/>
        <v>-1.6410052003017206</v>
      </c>
    </row>
    <row r="58" spans="1:33" x14ac:dyDescent="0.35">
      <c r="A58" s="7">
        <v>53</v>
      </c>
      <c r="B58" s="7">
        <v>4</v>
      </c>
      <c r="C58" s="8">
        <v>43009</v>
      </c>
      <c r="D58" s="8" t="s">
        <v>11</v>
      </c>
      <c r="E58" s="7">
        <v>8</v>
      </c>
      <c r="F58" s="7">
        <v>7</v>
      </c>
      <c r="G58" s="7" t="s">
        <v>13</v>
      </c>
      <c r="H58" s="7">
        <v>7</v>
      </c>
      <c r="I58" s="7">
        <v>31</v>
      </c>
      <c r="J58" s="7">
        <v>-24</v>
      </c>
      <c r="K58" s="7">
        <v>38</v>
      </c>
      <c r="N58" t="str">
        <f t="shared" si="0"/>
        <v>Cincinnati Bengals</v>
      </c>
      <c r="O58" t="str">
        <f t="shared" si="1"/>
        <v>Cleveland Browns</v>
      </c>
      <c r="P58">
        <f t="shared" si="9"/>
        <v>7</v>
      </c>
      <c r="Q58">
        <f t="shared" si="10"/>
        <v>8</v>
      </c>
      <c r="R58">
        <f t="shared" si="27"/>
        <v>1E-4</v>
      </c>
      <c r="S58">
        <f t="shared" si="28"/>
        <v>0.27535685351800204</v>
      </c>
      <c r="T58">
        <f t="shared" si="11"/>
        <v>0.20739072164133235</v>
      </c>
      <c r="U58">
        <f t="shared" si="12"/>
        <v>0.48303997608779181</v>
      </c>
      <c r="V58">
        <f t="shared" si="13"/>
        <v>0.51696002391220819</v>
      </c>
      <c r="W58" s="34">
        <f t="shared" si="14"/>
        <v>4</v>
      </c>
      <c r="X58">
        <f t="shared" si="29"/>
        <v>0.51696002391220819</v>
      </c>
      <c r="Y58" s="37">
        <v>1</v>
      </c>
      <c r="Z58">
        <f t="shared" si="15"/>
        <v>-0.65978973065051782</v>
      </c>
      <c r="AA58">
        <f t="shared" si="16"/>
        <v>-0.65978973065051782</v>
      </c>
      <c r="AC58">
        <f t="shared" si="17"/>
        <v>0.48303997608779181</v>
      </c>
      <c r="AD58">
        <f t="shared" si="18"/>
        <v>-1.6960023912208189E-2</v>
      </c>
      <c r="AE58">
        <f t="shared" si="30"/>
        <v>-24</v>
      </c>
      <c r="AF58">
        <f t="shared" si="31"/>
        <v>0.72954924528871246</v>
      </c>
      <c r="AG58">
        <f t="shared" si="32"/>
        <v>-0.42120485785292194</v>
      </c>
    </row>
    <row r="59" spans="1:33" x14ac:dyDescent="0.35">
      <c r="A59" s="7">
        <v>54</v>
      </c>
      <c r="B59" s="7">
        <v>4</v>
      </c>
      <c r="C59" s="8">
        <v>43009</v>
      </c>
      <c r="D59" s="8" t="s">
        <v>3</v>
      </c>
      <c r="E59" s="7">
        <v>21</v>
      </c>
      <c r="F59" s="7">
        <v>30</v>
      </c>
      <c r="G59" s="7" t="s">
        <v>24</v>
      </c>
      <c r="H59" s="7">
        <v>5</v>
      </c>
      <c r="I59" s="7">
        <v>33</v>
      </c>
      <c r="J59" s="7">
        <v>-3</v>
      </c>
      <c r="K59" s="7">
        <v>63</v>
      </c>
      <c r="N59" t="str">
        <f t="shared" si="0"/>
        <v>Carolina Panthers</v>
      </c>
      <c r="O59" t="str">
        <f t="shared" si="1"/>
        <v>New England Patriots</v>
      </c>
      <c r="P59">
        <f t="shared" si="9"/>
        <v>5</v>
      </c>
      <c r="Q59">
        <f t="shared" si="10"/>
        <v>21</v>
      </c>
      <c r="R59">
        <f t="shared" si="27"/>
        <v>3.5078187786309396</v>
      </c>
      <c r="S59">
        <f t="shared" si="28"/>
        <v>3.3666969282020145</v>
      </c>
      <c r="T59">
        <f t="shared" si="11"/>
        <v>0.20739072164133235</v>
      </c>
      <c r="U59">
        <f t="shared" si="12"/>
        <v>0.58625683510829751</v>
      </c>
      <c r="V59">
        <f t="shared" si="13"/>
        <v>0.41374316489170249</v>
      </c>
      <c r="W59" s="34">
        <f t="shared" si="14"/>
        <v>4</v>
      </c>
      <c r="X59">
        <f t="shared" si="29"/>
        <v>0.41374316489170249</v>
      </c>
      <c r="Y59" s="37">
        <v>1</v>
      </c>
      <c r="Z59">
        <f t="shared" si="15"/>
        <v>-0.88250987232652789</v>
      </c>
      <c r="AA59">
        <f t="shared" si="16"/>
        <v>-0.88250987232652789</v>
      </c>
      <c r="AC59">
        <f t="shared" si="17"/>
        <v>0.58625683510829751</v>
      </c>
      <c r="AD59">
        <f t="shared" si="18"/>
        <v>8.6256835108297514E-2</v>
      </c>
      <c r="AE59">
        <f t="shared" si="30"/>
        <v>-3</v>
      </c>
      <c r="AF59">
        <f t="shared" si="31"/>
        <v>3.2929561518357389</v>
      </c>
      <c r="AG59">
        <f t="shared" si="32"/>
        <v>2.1422020486941045</v>
      </c>
    </row>
    <row r="60" spans="1:33" x14ac:dyDescent="0.35">
      <c r="A60" s="7">
        <v>55</v>
      </c>
      <c r="B60" s="7">
        <v>4</v>
      </c>
      <c r="C60" s="8">
        <v>43009</v>
      </c>
      <c r="D60" s="8" t="s">
        <v>16</v>
      </c>
      <c r="E60" s="7">
        <v>2</v>
      </c>
      <c r="F60" s="7">
        <v>17</v>
      </c>
      <c r="G60" s="7" t="s">
        <v>18</v>
      </c>
      <c r="H60" s="7">
        <v>4</v>
      </c>
      <c r="I60" s="7">
        <v>23</v>
      </c>
      <c r="J60" s="7">
        <v>-6</v>
      </c>
      <c r="K60" s="7">
        <v>40</v>
      </c>
      <c r="N60" t="str">
        <f t="shared" si="0"/>
        <v>Buffalo Bills</v>
      </c>
      <c r="O60" t="str">
        <f t="shared" si="1"/>
        <v>Atlanta Falcons</v>
      </c>
      <c r="P60">
        <f t="shared" si="9"/>
        <v>4</v>
      </c>
      <c r="Q60">
        <f t="shared" si="10"/>
        <v>2</v>
      </c>
      <c r="R60">
        <f t="shared" si="27"/>
        <v>2.5632772136493016</v>
      </c>
      <c r="S60">
        <f t="shared" si="28"/>
        <v>2.1673111762312125</v>
      </c>
      <c r="T60">
        <f t="shared" si="11"/>
        <v>0.20739072164133235</v>
      </c>
      <c r="U60">
        <f t="shared" si="12"/>
        <v>0.6464239037729701</v>
      </c>
      <c r="V60">
        <f t="shared" si="13"/>
        <v>0.3535760962270299</v>
      </c>
      <c r="W60" s="34">
        <f t="shared" si="14"/>
        <v>4</v>
      </c>
      <c r="X60">
        <f t="shared" si="29"/>
        <v>0.3535760962270299</v>
      </c>
      <c r="Y60" s="37">
        <v>1</v>
      </c>
      <c r="Z60">
        <f t="shared" si="15"/>
        <v>-1.0396565516716125</v>
      </c>
      <c r="AA60">
        <f t="shared" si="16"/>
        <v>-1.0396565516716125</v>
      </c>
      <c r="AC60">
        <f t="shared" si="17"/>
        <v>0.6464239037729701</v>
      </c>
      <c r="AD60">
        <f t="shared" si="18"/>
        <v>0.1464239037729701</v>
      </c>
      <c r="AE60">
        <f t="shared" si="30"/>
        <v>-6</v>
      </c>
      <c r="AF60">
        <f t="shared" si="31"/>
        <v>4.7872147528562383</v>
      </c>
      <c r="AG60">
        <f t="shared" si="32"/>
        <v>3.636460649714603</v>
      </c>
    </row>
    <row r="61" spans="1:33" x14ac:dyDescent="0.35">
      <c r="A61" s="7">
        <v>56</v>
      </c>
      <c r="B61" s="7">
        <v>4</v>
      </c>
      <c r="C61" s="8">
        <v>43009</v>
      </c>
      <c r="D61" s="8" t="s">
        <v>19</v>
      </c>
      <c r="E61" s="7">
        <v>24</v>
      </c>
      <c r="F61" s="7">
        <v>23</v>
      </c>
      <c r="G61" s="7" t="s">
        <v>14</v>
      </c>
      <c r="H61" s="7">
        <v>15</v>
      </c>
      <c r="I61" s="7">
        <v>20</v>
      </c>
      <c r="J61" s="7">
        <v>3</v>
      </c>
      <c r="K61" s="7">
        <v>43</v>
      </c>
      <c r="N61" t="str">
        <f t="shared" si="0"/>
        <v>New York Jets</v>
      </c>
      <c r="O61" t="str">
        <f t="shared" si="1"/>
        <v>Jacksonville Jaguars</v>
      </c>
      <c r="P61">
        <f t="shared" si="9"/>
        <v>24</v>
      </c>
      <c r="Q61">
        <f t="shared" si="10"/>
        <v>15</v>
      </c>
      <c r="R61">
        <f t="shared" si="27"/>
        <v>1.8329688947749201</v>
      </c>
      <c r="S61">
        <f t="shared" si="28"/>
        <v>2.254442507356941</v>
      </c>
      <c r="T61">
        <f t="shared" si="11"/>
        <v>0.20739072164133235</v>
      </c>
      <c r="U61">
        <f t="shared" si="12"/>
        <v>0.44668275592263401</v>
      </c>
      <c r="V61">
        <f t="shared" si="13"/>
        <v>0.55331724407736593</v>
      </c>
      <c r="W61" s="34">
        <f t="shared" si="14"/>
        <v>4</v>
      </c>
      <c r="X61">
        <f t="shared" si="29"/>
        <v>0.44668275592263401</v>
      </c>
      <c r="Y61" s="37">
        <v>1</v>
      </c>
      <c r="Z61">
        <f t="shared" si="15"/>
        <v>-0.80590665463170541</v>
      </c>
      <c r="AA61">
        <f t="shared" si="16"/>
        <v>-0.80590665463170541</v>
      </c>
      <c r="AC61">
        <f t="shared" si="17"/>
        <v>0.44668275592263401</v>
      </c>
      <c r="AD61">
        <f t="shared" si="18"/>
        <v>-5.3317244077365988E-2</v>
      </c>
      <c r="AE61">
        <f t="shared" si="30"/>
        <v>3</v>
      </c>
      <c r="AF61">
        <f t="shared" si="31"/>
        <v>-0.17338802831792677</v>
      </c>
      <c r="AG61">
        <f t="shared" si="32"/>
        <v>-1.3241421314595616</v>
      </c>
    </row>
    <row r="62" spans="1:33" x14ac:dyDescent="0.35">
      <c r="A62" s="7">
        <v>57</v>
      </c>
      <c r="B62" s="7">
        <v>4</v>
      </c>
      <c r="C62" s="8">
        <v>43009</v>
      </c>
      <c r="D62" s="8" t="s">
        <v>28</v>
      </c>
      <c r="E62" s="7">
        <v>20</v>
      </c>
      <c r="F62" s="7">
        <v>7</v>
      </c>
      <c r="G62" s="7" t="s">
        <v>8</v>
      </c>
      <c r="H62" s="7">
        <v>11</v>
      </c>
      <c r="I62" s="7">
        <v>14</v>
      </c>
      <c r="J62" s="7">
        <v>-7</v>
      </c>
      <c r="K62" s="7">
        <v>21</v>
      </c>
      <c r="N62" t="str">
        <f t="shared" si="0"/>
        <v>Detroit Lions</v>
      </c>
      <c r="O62" t="str">
        <f t="shared" si="1"/>
        <v>Minnesota Vikings</v>
      </c>
      <c r="P62">
        <f t="shared" si="9"/>
        <v>11</v>
      </c>
      <c r="Q62">
        <f t="shared" si="10"/>
        <v>20</v>
      </c>
      <c r="R62">
        <f t="shared" si="27"/>
        <v>3.4375485616652655</v>
      </c>
      <c r="S62">
        <f t="shared" si="28"/>
        <v>2.6379526903217556</v>
      </c>
      <c r="T62">
        <f t="shared" si="11"/>
        <v>0.20739072164133235</v>
      </c>
      <c r="U62">
        <f t="shared" si="12"/>
        <v>0.73243000669185065</v>
      </c>
      <c r="V62">
        <f t="shared" si="13"/>
        <v>0.26756999330814935</v>
      </c>
      <c r="W62" s="34">
        <f t="shared" si="14"/>
        <v>4</v>
      </c>
      <c r="X62">
        <f t="shared" si="29"/>
        <v>0.26756999330814935</v>
      </c>
      <c r="Y62" s="37">
        <v>1</v>
      </c>
      <c r="Z62">
        <f t="shared" si="15"/>
        <v>-1.3183740896456313</v>
      </c>
      <c r="AA62">
        <f t="shared" si="16"/>
        <v>-1.3183740896456313</v>
      </c>
      <c r="AC62">
        <f t="shared" si="17"/>
        <v>0.73243000669185065</v>
      </c>
      <c r="AD62">
        <f t="shared" si="18"/>
        <v>0.23243000669185065</v>
      </c>
      <c r="AE62">
        <f t="shared" si="30"/>
        <v>-7</v>
      </c>
      <c r="AF62">
        <f t="shared" si="31"/>
        <v>6.9231898282424513</v>
      </c>
      <c r="AG62">
        <f t="shared" si="32"/>
        <v>5.7724357251008156</v>
      </c>
    </row>
    <row r="63" spans="1:33" x14ac:dyDescent="0.35">
      <c r="A63" s="7">
        <v>58</v>
      </c>
      <c r="B63" s="7">
        <v>4</v>
      </c>
      <c r="C63" s="8">
        <v>43009</v>
      </c>
      <c r="D63" s="8" t="s">
        <v>31</v>
      </c>
      <c r="E63" s="7">
        <v>17</v>
      </c>
      <c r="F63" s="7">
        <v>24</v>
      </c>
      <c r="G63" s="7" t="s">
        <v>4</v>
      </c>
      <c r="H63" s="7">
        <v>26</v>
      </c>
      <c r="I63" s="7">
        <v>26</v>
      </c>
      <c r="J63" s="7">
        <v>-2</v>
      </c>
      <c r="K63" s="7">
        <v>50</v>
      </c>
      <c r="N63" t="str">
        <f t="shared" si="0"/>
        <v>Philadelphia Eagles</v>
      </c>
      <c r="O63" t="str">
        <f t="shared" si="1"/>
        <v>Los Angeles Chargers</v>
      </c>
      <c r="P63">
        <f t="shared" si="9"/>
        <v>26</v>
      </c>
      <c r="Q63">
        <f t="shared" si="10"/>
        <v>17</v>
      </c>
      <c r="R63">
        <f t="shared" si="27"/>
        <v>1.0886107646727536</v>
      </c>
      <c r="S63">
        <f t="shared" si="28"/>
        <v>4.3854719534578672</v>
      </c>
      <c r="T63">
        <f t="shared" si="11"/>
        <v>0.20739072164133235</v>
      </c>
      <c r="U63">
        <f t="shared" si="12"/>
        <v>4.3543683414478625E-2</v>
      </c>
      <c r="V63">
        <f t="shared" si="13"/>
        <v>0.95645631658552133</v>
      </c>
      <c r="W63" s="34">
        <f t="shared" si="14"/>
        <v>4</v>
      </c>
      <c r="X63">
        <f t="shared" si="29"/>
        <v>0.95645631658552133</v>
      </c>
      <c r="Y63" s="37">
        <v>1</v>
      </c>
      <c r="Z63">
        <f t="shared" si="15"/>
        <v>-4.452016120692219E-2</v>
      </c>
      <c r="AA63">
        <f t="shared" si="16"/>
        <v>-4.452016120692219E-2</v>
      </c>
      <c r="AC63">
        <f t="shared" si="17"/>
        <v>4.3543683414478625E-2</v>
      </c>
      <c r="AD63">
        <f t="shared" si="18"/>
        <v>-0.45645631658552138</v>
      </c>
      <c r="AE63">
        <f t="shared" si="30"/>
        <v>-2</v>
      </c>
      <c r="AF63">
        <f t="shared" si="31"/>
        <v>-10.185410217067774</v>
      </c>
      <c r="AG63">
        <f t="shared" si="32"/>
        <v>-11.336164320209409</v>
      </c>
    </row>
    <row r="64" spans="1:33" x14ac:dyDescent="0.35">
      <c r="A64" s="7">
        <v>59</v>
      </c>
      <c r="B64" s="7">
        <v>4</v>
      </c>
      <c r="C64" s="8">
        <v>43009</v>
      </c>
      <c r="D64" s="8" t="s">
        <v>32</v>
      </c>
      <c r="E64" s="7">
        <v>30</v>
      </c>
      <c r="F64" s="7">
        <v>25</v>
      </c>
      <c r="G64" s="7" t="s">
        <v>27</v>
      </c>
      <c r="H64" s="7">
        <v>23</v>
      </c>
      <c r="I64" s="7">
        <v>23</v>
      </c>
      <c r="J64" s="7">
        <v>2</v>
      </c>
      <c r="K64" s="7">
        <v>48</v>
      </c>
      <c r="N64" t="str">
        <f t="shared" si="0"/>
        <v>Tampa Bay Buccaneers</v>
      </c>
      <c r="O64" t="str">
        <f t="shared" si="1"/>
        <v>New York Giants</v>
      </c>
      <c r="P64">
        <f t="shared" si="9"/>
        <v>30</v>
      </c>
      <c r="Q64">
        <f t="shared" si="10"/>
        <v>23</v>
      </c>
      <c r="R64">
        <f t="shared" si="27"/>
        <v>1.0000000026716433E-4</v>
      </c>
      <c r="S64">
        <f t="shared" si="28"/>
        <v>1.0000000000000002E-4</v>
      </c>
      <c r="T64">
        <f t="shared" si="11"/>
        <v>0.20739072164133235</v>
      </c>
      <c r="U64">
        <f t="shared" si="12"/>
        <v>0.55166264157277189</v>
      </c>
      <c r="V64">
        <f t="shared" si="13"/>
        <v>0.44833735842722811</v>
      </c>
      <c r="W64" s="34">
        <f t="shared" si="14"/>
        <v>4</v>
      </c>
      <c r="X64">
        <f t="shared" si="29"/>
        <v>0.55166264157277189</v>
      </c>
      <c r="Y64" s="37">
        <v>1</v>
      </c>
      <c r="Z64">
        <f t="shared" si="15"/>
        <v>-0.59481857610841071</v>
      </c>
      <c r="AA64">
        <f t="shared" si="16"/>
        <v>-0.59481857610841071</v>
      </c>
      <c r="AC64">
        <f t="shared" si="17"/>
        <v>0.55166264157277189</v>
      </c>
      <c r="AD64">
        <f t="shared" si="18"/>
        <v>5.1662641572771895E-2</v>
      </c>
      <c r="AE64">
        <f t="shared" si="30"/>
        <v>2</v>
      </c>
      <c r="AF64">
        <f t="shared" si="31"/>
        <v>2.4338039215031593</v>
      </c>
      <c r="AG64">
        <f t="shared" si="32"/>
        <v>1.2830498183615253</v>
      </c>
    </row>
    <row r="65" spans="1:33" x14ac:dyDescent="0.35">
      <c r="A65" s="7">
        <v>60</v>
      </c>
      <c r="B65" s="7">
        <v>4</v>
      </c>
      <c r="C65" s="8">
        <v>43009</v>
      </c>
      <c r="D65" s="8" t="s">
        <v>9</v>
      </c>
      <c r="E65" s="7">
        <v>1</v>
      </c>
      <c r="F65" s="7">
        <v>18</v>
      </c>
      <c r="G65" s="7" t="s">
        <v>25</v>
      </c>
      <c r="H65" s="7">
        <v>28</v>
      </c>
      <c r="I65" s="7">
        <v>15</v>
      </c>
      <c r="J65" s="7">
        <v>3</v>
      </c>
      <c r="K65" s="7">
        <v>33</v>
      </c>
      <c r="N65" t="str">
        <f t="shared" si="0"/>
        <v>Arizona Cardinals</v>
      </c>
      <c r="O65" t="str">
        <f t="shared" si="1"/>
        <v>San Francisco 49ers</v>
      </c>
      <c r="P65">
        <f t="shared" si="9"/>
        <v>1</v>
      </c>
      <c r="Q65">
        <f t="shared" si="10"/>
        <v>28</v>
      </c>
      <c r="R65">
        <f t="shared" si="27"/>
        <v>1.464877867618777</v>
      </c>
      <c r="S65">
        <f t="shared" si="28"/>
        <v>1.0000000000065512E-4</v>
      </c>
      <c r="T65">
        <f t="shared" si="11"/>
        <v>0.20739072164133235</v>
      </c>
      <c r="U65">
        <f t="shared" si="12"/>
        <v>0.84186473627299618</v>
      </c>
      <c r="V65">
        <f t="shared" si="13"/>
        <v>0.15813526372700382</v>
      </c>
      <c r="W65" s="34">
        <f t="shared" si="14"/>
        <v>4</v>
      </c>
      <c r="X65">
        <f t="shared" si="29"/>
        <v>0.84186473627299618</v>
      </c>
      <c r="Y65" s="37">
        <v>1</v>
      </c>
      <c r="Z65">
        <f t="shared" si="15"/>
        <v>-0.17213592340125858</v>
      </c>
      <c r="AA65">
        <f t="shared" si="16"/>
        <v>-0.17213592340125858</v>
      </c>
      <c r="AC65">
        <f t="shared" si="17"/>
        <v>0.84186473627299618</v>
      </c>
      <c r="AD65">
        <f t="shared" si="18"/>
        <v>0.34186473627299618</v>
      </c>
      <c r="AE65">
        <f t="shared" si="30"/>
        <v>3</v>
      </c>
      <c r="AF65">
        <f t="shared" si="31"/>
        <v>9.641018526834058</v>
      </c>
      <c r="AG65">
        <f t="shared" si="32"/>
        <v>8.490264423692425</v>
      </c>
    </row>
    <row r="66" spans="1:33" x14ac:dyDescent="0.35">
      <c r="A66" s="7">
        <v>61</v>
      </c>
      <c r="B66" s="7">
        <v>4</v>
      </c>
      <c r="C66" s="8">
        <v>43009</v>
      </c>
      <c r="D66" s="8" t="s">
        <v>30</v>
      </c>
      <c r="E66" s="7">
        <v>10</v>
      </c>
      <c r="F66" s="7">
        <v>16</v>
      </c>
      <c r="G66" s="7" t="s">
        <v>6</v>
      </c>
      <c r="H66" s="7">
        <v>25</v>
      </c>
      <c r="I66" s="7">
        <v>10</v>
      </c>
      <c r="J66" s="7">
        <v>6</v>
      </c>
      <c r="K66" s="7">
        <v>26</v>
      </c>
      <c r="N66" t="str">
        <f t="shared" si="0"/>
        <v>Denver Broncos</v>
      </c>
      <c r="O66" t="str">
        <f t="shared" si="1"/>
        <v>Oakland Raiders</v>
      </c>
      <c r="P66">
        <f t="shared" si="9"/>
        <v>10</v>
      </c>
      <c r="Q66">
        <f t="shared" si="10"/>
        <v>25</v>
      </c>
      <c r="R66">
        <f t="shared" si="27"/>
        <v>1.5228842448951479E-4</v>
      </c>
      <c r="S66">
        <f t="shared" si="28"/>
        <v>1.6883191909578101</v>
      </c>
      <c r="T66">
        <f t="shared" si="11"/>
        <v>0.20739072164133235</v>
      </c>
      <c r="U66">
        <f t="shared" si="12"/>
        <v>0.18531021037956291</v>
      </c>
      <c r="V66">
        <f t="shared" si="13"/>
        <v>0.81468978962043703</v>
      </c>
      <c r="W66" s="34">
        <f t="shared" si="14"/>
        <v>4</v>
      </c>
      <c r="X66">
        <f t="shared" si="29"/>
        <v>0.18531021037956291</v>
      </c>
      <c r="Y66" s="37">
        <v>1</v>
      </c>
      <c r="Z66">
        <f t="shared" si="15"/>
        <v>-1.6857240453224061</v>
      </c>
      <c r="AA66">
        <f t="shared" si="16"/>
        <v>-1.6857240453224061</v>
      </c>
      <c r="AC66">
        <f t="shared" si="17"/>
        <v>0.18531021037956291</v>
      </c>
      <c r="AD66">
        <f t="shared" si="18"/>
        <v>-0.31468978962043709</v>
      </c>
      <c r="AE66">
        <f t="shared" si="30"/>
        <v>6</v>
      </c>
      <c r="AF66">
        <f t="shared" si="31"/>
        <v>-6.6646162519337846</v>
      </c>
      <c r="AG66">
        <f t="shared" si="32"/>
        <v>-7.8153703550754194</v>
      </c>
    </row>
    <row r="67" spans="1:33" x14ac:dyDescent="0.35">
      <c r="A67" s="7">
        <v>62</v>
      </c>
      <c r="B67" s="7">
        <v>4</v>
      </c>
      <c r="C67" s="8">
        <v>43009</v>
      </c>
      <c r="D67" s="8" t="s">
        <v>23</v>
      </c>
      <c r="E67" s="7">
        <v>29</v>
      </c>
      <c r="F67" s="7">
        <v>46</v>
      </c>
      <c r="G67" s="7" t="s">
        <v>21</v>
      </c>
      <c r="H67" s="7">
        <v>14</v>
      </c>
      <c r="I67" s="7">
        <v>18</v>
      </c>
      <c r="J67" s="7">
        <v>28</v>
      </c>
      <c r="K67" s="7">
        <v>64</v>
      </c>
      <c r="N67" t="str">
        <f t="shared" si="0"/>
        <v>Seattle Seahawks</v>
      </c>
      <c r="O67" t="str">
        <f t="shared" si="1"/>
        <v>Indianapolis Colts</v>
      </c>
      <c r="P67">
        <f t="shared" si="9"/>
        <v>29</v>
      </c>
      <c r="Q67">
        <f t="shared" si="10"/>
        <v>14</v>
      </c>
      <c r="R67">
        <f t="shared" si="27"/>
        <v>2.041279691889454</v>
      </c>
      <c r="S67">
        <f t="shared" si="28"/>
        <v>8.4659672196984212E-2</v>
      </c>
      <c r="T67">
        <f t="shared" si="11"/>
        <v>0.20739072164133235</v>
      </c>
      <c r="U67">
        <f t="shared" si="12"/>
        <v>0.89697078853669154</v>
      </c>
      <c r="V67">
        <f t="shared" si="13"/>
        <v>0.10302921146330846</v>
      </c>
      <c r="W67" s="34">
        <f t="shared" si="14"/>
        <v>4</v>
      </c>
      <c r="X67">
        <f t="shared" si="29"/>
        <v>0.89697078853669154</v>
      </c>
      <c r="Y67" s="37">
        <v>1</v>
      </c>
      <c r="Z67">
        <f t="shared" si="15"/>
        <v>-0.10873198318751613</v>
      </c>
      <c r="AA67">
        <f t="shared" si="16"/>
        <v>-0.10873198318751613</v>
      </c>
      <c r="AC67">
        <f t="shared" si="17"/>
        <v>0.89697078853669154</v>
      </c>
      <c r="AD67">
        <f t="shared" si="18"/>
        <v>0.39697078853669154</v>
      </c>
      <c r="AE67">
        <f t="shared" si="30"/>
        <v>28</v>
      </c>
      <c r="AF67">
        <f t="shared" si="31"/>
        <v>11.009585990577891</v>
      </c>
      <c r="AG67">
        <f t="shared" si="32"/>
        <v>9.8588318874362564</v>
      </c>
    </row>
    <row r="68" spans="1:33" x14ac:dyDescent="0.35">
      <c r="A68" s="7">
        <v>63</v>
      </c>
      <c r="B68" s="7">
        <v>4</v>
      </c>
      <c r="C68" s="8">
        <v>43010</v>
      </c>
      <c r="D68" s="8" t="s">
        <v>2</v>
      </c>
      <c r="E68" s="7">
        <v>16</v>
      </c>
      <c r="F68" s="7">
        <v>29</v>
      </c>
      <c r="G68" s="7" t="s">
        <v>5</v>
      </c>
      <c r="H68" s="7">
        <v>32</v>
      </c>
      <c r="I68" s="7">
        <v>20</v>
      </c>
      <c r="J68" s="7">
        <v>9</v>
      </c>
      <c r="K68" s="7">
        <v>49</v>
      </c>
      <c r="N68" t="str">
        <f t="shared" si="0"/>
        <v>Kansas City Chiefs</v>
      </c>
      <c r="O68" t="str">
        <f t="shared" si="1"/>
        <v>Washington Redskins</v>
      </c>
      <c r="P68">
        <f t="shared" si="9"/>
        <v>16</v>
      </c>
      <c r="Q68">
        <f t="shared" si="10"/>
        <v>32</v>
      </c>
      <c r="R68">
        <f t="shared" si="27"/>
        <v>3.1943737028960033</v>
      </c>
      <c r="S68">
        <f t="shared" si="28"/>
        <v>2.6215576762613475</v>
      </c>
      <c r="T68">
        <f t="shared" si="11"/>
        <v>0.20739072164133235</v>
      </c>
      <c r="U68">
        <f t="shared" si="12"/>
        <v>0.68572467121462066</v>
      </c>
      <c r="V68">
        <f t="shared" si="13"/>
        <v>0.31427532878537934</v>
      </c>
      <c r="W68" s="34">
        <f t="shared" si="14"/>
        <v>4</v>
      </c>
      <c r="X68">
        <f t="shared" si="29"/>
        <v>0.68572467121462066</v>
      </c>
      <c r="Y68" s="37">
        <v>1</v>
      </c>
      <c r="Z68">
        <f t="shared" si="15"/>
        <v>-0.37727908573483854</v>
      </c>
      <c r="AA68">
        <f t="shared" si="16"/>
        <v>-0.37727908573483854</v>
      </c>
      <c r="AC68">
        <f t="shared" si="17"/>
        <v>0.68572467121462066</v>
      </c>
      <c r="AD68">
        <f t="shared" si="18"/>
        <v>0.18572467121462066</v>
      </c>
      <c r="AE68">
        <f t="shared" si="30"/>
        <v>9</v>
      </c>
      <c r="AF68">
        <f t="shared" si="31"/>
        <v>5.7632554854318254</v>
      </c>
      <c r="AG68">
        <f t="shared" si="32"/>
        <v>4.6125013822901906</v>
      </c>
    </row>
    <row r="69" spans="1:33" x14ac:dyDescent="0.35">
      <c r="A69" s="7">
        <v>64</v>
      </c>
      <c r="B69" s="7">
        <v>5</v>
      </c>
      <c r="C69" s="8">
        <v>43013</v>
      </c>
      <c r="D69" s="8" t="s">
        <v>32</v>
      </c>
      <c r="E69" s="7">
        <v>30</v>
      </c>
      <c r="F69" s="7">
        <v>14</v>
      </c>
      <c r="G69" s="7" t="s">
        <v>3</v>
      </c>
      <c r="H69" s="7">
        <v>21</v>
      </c>
      <c r="I69" s="7">
        <v>19</v>
      </c>
      <c r="J69" s="7">
        <v>-5</v>
      </c>
      <c r="K69" s="7">
        <v>33</v>
      </c>
      <c r="N69" t="str">
        <f t="shared" si="0"/>
        <v>New England Patriots</v>
      </c>
      <c r="O69" t="str">
        <f t="shared" si="1"/>
        <v>Tampa Bay Buccaneers</v>
      </c>
      <c r="P69">
        <f t="shared" si="9"/>
        <v>21</v>
      </c>
      <c r="Q69">
        <f t="shared" si="10"/>
        <v>30</v>
      </c>
      <c r="R69">
        <f t="shared" si="27"/>
        <v>1.0000000026716433E-4</v>
      </c>
      <c r="S69">
        <f t="shared" si="28"/>
        <v>3.5078187786309396</v>
      </c>
      <c r="T69">
        <f t="shared" si="11"/>
        <v>0.20739072164133235</v>
      </c>
      <c r="U69">
        <f t="shared" si="12"/>
        <v>3.5559936703535765E-2</v>
      </c>
      <c r="V69">
        <f t="shared" si="13"/>
        <v>0.96444006329646426</v>
      </c>
      <c r="W69" s="34">
        <f t="shared" si="14"/>
        <v>5</v>
      </c>
      <c r="X69">
        <f t="shared" si="29"/>
        <v>0.96444006329646426</v>
      </c>
      <c r="Y69" s="37">
        <v>1</v>
      </c>
      <c r="Z69">
        <f t="shared" si="15"/>
        <v>-3.6207591339234929E-2</v>
      </c>
      <c r="AA69">
        <f t="shared" si="16"/>
        <v>-3.6207591339234929E-2</v>
      </c>
      <c r="AC69">
        <f t="shared" si="17"/>
        <v>3.5559936703535765E-2</v>
      </c>
      <c r="AD69">
        <f t="shared" si="18"/>
        <v>-0.46444006329646426</v>
      </c>
      <c r="AE69">
        <f t="shared" si="30"/>
        <v>-5</v>
      </c>
      <c r="AF69">
        <f t="shared" si="31"/>
        <v>-10.383687820679867</v>
      </c>
      <c r="AG69">
        <f t="shared" si="32"/>
        <v>-11.534441923821502</v>
      </c>
    </row>
    <row r="70" spans="1:33" x14ac:dyDescent="0.35">
      <c r="A70" s="7">
        <v>65</v>
      </c>
      <c r="B70" s="7">
        <v>5</v>
      </c>
      <c r="C70" s="8">
        <v>43016</v>
      </c>
      <c r="D70" s="8" t="s">
        <v>33</v>
      </c>
      <c r="E70" s="7">
        <v>19</v>
      </c>
      <c r="F70" s="7">
        <v>16</v>
      </c>
      <c r="G70" s="7" t="s">
        <v>7</v>
      </c>
      <c r="H70" s="7">
        <v>31</v>
      </c>
      <c r="I70" s="7">
        <v>10</v>
      </c>
      <c r="J70" s="7">
        <v>6</v>
      </c>
      <c r="K70" s="7">
        <v>26</v>
      </c>
      <c r="N70" t="str">
        <f t="shared" ref="N70:N133" si="33">IF(J70&gt;0,D70,G70)</f>
        <v>Miami Dolphins</v>
      </c>
      <c r="O70" t="str">
        <f t="shared" ref="O70:O133" si="34">IF(J70&gt;0,G70,D70)</f>
        <v>Tennessee Titans</v>
      </c>
      <c r="P70">
        <f t="shared" si="9"/>
        <v>19</v>
      </c>
      <c r="Q70">
        <f t="shared" si="10"/>
        <v>31</v>
      </c>
      <c r="R70">
        <f t="shared" ref="R70:R101" si="35">VLOOKUP(E70,$AN$6:$AP$37,3,FALSE)</f>
        <v>2.051944401942241</v>
      </c>
      <c r="S70">
        <f t="shared" ref="S70:S101" si="36">VLOOKUP(H70,$AN$6:$AP$37,3,FALSE)</f>
        <v>1.996915482789422</v>
      </c>
      <c r="T70">
        <f t="shared" si="11"/>
        <v>0.20739072164133235</v>
      </c>
      <c r="U70">
        <f t="shared" si="12"/>
        <v>0.56523099980428204</v>
      </c>
      <c r="V70">
        <f t="shared" si="13"/>
        <v>0.43476900019571796</v>
      </c>
      <c r="W70" s="34">
        <f t="shared" si="14"/>
        <v>5</v>
      </c>
      <c r="X70">
        <f t="shared" ref="X70:X101" si="37">IF(E70=P70,U70,V70)</f>
        <v>0.56523099980428204</v>
      </c>
      <c r="Y70" s="37">
        <v>1</v>
      </c>
      <c r="Z70">
        <f t="shared" si="15"/>
        <v>-0.57052078218064239</v>
      </c>
      <c r="AA70">
        <f t="shared" si="16"/>
        <v>-0.57052078218064239</v>
      </c>
      <c r="AC70">
        <f t="shared" si="17"/>
        <v>0.56523099980428204</v>
      </c>
      <c r="AD70">
        <f t="shared" si="18"/>
        <v>6.5230999804282042E-2</v>
      </c>
      <c r="AE70">
        <f t="shared" ref="AE70:AE101" si="38">J70</f>
        <v>6</v>
      </c>
      <c r="AF70">
        <f t="shared" ref="AF70:AF101" si="39">$AK$9+$AJ$9*AC70</f>
        <v>2.7707762294305649</v>
      </c>
      <c r="AG70">
        <f t="shared" ref="AG70:AG101" si="40">$AJ$18*AD70</f>
        <v>1.6200221262889294</v>
      </c>
    </row>
    <row r="71" spans="1:33" x14ac:dyDescent="0.35">
      <c r="A71" s="7">
        <v>66</v>
      </c>
      <c r="B71" s="7">
        <v>5</v>
      </c>
      <c r="C71" s="8">
        <v>43016</v>
      </c>
      <c r="D71" s="8" t="s">
        <v>27</v>
      </c>
      <c r="E71" s="7">
        <v>23</v>
      </c>
      <c r="F71" s="7">
        <v>22</v>
      </c>
      <c r="G71" s="7" t="s">
        <v>31</v>
      </c>
      <c r="H71" s="7">
        <v>17</v>
      </c>
      <c r="I71" s="7">
        <v>27</v>
      </c>
      <c r="J71" s="7">
        <v>-5</v>
      </c>
      <c r="K71" s="7">
        <v>49</v>
      </c>
      <c r="N71" t="str">
        <f t="shared" si="33"/>
        <v>Los Angeles Chargers</v>
      </c>
      <c r="O71" t="str">
        <f t="shared" si="34"/>
        <v>New York Giants</v>
      </c>
      <c r="P71">
        <f t="shared" ref="P71:P134" si="41">IF(J71&gt;0,E71,H71)</f>
        <v>17</v>
      </c>
      <c r="Q71">
        <f t="shared" ref="Q71:Q134" si="42">IF(J71&gt;0,H71,E71)</f>
        <v>23</v>
      </c>
      <c r="R71">
        <f t="shared" si="35"/>
        <v>1.0000000000000002E-4</v>
      </c>
      <c r="S71">
        <f t="shared" si="36"/>
        <v>1.0886107646727536</v>
      </c>
      <c r="T71">
        <f t="shared" ref="T71:T102" si="43">$AP$38</f>
        <v>0.20739072164133235</v>
      </c>
      <c r="U71">
        <f t="shared" ref="U71:U134" si="44">1/(1+EXP(-(T71+R71-S71)))</f>
        <v>0.29294573224995646</v>
      </c>
      <c r="V71">
        <f t="shared" ref="V71:V134" si="45">1-U71</f>
        <v>0.70705426775004354</v>
      </c>
      <c r="W71" s="34">
        <f t="shared" ref="W71:W134" si="46">B71</f>
        <v>5</v>
      </c>
      <c r="X71">
        <f t="shared" si="37"/>
        <v>0.70705426775004354</v>
      </c>
      <c r="Y71" s="37">
        <v>1</v>
      </c>
      <c r="Z71">
        <f t="shared" ref="Z71:Z134" si="47">LN(X71)</f>
        <v>-0.34664785825188094</v>
      </c>
      <c r="AA71">
        <f t="shared" ref="AA71:AA134" si="48">Y71*Z71</f>
        <v>-0.34664785825188094</v>
      </c>
      <c r="AC71">
        <f t="shared" ref="AC71:AC134" si="49">U71</f>
        <v>0.29294573224995646</v>
      </c>
      <c r="AD71">
        <f t="shared" ref="AD71:AD134" si="50">AC71-0.5</f>
        <v>-0.20705426775004354</v>
      </c>
      <c r="AE71">
        <f t="shared" si="38"/>
        <v>-5</v>
      </c>
      <c r="AF71">
        <f t="shared" si="39"/>
        <v>-3.9914711594489845</v>
      </c>
      <c r="AG71">
        <f t="shared" si="40"/>
        <v>-5.1422252625906193</v>
      </c>
    </row>
    <row r="72" spans="1:33" x14ac:dyDescent="0.35">
      <c r="A72" s="7">
        <v>67</v>
      </c>
      <c r="B72" s="7">
        <v>5</v>
      </c>
      <c r="C72" s="8">
        <v>43016</v>
      </c>
      <c r="D72" s="8" t="s">
        <v>4</v>
      </c>
      <c r="E72" s="7">
        <v>26</v>
      </c>
      <c r="F72" s="7">
        <v>34</v>
      </c>
      <c r="G72" s="7" t="s">
        <v>9</v>
      </c>
      <c r="H72" s="7">
        <v>1</v>
      </c>
      <c r="I72" s="7">
        <v>7</v>
      </c>
      <c r="J72" s="7">
        <v>27</v>
      </c>
      <c r="K72" s="7">
        <v>41</v>
      </c>
      <c r="N72" t="str">
        <f t="shared" si="33"/>
        <v>Philadelphia Eagles</v>
      </c>
      <c r="O72" t="str">
        <f t="shared" si="34"/>
        <v>Arizona Cardinals</v>
      </c>
      <c r="P72">
        <f t="shared" si="41"/>
        <v>26</v>
      </c>
      <c r="Q72">
        <f t="shared" si="42"/>
        <v>1</v>
      </c>
      <c r="R72">
        <f t="shared" si="35"/>
        <v>4.3854719534578672</v>
      </c>
      <c r="S72">
        <f t="shared" si="36"/>
        <v>1.464877867618777</v>
      </c>
      <c r="T72">
        <f t="shared" si="43"/>
        <v>0.20739072164133235</v>
      </c>
      <c r="U72">
        <f t="shared" si="44"/>
        <v>0.95803244429246548</v>
      </c>
      <c r="V72">
        <f t="shared" si="45"/>
        <v>4.1967555707534521E-2</v>
      </c>
      <c r="W72" s="34">
        <f t="shared" si="46"/>
        <v>5</v>
      </c>
      <c r="X72">
        <f t="shared" si="37"/>
        <v>0.95803244429246548</v>
      </c>
      <c r="Y72" s="37">
        <v>1</v>
      </c>
      <c r="Z72">
        <f t="shared" si="47"/>
        <v>-4.2873634891143493E-2</v>
      </c>
      <c r="AA72">
        <f t="shared" si="48"/>
        <v>-4.2873634891143493E-2</v>
      </c>
      <c r="AC72">
        <f t="shared" si="49"/>
        <v>0.95803244429246548</v>
      </c>
      <c r="AD72">
        <f t="shared" si="50"/>
        <v>0.45803244429246548</v>
      </c>
      <c r="AE72">
        <f t="shared" si="38"/>
        <v>27</v>
      </c>
      <c r="AF72">
        <f t="shared" si="39"/>
        <v>12.526061802523026</v>
      </c>
      <c r="AG72">
        <f t="shared" si="40"/>
        <v>11.375307699381391</v>
      </c>
    </row>
    <row r="73" spans="1:33" x14ac:dyDescent="0.35">
      <c r="A73" s="7">
        <v>68</v>
      </c>
      <c r="B73" s="7">
        <v>5</v>
      </c>
      <c r="C73" s="8">
        <v>43016</v>
      </c>
      <c r="D73" s="8" t="s">
        <v>21</v>
      </c>
      <c r="E73" s="7">
        <v>14</v>
      </c>
      <c r="F73" s="7">
        <v>26</v>
      </c>
      <c r="G73" s="7" t="s">
        <v>25</v>
      </c>
      <c r="H73" s="7">
        <v>28</v>
      </c>
      <c r="I73" s="7">
        <v>23</v>
      </c>
      <c r="J73" s="7">
        <v>3</v>
      </c>
      <c r="K73" s="7">
        <v>49</v>
      </c>
      <c r="N73" t="str">
        <f t="shared" si="33"/>
        <v>Indianapolis Colts</v>
      </c>
      <c r="O73" t="str">
        <f t="shared" si="34"/>
        <v>San Francisco 49ers</v>
      </c>
      <c r="P73">
        <f t="shared" si="41"/>
        <v>14</v>
      </c>
      <c r="Q73">
        <f t="shared" si="42"/>
        <v>28</v>
      </c>
      <c r="R73">
        <f t="shared" si="35"/>
        <v>8.4659672196984212E-2</v>
      </c>
      <c r="S73">
        <f t="shared" si="36"/>
        <v>1.0000000000065512E-4</v>
      </c>
      <c r="T73">
        <f t="shared" si="43"/>
        <v>0.20739072164133235</v>
      </c>
      <c r="U73">
        <f t="shared" si="44"/>
        <v>0.57247355444424119</v>
      </c>
      <c r="V73">
        <f t="shared" si="45"/>
        <v>0.42752644555575881</v>
      </c>
      <c r="W73" s="34">
        <f t="shared" si="46"/>
        <v>5</v>
      </c>
      <c r="X73">
        <f t="shared" si="37"/>
        <v>0.57247355444424119</v>
      </c>
      <c r="Y73" s="37">
        <v>1</v>
      </c>
      <c r="Z73">
        <f t="shared" si="47"/>
        <v>-0.55778873773117266</v>
      </c>
      <c r="AA73">
        <f t="shared" si="48"/>
        <v>-0.55778873773117266</v>
      </c>
      <c r="AC73">
        <f t="shared" si="49"/>
        <v>0.57247355444424119</v>
      </c>
      <c r="AD73">
        <f t="shared" si="50"/>
        <v>7.2473554444241195E-2</v>
      </c>
      <c r="AE73">
        <f t="shared" si="38"/>
        <v>3</v>
      </c>
      <c r="AF73">
        <f t="shared" si="39"/>
        <v>2.9506462115371423</v>
      </c>
      <c r="AG73">
        <f t="shared" si="40"/>
        <v>1.7998921083955071</v>
      </c>
    </row>
    <row r="74" spans="1:33" x14ac:dyDescent="0.35">
      <c r="A74" s="7">
        <v>69</v>
      </c>
      <c r="B74" s="7">
        <v>5</v>
      </c>
      <c r="C74" s="8">
        <v>43016</v>
      </c>
      <c r="D74" s="8" t="s">
        <v>11</v>
      </c>
      <c r="E74" s="7">
        <v>8</v>
      </c>
      <c r="F74" s="7">
        <v>14</v>
      </c>
      <c r="G74" s="7" t="s">
        <v>19</v>
      </c>
      <c r="H74" s="7">
        <v>24</v>
      </c>
      <c r="I74" s="7">
        <v>17</v>
      </c>
      <c r="J74" s="7">
        <v>-3</v>
      </c>
      <c r="K74" s="7">
        <v>31</v>
      </c>
      <c r="N74" t="str">
        <f t="shared" si="33"/>
        <v>New York Jets</v>
      </c>
      <c r="O74" t="str">
        <f t="shared" si="34"/>
        <v>Cleveland Browns</v>
      </c>
      <c r="P74">
        <f t="shared" si="41"/>
        <v>24</v>
      </c>
      <c r="Q74">
        <f t="shared" si="42"/>
        <v>8</v>
      </c>
      <c r="R74">
        <f t="shared" si="35"/>
        <v>1E-4</v>
      </c>
      <c r="S74">
        <f t="shared" si="36"/>
        <v>1.8329688947749201</v>
      </c>
      <c r="T74">
        <f t="shared" si="43"/>
        <v>0.20739072164133235</v>
      </c>
      <c r="U74">
        <f t="shared" si="44"/>
        <v>0.16445074816172497</v>
      </c>
      <c r="V74">
        <f t="shared" si="45"/>
        <v>0.835549251838275</v>
      </c>
      <c r="W74" s="34">
        <f t="shared" si="46"/>
        <v>5</v>
      </c>
      <c r="X74">
        <f t="shared" si="37"/>
        <v>0.835549251838275</v>
      </c>
      <c r="Y74" s="37">
        <v>1</v>
      </c>
      <c r="Z74">
        <f t="shared" si="47"/>
        <v>-0.17966598374541964</v>
      </c>
      <c r="AA74">
        <f t="shared" si="48"/>
        <v>-0.17966598374541964</v>
      </c>
      <c r="AC74">
        <f t="shared" si="49"/>
        <v>0.16445074816172497</v>
      </c>
      <c r="AD74">
        <f t="shared" si="50"/>
        <v>-0.335549251838275</v>
      </c>
      <c r="AE74">
        <f t="shared" si="38"/>
        <v>-3</v>
      </c>
      <c r="AF74">
        <f t="shared" si="39"/>
        <v>-7.1826642726107126</v>
      </c>
      <c r="AG74">
        <f t="shared" si="40"/>
        <v>-8.3334183757523466</v>
      </c>
    </row>
    <row r="75" spans="1:33" x14ac:dyDescent="0.35">
      <c r="A75" s="7">
        <v>70</v>
      </c>
      <c r="B75" s="7">
        <v>5</v>
      </c>
      <c r="C75" s="8">
        <v>43016</v>
      </c>
      <c r="D75" s="8" t="s">
        <v>8</v>
      </c>
      <c r="E75" s="7">
        <v>11</v>
      </c>
      <c r="F75" s="7">
        <v>24</v>
      </c>
      <c r="G75" s="7" t="s">
        <v>24</v>
      </c>
      <c r="H75" s="7">
        <v>5</v>
      </c>
      <c r="I75" s="7">
        <v>27</v>
      </c>
      <c r="J75" s="7">
        <v>-3</v>
      </c>
      <c r="K75" s="7">
        <v>51</v>
      </c>
      <c r="N75" t="str">
        <f t="shared" si="33"/>
        <v>Carolina Panthers</v>
      </c>
      <c r="O75" t="str">
        <f t="shared" si="34"/>
        <v>Detroit Lions</v>
      </c>
      <c r="P75">
        <f t="shared" si="41"/>
        <v>5</v>
      </c>
      <c r="Q75">
        <f t="shared" si="42"/>
        <v>11</v>
      </c>
      <c r="R75">
        <f t="shared" si="35"/>
        <v>2.6379526903217556</v>
      </c>
      <c r="S75">
        <f t="shared" si="36"/>
        <v>3.3666969282020145</v>
      </c>
      <c r="T75">
        <f t="shared" si="43"/>
        <v>0.20739072164133235</v>
      </c>
      <c r="U75">
        <f t="shared" si="44"/>
        <v>0.37253579082812666</v>
      </c>
      <c r="V75">
        <f t="shared" si="45"/>
        <v>0.6274642091718734</v>
      </c>
      <c r="W75" s="34">
        <f t="shared" si="46"/>
        <v>5</v>
      </c>
      <c r="X75">
        <f t="shared" si="37"/>
        <v>0.6274642091718734</v>
      </c>
      <c r="Y75" s="37">
        <v>1</v>
      </c>
      <c r="Z75">
        <f t="shared" si="47"/>
        <v>-0.46606864677917709</v>
      </c>
      <c r="AA75">
        <f t="shared" si="48"/>
        <v>-0.46606864677917709</v>
      </c>
      <c r="AC75">
        <f t="shared" si="49"/>
        <v>0.37253579082812666</v>
      </c>
      <c r="AD75">
        <f t="shared" si="50"/>
        <v>-0.12746420917187334</v>
      </c>
      <c r="AE75">
        <f t="shared" si="38"/>
        <v>-3</v>
      </c>
      <c r="AF75">
        <f t="shared" si="39"/>
        <v>-2.0148395530635224</v>
      </c>
      <c r="AG75">
        <f t="shared" si="40"/>
        <v>-3.1655936562051576</v>
      </c>
    </row>
    <row r="76" spans="1:33" x14ac:dyDescent="0.35">
      <c r="A76" s="7">
        <v>71</v>
      </c>
      <c r="B76" s="7">
        <v>5</v>
      </c>
      <c r="C76" s="8">
        <v>43016</v>
      </c>
      <c r="D76" s="8" t="s">
        <v>13</v>
      </c>
      <c r="E76" s="7">
        <v>7</v>
      </c>
      <c r="F76" s="7">
        <v>20</v>
      </c>
      <c r="G76" s="7" t="s">
        <v>18</v>
      </c>
      <c r="H76" s="7">
        <v>4</v>
      </c>
      <c r="I76" s="7">
        <v>16</v>
      </c>
      <c r="J76" s="7">
        <v>4</v>
      </c>
      <c r="K76" s="7">
        <v>36</v>
      </c>
      <c r="N76" t="str">
        <f t="shared" si="33"/>
        <v>Cincinnati Bengals</v>
      </c>
      <c r="O76" t="str">
        <f t="shared" si="34"/>
        <v>Buffalo Bills</v>
      </c>
      <c r="P76">
        <f t="shared" si="41"/>
        <v>7</v>
      </c>
      <c r="Q76">
        <f t="shared" si="42"/>
        <v>4</v>
      </c>
      <c r="R76">
        <f t="shared" si="35"/>
        <v>0.27535685351800204</v>
      </c>
      <c r="S76">
        <f t="shared" si="36"/>
        <v>2.1673111762312125</v>
      </c>
      <c r="T76">
        <f t="shared" si="43"/>
        <v>0.20739072164133235</v>
      </c>
      <c r="U76">
        <f t="shared" si="44"/>
        <v>0.15649211810219499</v>
      </c>
      <c r="V76">
        <f t="shared" si="45"/>
        <v>0.84350788189780501</v>
      </c>
      <c r="W76" s="34">
        <f t="shared" si="46"/>
        <v>5</v>
      </c>
      <c r="X76">
        <f t="shared" si="37"/>
        <v>0.15649211810219499</v>
      </c>
      <c r="Y76" s="37">
        <v>1</v>
      </c>
      <c r="Z76">
        <f t="shared" si="47"/>
        <v>-1.8547496338344653</v>
      </c>
      <c r="AA76">
        <f t="shared" si="48"/>
        <v>-1.8547496338344653</v>
      </c>
      <c r="AC76">
        <f t="shared" si="49"/>
        <v>0.15649211810219499</v>
      </c>
      <c r="AD76">
        <f t="shared" si="50"/>
        <v>-0.34350788189780501</v>
      </c>
      <c r="AE76">
        <f t="shared" si="38"/>
        <v>4</v>
      </c>
      <c r="AF76">
        <f t="shared" si="39"/>
        <v>-7.380318100239772</v>
      </c>
      <c r="AG76">
        <f t="shared" si="40"/>
        <v>-8.5310722033814059</v>
      </c>
    </row>
    <row r="77" spans="1:33" x14ac:dyDescent="0.35">
      <c r="A77" s="7">
        <v>72</v>
      </c>
      <c r="B77" s="7">
        <v>5</v>
      </c>
      <c r="C77" s="8">
        <v>43016</v>
      </c>
      <c r="D77" s="8" t="s">
        <v>10</v>
      </c>
      <c r="E77" s="7">
        <v>27</v>
      </c>
      <c r="F77" s="7">
        <v>9</v>
      </c>
      <c r="G77" s="7" t="s">
        <v>14</v>
      </c>
      <c r="H77" s="7">
        <v>15</v>
      </c>
      <c r="I77" s="7">
        <v>30</v>
      </c>
      <c r="J77" s="7">
        <v>-21</v>
      </c>
      <c r="K77" s="7">
        <v>39</v>
      </c>
      <c r="N77" t="str">
        <f t="shared" si="33"/>
        <v>Jacksonville Jaguars</v>
      </c>
      <c r="O77" t="str">
        <f t="shared" si="34"/>
        <v>Pittsburgh Steelers</v>
      </c>
      <c r="P77">
        <f t="shared" si="41"/>
        <v>15</v>
      </c>
      <c r="Q77">
        <f t="shared" si="42"/>
        <v>27</v>
      </c>
      <c r="R77">
        <f t="shared" si="35"/>
        <v>3.415204864050112</v>
      </c>
      <c r="S77">
        <f t="shared" si="36"/>
        <v>2.254442507356941</v>
      </c>
      <c r="T77">
        <f t="shared" si="43"/>
        <v>0.20739072164133235</v>
      </c>
      <c r="U77">
        <f t="shared" si="44"/>
        <v>0.79708159169161874</v>
      </c>
      <c r="V77">
        <f t="shared" si="45"/>
        <v>0.20291840830838126</v>
      </c>
      <c r="W77" s="34">
        <f t="shared" si="46"/>
        <v>5</v>
      </c>
      <c r="X77">
        <f t="shared" si="37"/>
        <v>0.20291840830838126</v>
      </c>
      <c r="Y77" s="37">
        <v>1</v>
      </c>
      <c r="Z77">
        <f t="shared" si="47"/>
        <v>-1.5949513102510307</v>
      </c>
      <c r="AA77">
        <f t="shared" si="48"/>
        <v>-1.5949513102510307</v>
      </c>
      <c r="AC77">
        <f t="shared" si="49"/>
        <v>0.79708159169161874</v>
      </c>
      <c r="AD77">
        <f t="shared" si="50"/>
        <v>0.29708159169161874</v>
      </c>
      <c r="AE77">
        <f t="shared" si="38"/>
        <v>-21</v>
      </c>
      <c r="AF77">
        <f t="shared" si="39"/>
        <v>8.5288220968497814</v>
      </c>
      <c r="AG77">
        <f t="shared" si="40"/>
        <v>7.3780679937081466</v>
      </c>
    </row>
    <row r="78" spans="1:33" x14ac:dyDescent="0.35">
      <c r="A78" s="7">
        <v>73</v>
      </c>
      <c r="B78" s="7">
        <v>5</v>
      </c>
      <c r="C78" s="8">
        <v>43016</v>
      </c>
      <c r="D78" s="8" t="s">
        <v>6</v>
      </c>
      <c r="E78" s="7">
        <v>25</v>
      </c>
      <c r="F78" s="7">
        <v>17</v>
      </c>
      <c r="G78" s="7" t="s">
        <v>12</v>
      </c>
      <c r="H78" s="7">
        <v>3</v>
      </c>
      <c r="I78" s="7">
        <v>30</v>
      </c>
      <c r="J78" s="7">
        <v>-13</v>
      </c>
      <c r="K78" s="7">
        <v>47</v>
      </c>
      <c r="N78" t="str">
        <f t="shared" si="33"/>
        <v>Baltimore Ravens</v>
      </c>
      <c r="O78" t="str">
        <f t="shared" si="34"/>
        <v>Oakland Raiders</v>
      </c>
      <c r="P78">
        <f t="shared" si="41"/>
        <v>3</v>
      </c>
      <c r="Q78">
        <f t="shared" si="42"/>
        <v>25</v>
      </c>
      <c r="R78">
        <f t="shared" si="35"/>
        <v>1.6883191909578101</v>
      </c>
      <c r="S78">
        <f t="shared" si="36"/>
        <v>1.7179517646464346</v>
      </c>
      <c r="T78">
        <f t="shared" si="43"/>
        <v>0.20739072164133235</v>
      </c>
      <c r="U78">
        <f t="shared" si="44"/>
        <v>0.54432288900189763</v>
      </c>
      <c r="V78">
        <f t="shared" si="45"/>
        <v>0.45567711099810237</v>
      </c>
      <c r="W78" s="34">
        <f t="shared" si="46"/>
        <v>5</v>
      </c>
      <c r="X78">
        <f t="shared" si="37"/>
        <v>0.45567711099810237</v>
      </c>
      <c r="Y78" s="37">
        <v>1</v>
      </c>
      <c r="Z78">
        <f t="shared" si="47"/>
        <v>-0.78597081019826431</v>
      </c>
      <c r="AA78">
        <f t="shared" si="48"/>
        <v>-0.78597081019826431</v>
      </c>
      <c r="AC78">
        <f t="shared" si="49"/>
        <v>0.54432288900189763</v>
      </c>
      <c r="AD78">
        <f t="shared" si="50"/>
        <v>4.4322889001897625E-2</v>
      </c>
      <c r="AE78">
        <f t="shared" si="38"/>
        <v>-13</v>
      </c>
      <c r="AF78">
        <f t="shared" si="39"/>
        <v>2.2515200135149556</v>
      </c>
      <c r="AG78">
        <f t="shared" si="40"/>
        <v>1.1007659103733203</v>
      </c>
    </row>
    <row r="79" spans="1:33" x14ac:dyDescent="0.35">
      <c r="A79" s="7">
        <v>74</v>
      </c>
      <c r="B79" s="7">
        <v>5</v>
      </c>
      <c r="C79" s="8">
        <v>43016</v>
      </c>
      <c r="D79" s="8" t="s">
        <v>20</v>
      </c>
      <c r="E79" s="7">
        <v>18</v>
      </c>
      <c r="F79" s="7">
        <v>10</v>
      </c>
      <c r="G79" s="7" t="s">
        <v>23</v>
      </c>
      <c r="H79" s="7">
        <v>29</v>
      </c>
      <c r="I79" s="7">
        <v>16</v>
      </c>
      <c r="J79" s="7">
        <v>-6</v>
      </c>
      <c r="K79" s="7">
        <v>26</v>
      </c>
      <c r="N79" t="str">
        <f t="shared" si="33"/>
        <v>Seattle Seahawks</v>
      </c>
      <c r="O79" t="str">
        <f t="shared" si="34"/>
        <v>Los Angeles Rams</v>
      </c>
      <c r="P79">
        <f t="shared" si="41"/>
        <v>29</v>
      </c>
      <c r="Q79">
        <f t="shared" si="42"/>
        <v>18</v>
      </c>
      <c r="R79">
        <f t="shared" si="35"/>
        <v>2.7067020807245568</v>
      </c>
      <c r="S79">
        <f t="shared" si="36"/>
        <v>2.041279691889454</v>
      </c>
      <c r="T79">
        <f t="shared" si="43"/>
        <v>0.20739072164133235</v>
      </c>
      <c r="U79">
        <f t="shared" si="44"/>
        <v>0.70533071043641504</v>
      </c>
      <c r="V79">
        <f t="shared" si="45"/>
        <v>0.29466928956358496</v>
      </c>
      <c r="W79" s="34">
        <f t="shared" si="46"/>
        <v>5</v>
      </c>
      <c r="X79">
        <f t="shared" si="37"/>
        <v>0.29466928956358496</v>
      </c>
      <c r="Y79" s="37">
        <v>1</v>
      </c>
      <c r="Z79">
        <f t="shared" si="47"/>
        <v>-1.2219016038183335</v>
      </c>
      <c r="AA79">
        <f t="shared" si="48"/>
        <v>-1.2219016038183335</v>
      </c>
      <c r="AC79">
        <f t="shared" si="49"/>
        <v>0.70533071043641504</v>
      </c>
      <c r="AD79">
        <f t="shared" si="50"/>
        <v>0.20533071043641504</v>
      </c>
      <c r="AE79">
        <f t="shared" si="38"/>
        <v>-6</v>
      </c>
      <c r="AF79">
        <f t="shared" si="39"/>
        <v>6.2501745491207803</v>
      </c>
      <c r="AG79">
        <f t="shared" si="40"/>
        <v>5.0994204459791463</v>
      </c>
    </row>
    <row r="80" spans="1:33" x14ac:dyDescent="0.35">
      <c r="A80" s="7">
        <v>75</v>
      </c>
      <c r="B80" s="7">
        <v>5</v>
      </c>
      <c r="C80" s="8">
        <v>43016</v>
      </c>
      <c r="D80" s="8" t="s">
        <v>26</v>
      </c>
      <c r="E80" s="7">
        <v>9</v>
      </c>
      <c r="F80" s="7">
        <v>31</v>
      </c>
      <c r="G80" s="7" t="s">
        <v>22</v>
      </c>
      <c r="H80" s="7">
        <v>12</v>
      </c>
      <c r="I80" s="7">
        <v>35</v>
      </c>
      <c r="J80" s="7">
        <v>-4</v>
      </c>
      <c r="K80" s="7">
        <v>66</v>
      </c>
      <c r="N80" t="str">
        <f t="shared" si="33"/>
        <v>Green Bay Packers</v>
      </c>
      <c r="O80" t="str">
        <f t="shared" si="34"/>
        <v>Dallas Cowboys</v>
      </c>
      <c r="P80">
        <f t="shared" si="41"/>
        <v>12</v>
      </c>
      <c r="Q80">
        <f t="shared" si="42"/>
        <v>9</v>
      </c>
      <c r="R80">
        <f t="shared" si="35"/>
        <v>2.2334528503624713</v>
      </c>
      <c r="S80">
        <f t="shared" si="36"/>
        <v>2.3904871399067895</v>
      </c>
      <c r="T80">
        <f t="shared" si="43"/>
        <v>0.20739072164133235</v>
      </c>
      <c r="U80">
        <f t="shared" si="44"/>
        <v>0.51258644844152335</v>
      </c>
      <c r="V80">
        <f t="shared" si="45"/>
        <v>0.48741355155847665</v>
      </c>
      <c r="W80" s="34">
        <f t="shared" si="46"/>
        <v>5</v>
      </c>
      <c r="X80">
        <f t="shared" si="37"/>
        <v>0.48741355155847665</v>
      </c>
      <c r="Y80" s="37">
        <v>1</v>
      </c>
      <c r="Z80">
        <f t="shared" si="47"/>
        <v>-0.71864233440554104</v>
      </c>
      <c r="AA80">
        <f t="shared" si="48"/>
        <v>-0.71864233440554104</v>
      </c>
      <c r="AC80">
        <f t="shared" si="49"/>
        <v>0.51258644844152335</v>
      </c>
      <c r="AD80">
        <f t="shared" si="50"/>
        <v>1.2586448441523346E-2</v>
      </c>
      <c r="AE80">
        <f t="shared" si="38"/>
        <v>-4</v>
      </c>
      <c r="AF80">
        <f t="shared" si="39"/>
        <v>1.4633405272013835</v>
      </c>
      <c r="AG80">
        <f t="shared" si="40"/>
        <v>0.31258642405974779</v>
      </c>
    </row>
    <row r="81" spans="1:33" x14ac:dyDescent="0.35">
      <c r="A81" s="7">
        <v>76</v>
      </c>
      <c r="B81" s="7">
        <v>5</v>
      </c>
      <c r="C81" s="8">
        <v>43016</v>
      </c>
      <c r="D81" s="8" t="s">
        <v>15</v>
      </c>
      <c r="E81" s="7">
        <v>13</v>
      </c>
      <c r="F81" s="7">
        <v>34</v>
      </c>
      <c r="G81" s="7" t="s">
        <v>2</v>
      </c>
      <c r="H81" s="7">
        <v>16</v>
      </c>
      <c r="I81" s="7">
        <v>42</v>
      </c>
      <c r="J81" s="7">
        <v>-8</v>
      </c>
      <c r="K81" s="7">
        <v>76</v>
      </c>
      <c r="N81" t="str">
        <f t="shared" si="33"/>
        <v>Kansas City Chiefs</v>
      </c>
      <c r="O81" t="str">
        <f t="shared" si="34"/>
        <v>Houston Texans</v>
      </c>
      <c r="P81">
        <f t="shared" si="41"/>
        <v>16</v>
      </c>
      <c r="Q81">
        <f t="shared" si="42"/>
        <v>13</v>
      </c>
      <c r="R81">
        <f t="shared" si="35"/>
        <v>0.86887636657615297</v>
      </c>
      <c r="S81">
        <f t="shared" si="36"/>
        <v>3.1943737028960033</v>
      </c>
      <c r="T81">
        <f t="shared" si="43"/>
        <v>0.20739072164133235</v>
      </c>
      <c r="U81">
        <f t="shared" si="44"/>
        <v>0.10734937020988726</v>
      </c>
      <c r="V81">
        <f t="shared" si="45"/>
        <v>0.89265062979011278</v>
      </c>
      <c r="W81" s="34">
        <f t="shared" si="46"/>
        <v>5</v>
      </c>
      <c r="X81">
        <f t="shared" si="37"/>
        <v>0.89265062979011278</v>
      </c>
      <c r="Y81" s="37">
        <v>1</v>
      </c>
      <c r="Z81">
        <f t="shared" si="47"/>
        <v>-0.11356000669480622</v>
      </c>
      <c r="AA81">
        <f t="shared" si="48"/>
        <v>-0.11356000669480622</v>
      </c>
      <c r="AC81">
        <f t="shared" si="49"/>
        <v>0.10734937020988726</v>
      </c>
      <c r="AD81">
        <f t="shared" si="50"/>
        <v>-0.39265062979011273</v>
      </c>
      <c r="AE81">
        <f t="shared" si="38"/>
        <v>-8</v>
      </c>
      <c r="AF81">
        <f t="shared" si="39"/>
        <v>-8.6007859632350439</v>
      </c>
      <c r="AG81">
        <f t="shared" si="40"/>
        <v>-9.7515400663766787</v>
      </c>
    </row>
    <row r="82" spans="1:33" x14ac:dyDescent="0.35">
      <c r="A82" s="7">
        <v>77</v>
      </c>
      <c r="B82" s="7">
        <v>5</v>
      </c>
      <c r="C82" s="8">
        <v>43017</v>
      </c>
      <c r="D82" s="8" t="s">
        <v>17</v>
      </c>
      <c r="E82" s="7">
        <v>6</v>
      </c>
      <c r="F82" s="7">
        <v>17</v>
      </c>
      <c r="G82" s="7" t="s">
        <v>28</v>
      </c>
      <c r="H82" s="7">
        <v>20</v>
      </c>
      <c r="I82" s="7">
        <v>20</v>
      </c>
      <c r="J82" s="7">
        <v>-3</v>
      </c>
      <c r="K82" s="7">
        <v>37</v>
      </c>
      <c r="N82" t="str">
        <f t="shared" si="33"/>
        <v>Minnesota Vikings</v>
      </c>
      <c r="O82" t="str">
        <f t="shared" si="34"/>
        <v>Chicago Bears</v>
      </c>
      <c r="P82">
        <f t="shared" si="41"/>
        <v>20</v>
      </c>
      <c r="Q82">
        <f t="shared" si="42"/>
        <v>6</v>
      </c>
      <c r="R82">
        <f t="shared" si="35"/>
        <v>2.0604159203909185</v>
      </c>
      <c r="S82">
        <f t="shared" si="36"/>
        <v>3.4375485616652655</v>
      </c>
      <c r="T82">
        <f t="shared" si="43"/>
        <v>0.20739072164133235</v>
      </c>
      <c r="U82">
        <f t="shared" si="44"/>
        <v>0.23690163668066067</v>
      </c>
      <c r="V82">
        <f t="shared" si="45"/>
        <v>0.76309836331933933</v>
      </c>
      <c r="W82" s="34">
        <f t="shared" si="46"/>
        <v>5</v>
      </c>
      <c r="X82">
        <f t="shared" si="37"/>
        <v>0.76309836331933933</v>
      </c>
      <c r="Y82" s="37">
        <v>1</v>
      </c>
      <c r="Z82">
        <f t="shared" si="47"/>
        <v>-0.27036833946759509</v>
      </c>
      <c r="AA82">
        <f t="shared" si="48"/>
        <v>-0.27036833946759509</v>
      </c>
      <c r="AC82">
        <f t="shared" si="49"/>
        <v>0.23690163668066067</v>
      </c>
      <c r="AD82">
        <f t="shared" si="50"/>
        <v>-0.26309836331933933</v>
      </c>
      <c r="AE82">
        <f t="shared" si="38"/>
        <v>-3</v>
      </c>
      <c r="AF82">
        <f t="shared" si="39"/>
        <v>-5.3833350760304146</v>
      </c>
      <c r="AG82">
        <f t="shared" si="40"/>
        <v>-6.5340891791720495</v>
      </c>
    </row>
    <row r="83" spans="1:33" x14ac:dyDescent="0.35">
      <c r="A83" s="7">
        <v>78</v>
      </c>
      <c r="B83" s="7">
        <v>6</v>
      </c>
      <c r="C83" s="8">
        <v>43020</v>
      </c>
      <c r="D83" s="8" t="s">
        <v>24</v>
      </c>
      <c r="E83" s="7">
        <v>5</v>
      </c>
      <c r="F83" s="7">
        <v>23</v>
      </c>
      <c r="G83" s="7" t="s">
        <v>4</v>
      </c>
      <c r="H83" s="7">
        <v>26</v>
      </c>
      <c r="I83" s="7">
        <v>28</v>
      </c>
      <c r="J83" s="7">
        <v>-5</v>
      </c>
      <c r="K83" s="7">
        <v>51</v>
      </c>
      <c r="N83" t="str">
        <f t="shared" si="33"/>
        <v>Philadelphia Eagles</v>
      </c>
      <c r="O83" t="str">
        <f t="shared" si="34"/>
        <v>Carolina Panthers</v>
      </c>
      <c r="P83">
        <f t="shared" si="41"/>
        <v>26</v>
      </c>
      <c r="Q83">
        <f t="shared" si="42"/>
        <v>5</v>
      </c>
      <c r="R83">
        <f t="shared" si="35"/>
        <v>3.3666969282020145</v>
      </c>
      <c r="S83">
        <f t="shared" si="36"/>
        <v>4.3854719534578672</v>
      </c>
      <c r="T83">
        <f t="shared" si="43"/>
        <v>0.20739072164133235</v>
      </c>
      <c r="U83">
        <f t="shared" si="44"/>
        <v>0.30759558746347732</v>
      </c>
      <c r="V83">
        <f t="shared" si="45"/>
        <v>0.69240441253652274</v>
      </c>
      <c r="W83" s="34">
        <f t="shared" si="46"/>
        <v>6</v>
      </c>
      <c r="X83">
        <f t="shared" si="37"/>
        <v>0.69240441253652274</v>
      </c>
      <c r="Y83" s="37">
        <v>1</v>
      </c>
      <c r="Z83">
        <f t="shared" si="47"/>
        <v>-0.36758508288623154</v>
      </c>
      <c r="AA83">
        <f t="shared" si="48"/>
        <v>-0.36758508288623154</v>
      </c>
      <c r="AC83">
        <f t="shared" si="49"/>
        <v>0.30759558746347732</v>
      </c>
      <c r="AD83">
        <f t="shared" si="50"/>
        <v>-0.19240441253652268</v>
      </c>
      <c r="AE83">
        <f t="shared" si="38"/>
        <v>-5</v>
      </c>
      <c r="AF83">
        <f t="shared" si="39"/>
        <v>-3.6276397040973665</v>
      </c>
      <c r="AG83">
        <f t="shared" si="40"/>
        <v>-4.7783938072390013</v>
      </c>
    </row>
    <row r="84" spans="1:33" x14ac:dyDescent="0.35">
      <c r="A84" s="7">
        <v>79</v>
      </c>
      <c r="B84" s="7">
        <v>6</v>
      </c>
      <c r="C84" s="8">
        <v>43023</v>
      </c>
      <c r="D84" s="8" t="s">
        <v>16</v>
      </c>
      <c r="E84" s="7">
        <v>2</v>
      </c>
      <c r="F84" s="7">
        <v>17</v>
      </c>
      <c r="G84" s="7" t="s">
        <v>33</v>
      </c>
      <c r="H84" s="7">
        <v>19</v>
      </c>
      <c r="I84" s="7">
        <v>20</v>
      </c>
      <c r="J84" s="7">
        <v>-3</v>
      </c>
      <c r="K84" s="7">
        <v>37</v>
      </c>
      <c r="N84" t="str">
        <f t="shared" si="33"/>
        <v>Miami Dolphins</v>
      </c>
      <c r="O84" t="str">
        <f t="shared" si="34"/>
        <v>Atlanta Falcons</v>
      </c>
      <c r="P84">
        <f t="shared" si="41"/>
        <v>19</v>
      </c>
      <c r="Q84">
        <f t="shared" si="42"/>
        <v>2</v>
      </c>
      <c r="R84">
        <f t="shared" si="35"/>
        <v>2.5632772136493016</v>
      </c>
      <c r="S84">
        <f t="shared" si="36"/>
        <v>2.051944401942241</v>
      </c>
      <c r="T84">
        <f t="shared" si="43"/>
        <v>0.20739072164133235</v>
      </c>
      <c r="U84">
        <f t="shared" si="44"/>
        <v>0.67232586850208831</v>
      </c>
      <c r="V84">
        <f t="shared" si="45"/>
        <v>0.32767413149791169</v>
      </c>
      <c r="W84" s="34">
        <f t="shared" si="46"/>
        <v>6</v>
      </c>
      <c r="X84">
        <f t="shared" si="37"/>
        <v>0.32767413149791169</v>
      </c>
      <c r="Y84" s="37">
        <v>1</v>
      </c>
      <c r="Z84">
        <f t="shared" si="47"/>
        <v>-1.1157356659785169</v>
      </c>
      <c r="AA84">
        <f t="shared" si="48"/>
        <v>-1.1157356659785169</v>
      </c>
      <c r="AC84">
        <f t="shared" si="49"/>
        <v>0.67232586850208831</v>
      </c>
      <c r="AD84">
        <f t="shared" si="50"/>
        <v>0.17232586850208831</v>
      </c>
      <c r="AE84">
        <f t="shared" si="38"/>
        <v>-3</v>
      </c>
      <c r="AF84">
        <f t="shared" si="39"/>
        <v>5.4304941154511415</v>
      </c>
      <c r="AG84">
        <f t="shared" si="40"/>
        <v>4.2797400123095084</v>
      </c>
    </row>
    <row r="85" spans="1:33" x14ac:dyDescent="0.35">
      <c r="A85" s="7">
        <v>80</v>
      </c>
      <c r="B85" s="7">
        <v>6</v>
      </c>
      <c r="C85" s="8">
        <v>43023</v>
      </c>
      <c r="D85" s="8" t="s">
        <v>15</v>
      </c>
      <c r="E85" s="7">
        <v>13</v>
      </c>
      <c r="F85" s="7">
        <v>33</v>
      </c>
      <c r="G85" s="7" t="s">
        <v>11</v>
      </c>
      <c r="H85" s="7">
        <v>8</v>
      </c>
      <c r="I85" s="7">
        <v>17</v>
      </c>
      <c r="J85" s="7">
        <v>16</v>
      </c>
      <c r="K85" s="7">
        <v>50</v>
      </c>
      <c r="N85" t="str">
        <f t="shared" si="33"/>
        <v>Houston Texans</v>
      </c>
      <c r="O85" t="str">
        <f t="shared" si="34"/>
        <v>Cleveland Browns</v>
      </c>
      <c r="P85">
        <f t="shared" si="41"/>
        <v>13</v>
      </c>
      <c r="Q85">
        <f t="shared" si="42"/>
        <v>8</v>
      </c>
      <c r="R85">
        <f t="shared" si="35"/>
        <v>0.86887636657615297</v>
      </c>
      <c r="S85">
        <f t="shared" si="36"/>
        <v>1E-4</v>
      </c>
      <c r="T85">
        <f t="shared" si="43"/>
        <v>0.20739072164133235</v>
      </c>
      <c r="U85">
        <f t="shared" si="44"/>
        <v>0.74576795531194773</v>
      </c>
      <c r="V85">
        <f t="shared" si="45"/>
        <v>0.25423204468805227</v>
      </c>
      <c r="W85" s="34">
        <f t="shared" si="46"/>
        <v>6</v>
      </c>
      <c r="X85">
        <f t="shared" si="37"/>
        <v>0.74576795531194773</v>
      </c>
      <c r="Y85" s="37">
        <v>1</v>
      </c>
      <c r="Z85">
        <f t="shared" si="47"/>
        <v>-0.29334077902570022</v>
      </c>
      <c r="AA85">
        <f t="shared" si="48"/>
        <v>-0.29334077902570022</v>
      </c>
      <c r="AC85">
        <f t="shared" si="49"/>
        <v>0.74576795531194773</v>
      </c>
      <c r="AD85">
        <f t="shared" si="50"/>
        <v>0.24576795531194773</v>
      </c>
      <c r="AE85">
        <f t="shared" si="38"/>
        <v>16</v>
      </c>
      <c r="AF85">
        <f t="shared" si="39"/>
        <v>7.2544398772788572</v>
      </c>
      <c r="AG85">
        <f t="shared" si="40"/>
        <v>6.1036857741372206</v>
      </c>
    </row>
    <row r="86" spans="1:33" x14ac:dyDescent="0.35">
      <c r="A86" s="7">
        <v>81</v>
      </c>
      <c r="B86" s="7">
        <v>6</v>
      </c>
      <c r="C86" s="8">
        <v>43023</v>
      </c>
      <c r="D86" s="8" t="s">
        <v>5</v>
      </c>
      <c r="E86" s="7">
        <v>32</v>
      </c>
      <c r="F86" s="7">
        <v>26</v>
      </c>
      <c r="G86" s="7" t="s">
        <v>25</v>
      </c>
      <c r="H86" s="7">
        <v>28</v>
      </c>
      <c r="I86" s="7">
        <v>24</v>
      </c>
      <c r="J86" s="7">
        <v>2</v>
      </c>
      <c r="K86" s="7">
        <v>50</v>
      </c>
      <c r="N86" t="str">
        <f t="shared" si="33"/>
        <v>Washington Redskins</v>
      </c>
      <c r="O86" t="str">
        <f t="shared" si="34"/>
        <v>San Francisco 49ers</v>
      </c>
      <c r="P86">
        <f t="shared" si="41"/>
        <v>32</v>
      </c>
      <c r="Q86">
        <f t="shared" si="42"/>
        <v>28</v>
      </c>
      <c r="R86">
        <f t="shared" si="35"/>
        <v>2.6215576762613475</v>
      </c>
      <c r="S86">
        <f t="shared" si="36"/>
        <v>1.0000000000065512E-4</v>
      </c>
      <c r="T86">
        <f t="shared" si="43"/>
        <v>0.20739072164133235</v>
      </c>
      <c r="U86">
        <f t="shared" si="44"/>
        <v>0.94421497469044879</v>
      </c>
      <c r="V86">
        <f t="shared" si="45"/>
        <v>5.5785025309551206E-2</v>
      </c>
      <c r="W86" s="34">
        <f t="shared" si="46"/>
        <v>6</v>
      </c>
      <c r="X86">
        <f t="shared" si="37"/>
        <v>0.94421497469044879</v>
      </c>
      <c r="Y86" s="37">
        <v>1</v>
      </c>
      <c r="Z86">
        <f t="shared" si="47"/>
        <v>-5.7401411336267881E-2</v>
      </c>
      <c r="AA86">
        <f t="shared" si="48"/>
        <v>-5.7401411336267881E-2</v>
      </c>
      <c r="AC86">
        <f t="shared" si="49"/>
        <v>0.94421497469044879</v>
      </c>
      <c r="AD86">
        <f t="shared" si="50"/>
        <v>0.44421497469044879</v>
      </c>
      <c r="AE86">
        <f t="shared" si="38"/>
        <v>2</v>
      </c>
      <c r="AF86">
        <f t="shared" si="39"/>
        <v>12.18290277457996</v>
      </c>
      <c r="AG86">
        <f t="shared" si="40"/>
        <v>11.032148671438325</v>
      </c>
    </row>
    <row r="87" spans="1:33" x14ac:dyDescent="0.35">
      <c r="A87" s="7">
        <v>82</v>
      </c>
      <c r="B87" s="7">
        <v>6</v>
      </c>
      <c r="C87" s="8">
        <v>43023</v>
      </c>
      <c r="D87" s="8" t="s">
        <v>29</v>
      </c>
      <c r="E87" s="7">
        <v>22</v>
      </c>
      <c r="F87" s="7">
        <v>52</v>
      </c>
      <c r="G87" s="7" t="s">
        <v>8</v>
      </c>
      <c r="H87" s="7">
        <v>11</v>
      </c>
      <c r="I87" s="7">
        <v>38</v>
      </c>
      <c r="J87" s="7">
        <v>14</v>
      </c>
      <c r="K87" s="7">
        <v>90</v>
      </c>
      <c r="N87" t="str">
        <f t="shared" si="33"/>
        <v>New Orleans Saints</v>
      </c>
      <c r="O87" t="str">
        <f t="shared" si="34"/>
        <v>Detroit Lions</v>
      </c>
      <c r="P87">
        <f t="shared" si="41"/>
        <v>22</v>
      </c>
      <c r="Q87">
        <f t="shared" si="42"/>
        <v>11</v>
      </c>
      <c r="R87">
        <f t="shared" si="35"/>
        <v>3.8184743590758092</v>
      </c>
      <c r="S87">
        <f t="shared" si="36"/>
        <v>2.6379526903217556</v>
      </c>
      <c r="T87">
        <f t="shared" si="43"/>
        <v>0.20739072164133235</v>
      </c>
      <c r="U87">
        <f t="shared" si="44"/>
        <v>0.80025875902372356</v>
      </c>
      <c r="V87">
        <f t="shared" si="45"/>
        <v>0.19974124097627644</v>
      </c>
      <c r="W87" s="34">
        <f t="shared" si="46"/>
        <v>6</v>
      </c>
      <c r="X87">
        <f t="shared" si="37"/>
        <v>0.80025875902372356</v>
      </c>
      <c r="Y87" s="37">
        <v>1</v>
      </c>
      <c r="Z87">
        <f t="shared" si="47"/>
        <v>-0.22282015483283493</v>
      </c>
      <c r="AA87">
        <f t="shared" si="48"/>
        <v>-0.22282015483283493</v>
      </c>
      <c r="AC87">
        <f t="shared" si="49"/>
        <v>0.80025875902372356</v>
      </c>
      <c r="AD87">
        <f t="shared" si="50"/>
        <v>0.30025875902372356</v>
      </c>
      <c r="AE87">
        <f t="shared" si="38"/>
        <v>14</v>
      </c>
      <c r="AF87">
        <f t="shared" si="39"/>
        <v>8.6077275465956919</v>
      </c>
      <c r="AG87">
        <f t="shared" si="40"/>
        <v>7.4569734434540562</v>
      </c>
    </row>
    <row r="88" spans="1:33" x14ac:dyDescent="0.35">
      <c r="A88" s="7">
        <v>83</v>
      </c>
      <c r="B88" s="7">
        <v>6</v>
      </c>
      <c r="C88" s="8">
        <v>43023</v>
      </c>
      <c r="D88" s="8" t="s">
        <v>12</v>
      </c>
      <c r="E88" s="7">
        <v>3</v>
      </c>
      <c r="F88" s="7">
        <v>24</v>
      </c>
      <c r="G88" s="7" t="s">
        <v>17</v>
      </c>
      <c r="H88" s="7">
        <v>6</v>
      </c>
      <c r="I88" s="7">
        <v>27</v>
      </c>
      <c r="J88" s="7">
        <v>-3</v>
      </c>
      <c r="K88" s="7">
        <v>51</v>
      </c>
      <c r="N88" t="str">
        <f t="shared" si="33"/>
        <v>Chicago Bears</v>
      </c>
      <c r="O88" t="str">
        <f t="shared" si="34"/>
        <v>Baltimore Ravens</v>
      </c>
      <c r="P88">
        <f t="shared" si="41"/>
        <v>6</v>
      </c>
      <c r="Q88">
        <f t="shared" si="42"/>
        <v>3</v>
      </c>
      <c r="R88">
        <f t="shared" si="35"/>
        <v>1.7179517646464346</v>
      </c>
      <c r="S88">
        <f t="shared" si="36"/>
        <v>2.0604159203909185</v>
      </c>
      <c r="T88">
        <f t="shared" si="43"/>
        <v>0.20739072164133235</v>
      </c>
      <c r="U88">
        <f t="shared" si="44"/>
        <v>0.46628288947915669</v>
      </c>
      <c r="V88">
        <f t="shared" si="45"/>
        <v>0.53371711052084336</v>
      </c>
      <c r="W88" s="34">
        <f t="shared" si="46"/>
        <v>6</v>
      </c>
      <c r="X88">
        <f t="shared" si="37"/>
        <v>0.53371711052084336</v>
      </c>
      <c r="Y88" s="37">
        <v>1</v>
      </c>
      <c r="Z88">
        <f t="shared" si="47"/>
        <v>-0.62788933597095065</v>
      </c>
      <c r="AA88">
        <f t="shared" si="48"/>
        <v>-0.62788933597095065</v>
      </c>
      <c r="AC88">
        <f t="shared" si="49"/>
        <v>0.46628288947915669</v>
      </c>
      <c r="AD88">
        <f t="shared" si="50"/>
        <v>-3.3717110520843308E-2</v>
      </c>
      <c r="AE88">
        <f t="shared" si="38"/>
        <v>-3</v>
      </c>
      <c r="AF88">
        <f t="shared" si="39"/>
        <v>0.31338436724637475</v>
      </c>
      <c r="AG88">
        <f t="shared" si="40"/>
        <v>-0.83736973589525998</v>
      </c>
    </row>
    <row r="89" spans="1:33" x14ac:dyDescent="0.35">
      <c r="A89" s="7">
        <v>84</v>
      </c>
      <c r="B89" s="7">
        <v>6</v>
      </c>
      <c r="C89" s="8">
        <v>43023</v>
      </c>
      <c r="D89" s="8" t="s">
        <v>28</v>
      </c>
      <c r="E89" s="7">
        <v>20</v>
      </c>
      <c r="F89" s="7">
        <v>23</v>
      </c>
      <c r="G89" s="7" t="s">
        <v>22</v>
      </c>
      <c r="H89" s="7">
        <v>12</v>
      </c>
      <c r="I89" s="7">
        <v>10</v>
      </c>
      <c r="J89" s="7">
        <v>13</v>
      </c>
      <c r="K89" s="7">
        <v>33</v>
      </c>
      <c r="N89" t="str">
        <f t="shared" si="33"/>
        <v>Minnesota Vikings</v>
      </c>
      <c r="O89" t="str">
        <f t="shared" si="34"/>
        <v>Green Bay Packers</v>
      </c>
      <c r="P89">
        <f t="shared" si="41"/>
        <v>20</v>
      </c>
      <c r="Q89">
        <f t="shared" si="42"/>
        <v>12</v>
      </c>
      <c r="R89">
        <f t="shared" si="35"/>
        <v>3.4375485616652655</v>
      </c>
      <c r="S89">
        <f t="shared" si="36"/>
        <v>2.3904871399067895</v>
      </c>
      <c r="T89">
        <f t="shared" si="43"/>
        <v>0.20739072164133235</v>
      </c>
      <c r="U89">
        <f t="shared" si="44"/>
        <v>0.77806959693871236</v>
      </c>
      <c r="V89">
        <f t="shared" si="45"/>
        <v>0.22193040306128764</v>
      </c>
      <c r="W89" s="34">
        <f t="shared" si="46"/>
        <v>6</v>
      </c>
      <c r="X89">
        <f t="shared" si="37"/>
        <v>0.77806959693871236</v>
      </c>
      <c r="Y89" s="37">
        <v>1</v>
      </c>
      <c r="Z89">
        <f t="shared" si="47"/>
        <v>-0.25093930258528979</v>
      </c>
      <c r="AA89">
        <f t="shared" si="48"/>
        <v>-0.25093930258528979</v>
      </c>
      <c r="AC89">
        <f t="shared" si="49"/>
        <v>0.77806959693871236</v>
      </c>
      <c r="AD89">
        <f t="shared" si="50"/>
        <v>0.27806959693871236</v>
      </c>
      <c r="AE89">
        <f t="shared" si="38"/>
        <v>13</v>
      </c>
      <c r="AF89">
        <f t="shared" si="39"/>
        <v>8.0566562208551051</v>
      </c>
      <c r="AG89">
        <f t="shared" si="40"/>
        <v>6.9059021177134712</v>
      </c>
    </row>
    <row r="90" spans="1:33" x14ac:dyDescent="0.35">
      <c r="A90" s="7">
        <v>85</v>
      </c>
      <c r="B90" s="7">
        <v>6</v>
      </c>
      <c r="C90" s="8">
        <v>43023</v>
      </c>
      <c r="D90" s="8" t="s">
        <v>19</v>
      </c>
      <c r="E90" s="7">
        <v>24</v>
      </c>
      <c r="F90" s="7">
        <v>17</v>
      </c>
      <c r="G90" s="7" t="s">
        <v>3</v>
      </c>
      <c r="H90" s="7">
        <v>21</v>
      </c>
      <c r="I90" s="7">
        <v>24</v>
      </c>
      <c r="J90" s="7">
        <v>-7</v>
      </c>
      <c r="K90" s="7">
        <v>41</v>
      </c>
      <c r="N90" t="str">
        <f t="shared" si="33"/>
        <v>New England Patriots</v>
      </c>
      <c r="O90" t="str">
        <f t="shared" si="34"/>
        <v>New York Jets</v>
      </c>
      <c r="P90">
        <f t="shared" si="41"/>
        <v>21</v>
      </c>
      <c r="Q90">
        <f t="shared" si="42"/>
        <v>24</v>
      </c>
      <c r="R90">
        <f t="shared" si="35"/>
        <v>1.8329688947749201</v>
      </c>
      <c r="S90">
        <f t="shared" si="36"/>
        <v>3.5078187786309396</v>
      </c>
      <c r="T90">
        <f t="shared" si="43"/>
        <v>0.20739072164133235</v>
      </c>
      <c r="U90">
        <f t="shared" si="44"/>
        <v>0.18732911601946928</v>
      </c>
      <c r="V90">
        <f t="shared" si="45"/>
        <v>0.81267088398053078</v>
      </c>
      <c r="W90" s="34">
        <f t="shared" si="46"/>
        <v>6</v>
      </c>
      <c r="X90">
        <f t="shared" si="37"/>
        <v>0.81267088398053078</v>
      </c>
      <c r="Y90" s="37">
        <v>1</v>
      </c>
      <c r="Z90">
        <f t="shared" si="47"/>
        <v>-0.20742906814686257</v>
      </c>
      <c r="AA90">
        <f t="shared" si="48"/>
        <v>-0.20742906814686257</v>
      </c>
      <c r="AC90">
        <f t="shared" si="49"/>
        <v>0.18732911601946928</v>
      </c>
      <c r="AD90">
        <f t="shared" si="50"/>
        <v>-0.31267088398053072</v>
      </c>
      <c r="AE90">
        <f t="shared" si="38"/>
        <v>-7</v>
      </c>
      <c r="AF90">
        <f t="shared" si="39"/>
        <v>-6.6144764132474068</v>
      </c>
      <c r="AG90">
        <f t="shared" si="40"/>
        <v>-7.7652305163890416</v>
      </c>
    </row>
    <row r="91" spans="1:33" x14ac:dyDescent="0.35">
      <c r="A91" s="7">
        <v>86</v>
      </c>
      <c r="B91" s="7">
        <v>6</v>
      </c>
      <c r="C91" s="8">
        <v>43023</v>
      </c>
      <c r="D91" s="8" t="s">
        <v>14</v>
      </c>
      <c r="E91" s="7">
        <v>15</v>
      </c>
      <c r="F91" s="7">
        <v>17</v>
      </c>
      <c r="G91" s="7" t="s">
        <v>20</v>
      </c>
      <c r="H91" s="7">
        <v>18</v>
      </c>
      <c r="I91" s="7">
        <v>27</v>
      </c>
      <c r="J91" s="7">
        <v>-10</v>
      </c>
      <c r="K91" s="7">
        <v>44</v>
      </c>
      <c r="N91" t="str">
        <f t="shared" si="33"/>
        <v>Los Angeles Rams</v>
      </c>
      <c r="O91" t="str">
        <f t="shared" si="34"/>
        <v>Jacksonville Jaguars</v>
      </c>
      <c r="P91">
        <f t="shared" si="41"/>
        <v>18</v>
      </c>
      <c r="Q91">
        <f t="shared" si="42"/>
        <v>15</v>
      </c>
      <c r="R91">
        <f t="shared" si="35"/>
        <v>2.254442507356941</v>
      </c>
      <c r="S91">
        <f t="shared" si="36"/>
        <v>2.7067020807245568</v>
      </c>
      <c r="T91">
        <f t="shared" si="43"/>
        <v>0.20739072164133235</v>
      </c>
      <c r="U91">
        <f t="shared" si="44"/>
        <v>0.43908684987152147</v>
      </c>
      <c r="V91">
        <f t="shared" si="45"/>
        <v>0.56091315012847853</v>
      </c>
      <c r="W91" s="34">
        <f t="shared" si="46"/>
        <v>6</v>
      </c>
      <c r="X91">
        <f t="shared" si="37"/>
        <v>0.56091315012847853</v>
      </c>
      <c r="Y91" s="37">
        <v>1</v>
      </c>
      <c r="Z91">
        <f t="shared" si="47"/>
        <v>-0.57818919804935665</v>
      </c>
      <c r="AA91">
        <f t="shared" si="48"/>
        <v>-0.57818919804935665</v>
      </c>
      <c r="AC91">
        <f t="shared" si="49"/>
        <v>0.43908684987152147</v>
      </c>
      <c r="AD91">
        <f t="shared" si="50"/>
        <v>-6.0913150128478533E-2</v>
      </c>
      <c r="AE91">
        <f t="shared" si="38"/>
        <v>-10</v>
      </c>
      <c r="AF91">
        <f t="shared" si="39"/>
        <v>-0.36203354822311873</v>
      </c>
      <c r="AG91">
        <f t="shared" si="40"/>
        <v>-1.512787651364754</v>
      </c>
    </row>
    <row r="92" spans="1:33" x14ac:dyDescent="0.35">
      <c r="A92" s="7">
        <v>87</v>
      </c>
      <c r="B92" s="7">
        <v>6</v>
      </c>
      <c r="C92" s="8">
        <v>43023</v>
      </c>
      <c r="D92" s="8" t="s">
        <v>9</v>
      </c>
      <c r="E92" s="7">
        <v>1</v>
      </c>
      <c r="F92" s="7">
        <v>38</v>
      </c>
      <c r="G92" s="7" t="s">
        <v>32</v>
      </c>
      <c r="H92" s="7">
        <v>30</v>
      </c>
      <c r="I92" s="7">
        <v>33</v>
      </c>
      <c r="J92" s="7">
        <v>5</v>
      </c>
      <c r="K92" s="7">
        <v>71</v>
      </c>
      <c r="N92" t="str">
        <f t="shared" si="33"/>
        <v>Arizona Cardinals</v>
      </c>
      <c r="O92" t="str">
        <f t="shared" si="34"/>
        <v>Tampa Bay Buccaneers</v>
      </c>
      <c r="P92">
        <f t="shared" si="41"/>
        <v>1</v>
      </c>
      <c r="Q92">
        <f t="shared" si="42"/>
        <v>30</v>
      </c>
      <c r="R92">
        <f t="shared" si="35"/>
        <v>1.464877867618777</v>
      </c>
      <c r="S92">
        <f t="shared" si="36"/>
        <v>1.0000000026716433E-4</v>
      </c>
      <c r="T92">
        <f t="shared" si="43"/>
        <v>0.20739072164133235</v>
      </c>
      <c r="U92">
        <f t="shared" si="44"/>
        <v>0.84186473627296055</v>
      </c>
      <c r="V92">
        <f t="shared" si="45"/>
        <v>0.15813526372703945</v>
      </c>
      <c r="W92" s="34">
        <f t="shared" si="46"/>
        <v>6</v>
      </c>
      <c r="X92">
        <f t="shared" si="37"/>
        <v>0.84186473627296055</v>
      </c>
      <c r="Y92" s="37">
        <v>1</v>
      </c>
      <c r="Z92">
        <f t="shared" si="47"/>
        <v>-0.17213592340130091</v>
      </c>
      <c r="AA92">
        <f t="shared" si="48"/>
        <v>-0.17213592340130091</v>
      </c>
      <c r="AC92">
        <f t="shared" si="49"/>
        <v>0.84186473627296055</v>
      </c>
      <c r="AD92">
        <f t="shared" si="50"/>
        <v>0.34186473627296055</v>
      </c>
      <c r="AE92">
        <f t="shared" si="38"/>
        <v>5</v>
      </c>
      <c r="AF92">
        <f t="shared" si="39"/>
        <v>9.6410185268331734</v>
      </c>
      <c r="AG92">
        <f t="shared" si="40"/>
        <v>8.4902644236915403</v>
      </c>
    </row>
    <row r="93" spans="1:33" x14ac:dyDescent="0.35">
      <c r="A93" s="7">
        <v>88</v>
      </c>
      <c r="B93" s="7">
        <v>6</v>
      </c>
      <c r="C93" s="8">
        <v>43023</v>
      </c>
      <c r="D93" s="8" t="s">
        <v>6</v>
      </c>
      <c r="E93" s="7">
        <v>25</v>
      </c>
      <c r="F93" s="7">
        <v>16</v>
      </c>
      <c r="G93" s="7" t="s">
        <v>31</v>
      </c>
      <c r="H93" s="7">
        <v>17</v>
      </c>
      <c r="I93" s="7">
        <v>17</v>
      </c>
      <c r="J93" s="7">
        <v>-1</v>
      </c>
      <c r="K93" s="7">
        <v>33</v>
      </c>
      <c r="N93" t="str">
        <f t="shared" si="33"/>
        <v>Los Angeles Chargers</v>
      </c>
      <c r="O93" t="str">
        <f t="shared" si="34"/>
        <v>Oakland Raiders</v>
      </c>
      <c r="P93">
        <f t="shared" si="41"/>
        <v>17</v>
      </c>
      <c r="Q93">
        <f t="shared" si="42"/>
        <v>25</v>
      </c>
      <c r="R93">
        <f t="shared" si="35"/>
        <v>1.6883191909578101</v>
      </c>
      <c r="S93">
        <f t="shared" si="36"/>
        <v>1.0886107646727536</v>
      </c>
      <c r="T93">
        <f t="shared" si="43"/>
        <v>0.20739072164133235</v>
      </c>
      <c r="U93">
        <f t="shared" si="44"/>
        <v>0.69149100606507752</v>
      </c>
      <c r="V93">
        <f t="shared" si="45"/>
        <v>0.30850899393492248</v>
      </c>
      <c r="W93" s="34">
        <f t="shared" si="46"/>
        <v>6</v>
      </c>
      <c r="X93">
        <f t="shared" si="37"/>
        <v>0.30850899393492248</v>
      </c>
      <c r="Y93" s="37">
        <v>1</v>
      </c>
      <c r="Z93">
        <f t="shared" si="47"/>
        <v>-1.1760042823017787</v>
      </c>
      <c r="AA93">
        <f t="shared" si="48"/>
        <v>-1.1760042823017787</v>
      </c>
      <c r="AC93">
        <f t="shared" si="49"/>
        <v>0.69149100606507752</v>
      </c>
      <c r="AD93">
        <f t="shared" si="50"/>
        <v>0.19149100606507752</v>
      </c>
      <c r="AE93">
        <f t="shared" si="38"/>
        <v>-1</v>
      </c>
      <c r="AF93">
        <f t="shared" si="39"/>
        <v>5.9064633171891092</v>
      </c>
      <c r="AG93">
        <f t="shared" si="40"/>
        <v>4.7557092140474753</v>
      </c>
    </row>
    <row r="94" spans="1:33" x14ac:dyDescent="0.35">
      <c r="A94" s="7">
        <v>89</v>
      </c>
      <c r="B94" s="7">
        <v>6</v>
      </c>
      <c r="C94" s="8">
        <v>43023</v>
      </c>
      <c r="D94" s="8" t="s">
        <v>2</v>
      </c>
      <c r="E94" s="7">
        <v>16</v>
      </c>
      <c r="F94" s="7">
        <v>13</v>
      </c>
      <c r="G94" s="7" t="s">
        <v>10</v>
      </c>
      <c r="H94" s="7">
        <v>27</v>
      </c>
      <c r="I94" s="7">
        <v>19</v>
      </c>
      <c r="J94" s="7">
        <v>-6</v>
      </c>
      <c r="K94" s="7">
        <v>32</v>
      </c>
      <c r="N94" t="str">
        <f t="shared" si="33"/>
        <v>Pittsburgh Steelers</v>
      </c>
      <c r="O94" t="str">
        <f t="shared" si="34"/>
        <v>Kansas City Chiefs</v>
      </c>
      <c r="P94">
        <f t="shared" si="41"/>
        <v>27</v>
      </c>
      <c r="Q94">
        <f t="shared" si="42"/>
        <v>16</v>
      </c>
      <c r="R94">
        <f t="shared" si="35"/>
        <v>3.1943737028960033</v>
      </c>
      <c r="S94">
        <f t="shared" si="36"/>
        <v>3.415204864050112</v>
      </c>
      <c r="T94">
        <f t="shared" si="43"/>
        <v>0.20739072164133235</v>
      </c>
      <c r="U94">
        <f t="shared" si="44"/>
        <v>0.49663994070326223</v>
      </c>
      <c r="V94">
        <f t="shared" si="45"/>
        <v>0.50336005929673777</v>
      </c>
      <c r="W94" s="34">
        <f t="shared" si="46"/>
        <v>6</v>
      </c>
      <c r="X94">
        <f t="shared" si="37"/>
        <v>0.50336005929673777</v>
      </c>
      <c r="Y94" s="37">
        <v>1</v>
      </c>
      <c r="Z94">
        <f t="shared" si="47"/>
        <v>-0.68644954131038383</v>
      </c>
      <c r="AA94">
        <f t="shared" si="48"/>
        <v>-0.68644954131038383</v>
      </c>
      <c r="AC94">
        <f t="shared" si="49"/>
        <v>0.49663994070326223</v>
      </c>
      <c r="AD94">
        <f t="shared" si="50"/>
        <v>-3.3600592967377718E-3</v>
      </c>
      <c r="AE94">
        <f t="shared" si="38"/>
        <v>-6</v>
      </c>
      <c r="AF94">
        <f t="shared" si="39"/>
        <v>1.0673065027263391</v>
      </c>
      <c r="AG94">
        <f t="shared" si="40"/>
        <v>-8.3447600415296461E-2</v>
      </c>
    </row>
    <row r="95" spans="1:33" x14ac:dyDescent="0.35">
      <c r="A95" s="7">
        <v>90</v>
      </c>
      <c r="B95" s="7">
        <v>6</v>
      </c>
      <c r="C95" s="8">
        <v>43023</v>
      </c>
      <c r="D95" s="8" t="s">
        <v>30</v>
      </c>
      <c r="E95" s="7">
        <v>10</v>
      </c>
      <c r="F95" s="7">
        <v>10</v>
      </c>
      <c r="G95" s="7" t="s">
        <v>27</v>
      </c>
      <c r="H95" s="7">
        <v>23</v>
      </c>
      <c r="I95" s="7">
        <v>23</v>
      </c>
      <c r="J95" s="7">
        <v>-13</v>
      </c>
      <c r="K95" s="7">
        <v>33</v>
      </c>
      <c r="N95" t="str">
        <f t="shared" si="33"/>
        <v>New York Giants</v>
      </c>
      <c r="O95" t="str">
        <f t="shared" si="34"/>
        <v>Denver Broncos</v>
      </c>
      <c r="P95">
        <f t="shared" si="41"/>
        <v>23</v>
      </c>
      <c r="Q95">
        <f t="shared" si="42"/>
        <v>10</v>
      </c>
      <c r="R95">
        <f t="shared" si="35"/>
        <v>1.5228842448951479E-4</v>
      </c>
      <c r="S95">
        <f t="shared" si="36"/>
        <v>1.0000000000000002E-4</v>
      </c>
      <c r="T95">
        <f t="shared" si="43"/>
        <v>0.20739072164133235</v>
      </c>
      <c r="U95">
        <f t="shared" si="44"/>
        <v>0.55167557408459289</v>
      </c>
      <c r="V95">
        <f t="shared" si="45"/>
        <v>0.44832442591540711</v>
      </c>
      <c r="W95" s="34">
        <f t="shared" si="46"/>
        <v>6</v>
      </c>
      <c r="X95">
        <f t="shared" si="37"/>
        <v>0.44832442591540711</v>
      </c>
      <c r="Y95" s="37">
        <v>1</v>
      </c>
      <c r="Z95">
        <f t="shared" si="47"/>
        <v>-0.80223814365835111</v>
      </c>
      <c r="AA95">
        <f t="shared" si="48"/>
        <v>-0.80223814365835111</v>
      </c>
      <c r="AC95">
        <f t="shared" si="49"/>
        <v>0.55167557408459289</v>
      </c>
      <c r="AD95">
        <f t="shared" si="50"/>
        <v>5.167557408459289E-2</v>
      </c>
      <c r="AE95">
        <f t="shared" si="38"/>
        <v>-13</v>
      </c>
      <c r="AF95">
        <f t="shared" si="39"/>
        <v>2.4341251024656074</v>
      </c>
      <c r="AG95">
        <f t="shared" si="40"/>
        <v>1.2833709993239721</v>
      </c>
    </row>
    <row r="96" spans="1:33" x14ac:dyDescent="0.35">
      <c r="A96" s="7">
        <v>91</v>
      </c>
      <c r="B96" s="7">
        <v>6</v>
      </c>
      <c r="C96" s="8">
        <v>43024</v>
      </c>
      <c r="D96" s="8" t="s">
        <v>7</v>
      </c>
      <c r="E96" s="7">
        <v>31</v>
      </c>
      <c r="F96" s="7">
        <v>36</v>
      </c>
      <c r="G96" s="7" t="s">
        <v>21</v>
      </c>
      <c r="H96" s="7">
        <v>14</v>
      </c>
      <c r="I96" s="7">
        <v>22</v>
      </c>
      <c r="J96" s="7">
        <v>14</v>
      </c>
      <c r="K96" s="7">
        <v>58</v>
      </c>
      <c r="N96" t="str">
        <f t="shared" si="33"/>
        <v>Tennessee Titans</v>
      </c>
      <c r="O96" t="str">
        <f t="shared" si="34"/>
        <v>Indianapolis Colts</v>
      </c>
      <c r="P96">
        <f t="shared" si="41"/>
        <v>31</v>
      </c>
      <c r="Q96">
        <f t="shared" si="42"/>
        <v>14</v>
      </c>
      <c r="R96">
        <f t="shared" si="35"/>
        <v>1.996915482789422</v>
      </c>
      <c r="S96">
        <f t="shared" si="36"/>
        <v>8.4659672196984212E-2</v>
      </c>
      <c r="T96">
        <f t="shared" si="43"/>
        <v>0.20739072164133235</v>
      </c>
      <c r="U96">
        <f t="shared" si="44"/>
        <v>0.89279810393418546</v>
      </c>
      <c r="V96">
        <f t="shared" si="45"/>
        <v>0.10720189606581454</v>
      </c>
      <c r="W96" s="34">
        <f t="shared" si="46"/>
        <v>6</v>
      </c>
      <c r="X96">
        <f t="shared" si="37"/>
        <v>0.89279810393418546</v>
      </c>
      <c r="Y96" s="37">
        <v>1</v>
      </c>
      <c r="Z96">
        <f t="shared" si="47"/>
        <v>-0.11339481108697666</v>
      </c>
      <c r="AA96">
        <f t="shared" si="48"/>
        <v>-0.11339481108697666</v>
      </c>
      <c r="AC96">
        <f t="shared" si="49"/>
        <v>0.89279810393418546</v>
      </c>
      <c r="AD96">
        <f t="shared" si="50"/>
        <v>0.39279810393418546</v>
      </c>
      <c r="AE96">
        <f t="shared" si="38"/>
        <v>14</v>
      </c>
      <c r="AF96">
        <f t="shared" si="39"/>
        <v>10.905956713050839</v>
      </c>
      <c r="AG96">
        <f t="shared" si="40"/>
        <v>9.7552026099092046</v>
      </c>
    </row>
    <row r="97" spans="1:33" x14ac:dyDescent="0.35">
      <c r="A97" s="7">
        <v>92</v>
      </c>
      <c r="B97" s="7">
        <v>7</v>
      </c>
      <c r="C97" s="8">
        <v>43027</v>
      </c>
      <c r="D97" s="8" t="s">
        <v>6</v>
      </c>
      <c r="E97" s="7">
        <v>25</v>
      </c>
      <c r="F97" s="7">
        <v>31</v>
      </c>
      <c r="G97" s="7" t="s">
        <v>2</v>
      </c>
      <c r="H97" s="7">
        <v>16</v>
      </c>
      <c r="I97" s="7">
        <v>30</v>
      </c>
      <c r="J97" s="7">
        <v>1</v>
      </c>
      <c r="K97" s="7">
        <v>61</v>
      </c>
      <c r="N97" t="str">
        <f t="shared" si="33"/>
        <v>Oakland Raiders</v>
      </c>
      <c r="O97" t="str">
        <f t="shared" si="34"/>
        <v>Kansas City Chiefs</v>
      </c>
      <c r="P97">
        <f t="shared" si="41"/>
        <v>25</v>
      </c>
      <c r="Q97">
        <f t="shared" si="42"/>
        <v>16</v>
      </c>
      <c r="R97">
        <f t="shared" si="35"/>
        <v>1.6883191909578101</v>
      </c>
      <c r="S97">
        <f t="shared" si="36"/>
        <v>3.1943737028960033</v>
      </c>
      <c r="T97">
        <f t="shared" si="43"/>
        <v>0.20739072164133235</v>
      </c>
      <c r="U97">
        <f t="shared" si="44"/>
        <v>0.21438998475210461</v>
      </c>
      <c r="V97">
        <f t="shared" si="45"/>
        <v>0.78561001524789542</v>
      </c>
      <c r="W97" s="34">
        <f t="shared" si="46"/>
        <v>7</v>
      </c>
      <c r="X97">
        <f t="shared" si="37"/>
        <v>0.21438998475210461</v>
      </c>
      <c r="Y97" s="37">
        <v>1</v>
      </c>
      <c r="Z97">
        <f t="shared" si="47"/>
        <v>-1.5399585637865318</v>
      </c>
      <c r="AA97">
        <f t="shared" si="48"/>
        <v>-1.5399585637865318</v>
      </c>
      <c r="AC97">
        <f t="shared" si="49"/>
        <v>0.21438998475210461</v>
      </c>
      <c r="AD97">
        <f t="shared" si="50"/>
        <v>-0.28561001524789542</v>
      </c>
      <c r="AE97">
        <f t="shared" si="38"/>
        <v>1</v>
      </c>
      <c r="AF97">
        <f t="shared" si="39"/>
        <v>-5.9424154876904804</v>
      </c>
      <c r="AG97">
        <f t="shared" si="40"/>
        <v>-7.0931695908321162</v>
      </c>
    </row>
    <row r="98" spans="1:33" x14ac:dyDescent="0.35">
      <c r="A98" s="7">
        <v>93</v>
      </c>
      <c r="B98" s="7">
        <v>7</v>
      </c>
      <c r="C98" s="8">
        <v>43030</v>
      </c>
      <c r="D98" s="8" t="s">
        <v>33</v>
      </c>
      <c r="E98" s="7">
        <v>19</v>
      </c>
      <c r="F98" s="7">
        <v>31</v>
      </c>
      <c r="G98" s="7" t="s">
        <v>19</v>
      </c>
      <c r="H98" s="7">
        <v>24</v>
      </c>
      <c r="I98" s="7">
        <v>28</v>
      </c>
      <c r="J98" s="7">
        <v>3</v>
      </c>
      <c r="K98" s="7">
        <v>59</v>
      </c>
      <c r="N98" t="str">
        <f t="shared" si="33"/>
        <v>Miami Dolphins</v>
      </c>
      <c r="O98" t="str">
        <f t="shared" si="34"/>
        <v>New York Jets</v>
      </c>
      <c r="P98">
        <f t="shared" si="41"/>
        <v>19</v>
      </c>
      <c r="Q98">
        <f t="shared" si="42"/>
        <v>24</v>
      </c>
      <c r="R98">
        <f t="shared" si="35"/>
        <v>2.051944401942241</v>
      </c>
      <c r="S98">
        <f t="shared" si="36"/>
        <v>1.8329688947749201</v>
      </c>
      <c r="T98">
        <f t="shared" si="43"/>
        <v>0.20739072164133235</v>
      </c>
      <c r="U98">
        <f t="shared" si="44"/>
        <v>0.60500562442497352</v>
      </c>
      <c r="V98">
        <f t="shared" si="45"/>
        <v>0.39499437557502648</v>
      </c>
      <c r="W98" s="34">
        <f t="shared" si="46"/>
        <v>7</v>
      </c>
      <c r="X98">
        <f t="shared" si="37"/>
        <v>0.60500562442497352</v>
      </c>
      <c r="Y98" s="37">
        <v>1</v>
      </c>
      <c r="Z98">
        <f t="shared" si="47"/>
        <v>-0.50251752442430431</v>
      </c>
      <c r="AA98">
        <f t="shared" si="48"/>
        <v>-0.50251752442430431</v>
      </c>
      <c r="AC98">
        <f t="shared" si="49"/>
        <v>0.60500562442497352</v>
      </c>
      <c r="AD98">
        <f t="shared" si="50"/>
        <v>0.10500562442497352</v>
      </c>
      <c r="AE98">
        <f t="shared" si="38"/>
        <v>3</v>
      </c>
      <c r="AF98">
        <f t="shared" si="39"/>
        <v>3.7585852794786785</v>
      </c>
      <c r="AG98">
        <f t="shared" si="40"/>
        <v>2.6078311763370441</v>
      </c>
    </row>
    <row r="99" spans="1:33" x14ac:dyDescent="0.35">
      <c r="A99" s="7">
        <v>94</v>
      </c>
      <c r="B99" s="7">
        <v>7</v>
      </c>
      <c r="C99" s="8">
        <v>43030</v>
      </c>
      <c r="D99" s="8" t="s">
        <v>18</v>
      </c>
      <c r="E99" s="7">
        <v>4</v>
      </c>
      <c r="F99" s="7">
        <v>30</v>
      </c>
      <c r="G99" s="7" t="s">
        <v>32</v>
      </c>
      <c r="H99" s="7">
        <v>30</v>
      </c>
      <c r="I99" s="7">
        <v>27</v>
      </c>
      <c r="J99" s="7">
        <v>3</v>
      </c>
      <c r="K99" s="7">
        <v>57</v>
      </c>
      <c r="N99" t="str">
        <f t="shared" si="33"/>
        <v>Buffalo Bills</v>
      </c>
      <c r="O99" t="str">
        <f t="shared" si="34"/>
        <v>Tampa Bay Buccaneers</v>
      </c>
      <c r="P99">
        <f t="shared" si="41"/>
        <v>4</v>
      </c>
      <c r="Q99">
        <f t="shared" si="42"/>
        <v>30</v>
      </c>
      <c r="R99">
        <f t="shared" si="35"/>
        <v>2.1673111762312125</v>
      </c>
      <c r="S99">
        <f t="shared" si="36"/>
        <v>1.0000000026716433E-4</v>
      </c>
      <c r="T99">
        <f t="shared" si="43"/>
        <v>0.20739072164133235</v>
      </c>
      <c r="U99">
        <f t="shared" si="44"/>
        <v>0.91486995475698707</v>
      </c>
      <c r="V99">
        <f t="shared" si="45"/>
        <v>8.5130045243012931E-2</v>
      </c>
      <c r="W99" s="34">
        <f t="shared" si="46"/>
        <v>7</v>
      </c>
      <c r="X99">
        <f t="shared" si="37"/>
        <v>0.91486995475698707</v>
      </c>
      <c r="Y99" s="37">
        <v>1</v>
      </c>
      <c r="Z99">
        <f t="shared" si="47"/>
        <v>-8.8973349756113457E-2</v>
      </c>
      <c r="AA99">
        <f t="shared" si="48"/>
        <v>-8.8973349756113457E-2</v>
      </c>
      <c r="AC99">
        <f t="shared" si="49"/>
        <v>0.91486995475698707</v>
      </c>
      <c r="AD99">
        <f t="shared" si="50"/>
        <v>0.41486995475698707</v>
      </c>
      <c r="AE99">
        <f t="shared" si="38"/>
        <v>3</v>
      </c>
      <c r="AF99">
        <f t="shared" si="39"/>
        <v>11.4541145951678</v>
      </c>
      <c r="AG99">
        <f t="shared" si="40"/>
        <v>10.303360492026165</v>
      </c>
    </row>
    <row r="100" spans="1:33" x14ac:dyDescent="0.35">
      <c r="A100" s="7">
        <v>95</v>
      </c>
      <c r="B100" s="7">
        <v>7</v>
      </c>
      <c r="C100" s="8">
        <v>43030</v>
      </c>
      <c r="D100" s="8" t="s">
        <v>17</v>
      </c>
      <c r="E100" s="7">
        <v>6</v>
      </c>
      <c r="F100" s="7">
        <v>17</v>
      </c>
      <c r="G100" s="7" t="s">
        <v>24</v>
      </c>
      <c r="H100" s="7">
        <v>5</v>
      </c>
      <c r="I100" s="7">
        <v>3</v>
      </c>
      <c r="J100" s="7">
        <v>14</v>
      </c>
      <c r="K100" s="7">
        <v>20</v>
      </c>
      <c r="N100" t="str">
        <f t="shared" si="33"/>
        <v>Chicago Bears</v>
      </c>
      <c r="O100" t="str">
        <f t="shared" si="34"/>
        <v>Carolina Panthers</v>
      </c>
      <c r="P100">
        <f t="shared" si="41"/>
        <v>6</v>
      </c>
      <c r="Q100">
        <f t="shared" si="42"/>
        <v>5</v>
      </c>
      <c r="R100">
        <f t="shared" si="35"/>
        <v>2.0604159203909185</v>
      </c>
      <c r="S100">
        <f t="shared" si="36"/>
        <v>3.3666969282020145</v>
      </c>
      <c r="T100">
        <f t="shared" si="43"/>
        <v>0.20739072164133235</v>
      </c>
      <c r="U100">
        <f t="shared" si="44"/>
        <v>0.24994787909114619</v>
      </c>
      <c r="V100">
        <f t="shared" si="45"/>
        <v>0.75005212090885376</v>
      </c>
      <c r="W100" s="34">
        <f t="shared" si="46"/>
        <v>7</v>
      </c>
      <c r="X100">
        <f t="shared" si="37"/>
        <v>0.24994787909114619</v>
      </c>
      <c r="Y100" s="37">
        <v>1</v>
      </c>
      <c r="Z100">
        <f t="shared" si="47"/>
        <v>-1.3865028664910402</v>
      </c>
      <c r="AA100">
        <f t="shared" si="48"/>
        <v>-1.3865028664910402</v>
      </c>
      <c r="AC100">
        <f t="shared" si="49"/>
        <v>0.24994787909114619</v>
      </c>
      <c r="AD100">
        <f t="shared" si="50"/>
        <v>-0.25005212090885381</v>
      </c>
      <c r="AE100">
        <f t="shared" si="38"/>
        <v>14</v>
      </c>
      <c r="AF100">
        <f t="shared" si="39"/>
        <v>-5.0593295965294223</v>
      </c>
      <c r="AG100">
        <f t="shared" si="40"/>
        <v>-6.2100836996710571</v>
      </c>
    </row>
    <row r="101" spans="1:33" x14ac:dyDescent="0.35">
      <c r="A101" s="7">
        <v>96</v>
      </c>
      <c r="B101" s="7">
        <v>7</v>
      </c>
      <c r="C101" s="8">
        <v>43030</v>
      </c>
      <c r="D101" s="8" t="s">
        <v>22</v>
      </c>
      <c r="E101" s="7">
        <v>12</v>
      </c>
      <c r="F101" s="7">
        <v>17</v>
      </c>
      <c r="G101" s="7" t="s">
        <v>29</v>
      </c>
      <c r="H101" s="7">
        <v>22</v>
      </c>
      <c r="I101" s="7">
        <v>26</v>
      </c>
      <c r="J101" s="7">
        <v>-9</v>
      </c>
      <c r="K101" s="7">
        <v>43</v>
      </c>
      <c r="N101" t="str">
        <f t="shared" si="33"/>
        <v>New Orleans Saints</v>
      </c>
      <c r="O101" t="str">
        <f t="shared" si="34"/>
        <v>Green Bay Packers</v>
      </c>
      <c r="P101">
        <f t="shared" si="41"/>
        <v>22</v>
      </c>
      <c r="Q101">
        <f t="shared" si="42"/>
        <v>12</v>
      </c>
      <c r="R101">
        <f t="shared" si="35"/>
        <v>2.3904871399067895</v>
      </c>
      <c r="S101">
        <f t="shared" si="36"/>
        <v>3.8184743590758092</v>
      </c>
      <c r="T101">
        <f t="shared" si="43"/>
        <v>0.20739072164133235</v>
      </c>
      <c r="U101">
        <f t="shared" si="44"/>
        <v>0.2278314951240728</v>
      </c>
      <c r="V101">
        <f t="shared" si="45"/>
        <v>0.77216850487592725</v>
      </c>
      <c r="W101" s="34">
        <f t="shared" si="46"/>
        <v>7</v>
      </c>
      <c r="X101">
        <f t="shared" si="37"/>
        <v>0.77216850487592725</v>
      </c>
      <c r="Y101" s="37">
        <v>1</v>
      </c>
      <c r="Z101">
        <f t="shared" si="47"/>
        <v>-0.25855248221024224</v>
      </c>
      <c r="AA101">
        <f t="shared" si="48"/>
        <v>-0.25855248221024224</v>
      </c>
      <c r="AC101">
        <f t="shared" si="49"/>
        <v>0.2278314951240728</v>
      </c>
      <c r="AD101">
        <f t="shared" si="50"/>
        <v>-0.2721685048759272</v>
      </c>
      <c r="AE101">
        <f t="shared" si="38"/>
        <v>-9</v>
      </c>
      <c r="AF101">
        <f t="shared" si="39"/>
        <v>-5.6085934662794088</v>
      </c>
      <c r="AG101">
        <f t="shared" si="40"/>
        <v>-6.7593475694210436</v>
      </c>
    </row>
    <row r="102" spans="1:33" x14ac:dyDescent="0.35">
      <c r="A102" s="7">
        <v>97</v>
      </c>
      <c r="B102" s="7">
        <v>7</v>
      </c>
      <c r="C102" s="8">
        <v>43030</v>
      </c>
      <c r="D102" s="8" t="s">
        <v>20</v>
      </c>
      <c r="E102" s="7">
        <v>18</v>
      </c>
      <c r="F102" s="7">
        <v>33</v>
      </c>
      <c r="G102" s="7" t="s">
        <v>9</v>
      </c>
      <c r="H102" s="7">
        <v>1</v>
      </c>
      <c r="I102" s="7">
        <v>0</v>
      </c>
      <c r="J102" s="7">
        <v>33</v>
      </c>
      <c r="K102" s="7">
        <v>33</v>
      </c>
      <c r="N102" t="str">
        <f t="shared" si="33"/>
        <v>Los Angeles Rams</v>
      </c>
      <c r="O102" t="str">
        <f t="shared" si="34"/>
        <v>Arizona Cardinals</v>
      </c>
      <c r="P102">
        <f t="shared" si="41"/>
        <v>18</v>
      </c>
      <c r="Q102">
        <f t="shared" si="42"/>
        <v>1</v>
      </c>
      <c r="R102">
        <f t="shared" ref="R102:R137" si="51">VLOOKUP(E102,$AN$6:$AP$37,3,FALSE)</f>
        <v>2.7067020807245568</v>
      </c>
      <c r="S102">
        <f t="shared" ref="S102:S137" si="52">VLOOKUP(H102,$AN$6:$AP$37,3,FALSE)</f>
        <v>1.464877867618777</v>
      </c>
      <c r="T102">
        <f t="shared" si="43"/>
        <v>0.20739072164133235</v>
      </c>
      <c r="U102">
        <f t="shared" si="44"/>
        <v>0.80987758227467388</v>
      </c>
      <c r="V102">
        <f t="shared" si="45"/>
        <v>0.19012241772532612</v>
      </c>
      <c r="W102" s="34">
        <f t="shared" si="46"/>
        <v>7</v>
      </c>
      <c r="X102">
        <f t="shared" ref="X102:X137" si="53">IF(E102=P102,U102,V102)</f>
        <v>0.80987758227467388</v>
      </c>
      <c r="Y102" s="37">
        <v>1</v>
      </c>
      <c r="Z102">
        <f t="shared" si="47"/>
        <v>-0.21087217573162417</v>
      </c>
      <c r="AA102">
        <f t="shared" si="48"/>
        <v>-0.21087217573162417</v>
      </c>
      <c r="AC102">
        <f t="shared" si="49"/>
        <v>0.80987758227467388</v>
      </c>
      <c r="AD102">
        <f t="shared" si="50"/>
        <v>0.30987758227467388</v>
      </c>
      <c r="AE102">
        <f t="shared" ref="AE102:AE137" si="54">J102</f>
        <v>33</v>
      </c>
      <c r="AF102">
        <f t="shared" ref="AF102:AF137" si="55">$AK$9+$AJ$9*AC102</f>
        <v>8.8466125329082725</v>
      </c>
      <c r="AG102">
        <f t="shared" ref="AG102:AG137" si="56">$AJ$18*AD102</f>
        <v>7.6958584297666377</v>
      </c>
    </row>
    <row r="103" spans="1:33" x14ac:dyDescent="0.35">
      <c r="A103" s="7">
        <v>98</v>
      </c>
      <c r="B103" s="7">
        <v>7</v>
      </c>
      <c r="C103" s="8">
        <v>43030</v>
      </c>
      <c r="D103" s="8" t="s">
        <v>21</v>
      </c>
      <c r="E103" s="7">
        <v>14</v>
      </c>
      <c r="F103" s="7">
        <v>0</v>
      </c>
      <c r="G103" s="7" t="s">
        <v>14</v>
      </c>
      <c r="H103" s="7">
        <v>15</v>
      </c>
      <c r="I103" s="7">
        <v>27</v>
      </c>
      <c r="J103" s="7">
        <v>-27</v>
      </c>
      <c r="K103" s="7">
        <v>27</v>
      </c>
      <c r="N103" t="str">
        <f t="shared" si="33"/>
        <v>Jacksonville Jaguars</v>
      </c>
      <c r="O103" t="str">
        <f t="shared" si="34"/>
        <v>Indianapolis Colts</v>
      </c>
      <c r="P103">
        <f t="shared" si="41"/>
        <v>15</v>
      </c>
      <c r="Q103">
        <f t="shared" si="42"/>
        <v>14</v>
      </c>
      <c r="R103">
        <f t="shared" si="51"/>
        <v>8.4659672196984212E-2</v>
      </c>
      <c r="S103">
        <f t="shared" si="52"/>
        <v>2.254442507356941</v>
      </c>
      <c r="T103">
        <f t="shared" ref="T103:T137" si="57">$AP$38</f>
        <v>0.20739072164133235</v>
      </c>
      <c r="U103">
        <f t="shared" si="44"/>
        <v>0.1232083991081134</v>
      </c>
      <c r="V103">
        <f t="shared" si="45"/>
        <v>0.87679160089188657</v>
      </c>
      <c r="W103" s="34">
        <f t="shared" si="46"/>
        <v>7</v>
      </c>
      <c r="X103">
        <f t="shared" si="53"/>
        <v>0.87679160089188657</v>
      </c>
      <c r="Y103" s="37">
        <v>1</v>
      </c>
      <c r="Z103">
        <f t="shared" si="47"/>
        <v>-0.13148594210903192</v>
      </c>
      <c r="AA103">
        <f t="shared" si="48"/>
        <v>-0.13148594210903192</v>
      </c>
      <c r="AC103">
        <f t="shared" si="49"/>
        <v>0.1232083991081134</v>
      </c>
      <c r="AD103">
        <f t="shared" si="50"/>
        <v>-0.37679160089188657</v>
      </c>
      <c r="AE103">
        <f t="shared" si="54"/>
        <v>-27</v>
      </c>
      <c r="AF103">
        <f t="shared" si="55"/>
        <v>-8.2069244894929945</v>
      </c>
      <c r="AG103">
        <f t="shared" si="56"/>
        <v>-9.3576785926346293</v>
      </c>
    </row>
    <row r="104" spans="1:33" x14ac:dyDescent="0.35">
      <c r="A104" s="7">
        <v>99</v>
      </c>
      <c r="B104" s="7">
        <v>7</v>
      </c>
      <c r="C104" s="8">
        <v>43030</v>
      </c>
      <c r="D104" s="8" t="s">
        <v>28</v>
      </c>
      <c r="E104" s="7">
        <v>20</v>
      </c>
      <c r="F104" s="7">
        <v>24</v>
      </c>
      <c r="G104" s="7" t="s">
        <v>12</v>
      </c>
      <c r="H104" s="7">
        <v>3</v>
      </c>
      <c r="I104" s="7">
        <v>16</v>
      </c>
      <c r="J104" s="7">
        <v>8</v>
      </c>
      <c r="K104" s="7">
        <v>40</v>
      </c>
      <c r="N104" t="str">
        <f t="shared" si="33"/>
        <v>Minnesota Vikings</v>
      </c>
      <c r="O104" t="str">
        <f t="shared" si="34"/>
        <v>Baltimore Ravens</v>
      </c>
      <c r="P104">
        <f t="shared" si="41"/>
        <v>20</v>
      </c>
      <c r="Q104">
        <f t="shared" si="42"/>
        <v>3</v>
      </c>
      <c r="R104">
        <f t="shared" si="51"/>
        <v>3.4375485616652655</v>
      </c>
      <c r="S104">
        <f t="shared" si="52"/>
        <v>1.7179517646464346</v>
      </c>
      <c r="T104">
        <f t="shared" si="57"/>
        <v>0.20739072164133235</v>
      </c>
      <c r="U104">
        <f t="shared" si="44"/>
        <v>0.87291560868352391</v>
      </c>
      <c r="V104">
        <f t="shared" si="45"/>
        <v>0.12708439131647609</v>
      </c>
      <c r="W104" s="34">
        <f t="shared" si="46"/>
        <v>7</v>
      </c>
      <c r="X104">
        <f t="shared" si="53"/>
        <v>0.87291560868352391</v>
      </c>
      <c r="Y104" s="37">
        <v>1</v>
      </c>
      <c r="Z104">
        <f t="shared" si="47"/>
        <v>-0.13591639598986158</v>
      </c>
      <c r="AA104">
        <f t="shared" si="48"/>
        <v>-0.13591639598986158</v>
      </c>
      <c r="AC104">
        <f t="shared" si="49"/>
        <v>0.87291560868352391</v>
      </c>
      <c r="AD104">
        <f t="shared" si="50"/>
        <v>0.37291560868352391</v>
      </c>
      <c r="AE104">
        <f t="shared" si="54"/>
        <v>8</v>
      </c>
      <c r="AF104">
        <f t="shared" si="55"/>
        <v>10.41217182046068</v>
      </c>
      <c r="AG104">
        <f t="shared" si="56"/>
        <v>9.2614177173190431</v>
      </c>
    </row>
    <row r="105" spans="1:33" x14ac:dyDescent="0.35">
      <c r="A105" s="7">
        <v>100</v>
      </c>
      <c r="B105" s="7">
        <v>7</v>
      </c>
      <c r="C105" s="8">
        <v>43030</v>
      </c>
      <c r="D105" s="8" t="s">
        <v>11</v>
      </c>
      <c r="E105" s="7">
        <v>8</v>
      </c>
      <c r="F105" s="7">
        <v>9</v>
      </c>
      <c r="G105" s="7" t="s">
        <v>7</v>
      </c>
      <c r="H105" s="7">
        <v>31</v>
      </c>
      <c r="I105" s="7">
        <v>12</v>
      </c>
      <c r="J105" s="7">
        <v>-3</v>
      </c>
      <c r="K105" s="7">
        <v>21</v>
      </c>
      <c r="N105" t="str">
        <f t="shared" si="33"/>
        <v>Tennessee Titans</v>
      </c>
      <c r="O105" t="str">
        <f t="shared" si="34"/>
        <v>Cleveland Browns</v>
      </c>
      <c r="P105">
        <f t="shared" si="41"/>
        <v>31</v>
      </c>
      <c r="Q105">
        <f t="shared" si="42"/>
        <v>8</v>
      </c>
      <c r="R105">
        <f t="shared" si="51"/>
        <v>1E-4</v>
      </c>
      <c r="S105">
        <f t="shared" si="52"/>
        <v>1.996915482789422</v>
      </c>
      <c r="T105">
        <f t="shared" si="57"/>
        <v>0.20739072164133235</v>
      </c>
      <c r="U105">
        <f t="shared" si="44"/>
        <v>0.14314326392391455</v>
      </c>
      <c r="V105">
        <f t="shared" si="45"/>
        <v>0.85685673607608548</v>
      </c>
      <c r="W105" s="34">
        <f t="shared" si="46"/>
        <v>7</v>
      </c>
      <c r="X105">
        <f t="shared" si="53"/>
        <v>0.85685673607608548</v>
      </c>
      <c r="Y105" s="37">
        <v>1</v>
      </c>
      <c r="Z105">
        <f t="shared" si="47"/>
        <v>-0.15448454346475429</v>
      </c>
      <c r="AA105">
        <f t="shared" si="48"/>
        <v>-0.15448454346475429</v>
      </c>
      <c r="AC105">
        <f t="shared" si="49"/>
        <v>0.14314326392391455</v>
      </c>
      <c r="AD105">
        <f t="shared" si="50"/>
        <v>-0.35685673607608548</v>
      </c>
      <c r="AE105">
        <f t="shared" si="54"/>
        <v>-3</v>
      </c>
      <c r="AF105">
        <f t="shared" si="55"/>
        <v>-7.7118389905266493</v>
      </c>
      <c r="AG105">
        <f t="shared" si="56"/>
        <v>-8.862593093668286</v>
      </c>
    </row>
    <row r="106" spans="1:33" x14ac:dyDescent="0.35">
      <c r="A106" s="7">
        <v>101</v>
      </c>
      <c r="B106" s="7">
        <v>7</v>
      </c>
      <c r="C106" s="8">
        <v>43030</v>
      </c>
      <c r="D106" s="8" t="s">
        <v>25</v>
      </c>
      <c r="E106" s="7">
        <v>28</v>
      </c>
      <c r="F106" s="7">
        <v>10</v>
      </c>
      <c r="G106" s="7" t="s">
        <v>26</v>
      </c>
      <c r="H106" s="7">
        <v>9</v>
      </c>
      <c r="I106" s="7">
        <v>40</v>
      </c>
      <c r="J106" s="7">
        <v>-30</v>
      </c>
      <c r="K106" s="7">
        <v>50</v>
      </c>
      <c r="N106" t="str">
        <f t="shared" si="33"/>
        <v>Dallas Cowboys</v>
      </c>
      <c r="O106" t="str">
        <f t="shared" si="34"/>
        <v>San Francisco 49ers</v>
      </c>
      <c r="P106">
        <f t="shared" si="41"/>
        <v>9</v>
      </c>
      <c r="Q106">
        <f t="shared" si="42"/>
        <v>28</v>
      </c>
      <c r="R106">
        <f t="shared" si="51"/>
        <v>1.0000000000065512E-4</v>
      </c>
      <c r="S106">
        <f t="shared" si="52"/>
        <v>2.2334528503624713</v>
      </c>
      <c r="T106">
        <f t="shared" si="57"/>
        <v>0.20739072164133235</v>
      </c>
      <c r="U106">
        <f t="shared" si="44"/>
        <v>0.1165038999924991</v>
      </c>
      <c r="V106">
        <f t="shared" si="45"/>
        <v>0.8834961000075009</v>
      </c>
      <c r="W106" s="34">
        <f t="shared" si="46"/>
        <v>7</v>
      </c>
      <c r="X106">
        <f t="shared" si="53"/>
        <v>0.8834961000075009</v>
      </c>
      <c r="Y106" s="37">
        <v>1</v>
      </c>
      <c r="Z106">
        <f t="shared" si="47"/>
        <v>-0.12386840148509894</v>
      </c>
      <c r="AA106">
        <f t="shared" si="48"/>
        <v>-0.12386840148509894</v>
      </c>
      <c r="AC106">
        <f t="shared" si="49"/>
        <v>0.1165038999924991</v>
      </c>
      <c r="AD106">
        <f t="shared" si="50"/>
        <v>-0.3834961000075009</v>
      </c>
      <c r="AE106">
        <f t="shared" si="54"/>
        <v>-30</v>
      </c>
      <c r="AF106">
        <f t="shared" si="55"/>
        <v>-8.3734317781374763</v>
      </c>
      <c r="AG106">
        <f t="shared" si="56"/>
        <v>-9.5241858812791111</v>
      </c>
    </row>
    <row r="107" spans="1:33" x14ac:dyDescent="0.35">
      <c r="A107" s="7">
        <v>102</v>
      </c>
      <c r="B107" s="7">
        <v>7</v>
      </c>
      <c r="C107" s="8">
        <v>43030</v>
      </c>
      <c r="D107" s="8" t="s">
        <v>31</v>
      </c>
      <c r="E107" s="7">
        <v>17</v>
      </c>
      <c r="F107" s="7">
        <v>21</v>
      </c>
      <c r="G107" s="7" t="s">
        <v>30</v>
      </c>
      <c r="H107" s="7">
        <v>10</v>
      </c>
      <c r="I107" s="7">
        <v>0</v>
      </c>
      <c r="J107" s="7">
        <v>21</v>
      </c>
      <c r="K107" s="7">
        <v>21</v>
      </c>
      <c r="N107" t="str">
        <f t="shared" si="33"/>
        <v>Los Angeles Chargers</v>
      </c>
      <c r="O107" t="str">
        <f t="shared" si="34"/>
        <v>Denver Broncos</v>
      </c>
      <c r="P107">
        <f t="shared" si="41"/>
        <v>17</v>
      </c>
      <c r="Q107">
        <f t="shared" si="42"/>
        <v>10</v>
      </c>
      <c r="R107">
        <f t="shared" si="51"/>
        <v>1.0886107646727536</v>
      </c>
      <c r="S107">
        <f t="shared" si="52"/>
        <v>1.5228842448951479E-4</v>
      </c>
      <c r="T107">
        <f t="shared" si="57"/>
        <v>0.20739072164133235</v>
      </c>
      <c r="U107">
        <f t="shared" si="44"/>
        <v>0.78513558104700332</v>
      </c>
      <c r="V107">
        <f t="shared" si="45"/>
        <v>0.21486441895299668</v>
      </c>
      <c r="W107" s="34">
        <f t="shared" si="46"/>
        <v>7</v>
      </c>
      <c r="X107">
        <f t="shared" si="53"/>
        <v>0.78513558104700332</v>
      </c>
      <c r="Y107" s="37">
        <v>1</v>
      </c>
      <c r="Z107">
        <f t="shared" si="47"/>
        <v>-0.24189886140363853</v>
      </c>
      <c r="AA107">
        <f t="shared" si="48"/>
        <v>-0.24189886140363853</v>
      </c>
      <c r="AC107">
        <f t="shared" si="49"/>
        <v>0.78513558104700332</v>
      </c>
      <c r="AD107">
        <f t="shared" si="50"/>
        <v>0.28513558104700332</v>
      </c>
      <c r="AE107">
        <f t="shared" si="54"/>
        <v>21</v>
      </c>
      <c r="AF107">
        <f t="shared" si="55"/>
        <v>8.232141046072913</v>
      </c>
      <c r="AG107">
        <f t="shared" si="56"/>
        <v>7.081386942931279</v>
      </c>
    </row>
    <row r="108" spans="1:33" x14ac:dyDescent="0.35">
      <c r="A108" s="7">
        <v>103</v>
      </c>
      <c r="B108" s="7">
        <v>7</v>
      </c>
      <c r="C108" s="8">
        <v>43030</v>
      </c>
      <c r="D108" s="8" t="s">
        <v>10</v>
      </c>
      <c r="E108" s="7">
        <v>27</v>
      </c>
      <c r="F108" s="7">
        <v>29</v>
      </c>
      <c r="G108" s="7" t="s">
        <v>13</v>
      </c>
      <c r="H108" s="7">
        <v>7</v>
      </c>
      <c r="I108" s="7">
        <v>14</v>
      </c>
      <c r="J108" s="7">
        <v>15</v>
      </c>
      <c r="K108" s="7">
        <v>43</v>
      </c>
      <c r="N108" t="str">
        <f t="shared" si="33"/>
        <v>Pittsburgh Steelers</v>
      </c>
      <c r="O108" t="str">
        <f t="shared" si="34"/>
        <v>Cincinnati Bengals</v>
      </c>
      <c r="P108">
        <f t="shared" si="41"/>
        <v>27</v>
      </c>
      <c r="Q108">
        <f t="shared" si="42"/>
        <v>7</v>
      </c>
      <c r="R108">
        <f t="shared" si="51"/>
        <v>3.415204864050112</v>
      </c>
      <c r="S108">
        <f t="shared" si="52"/>
        <v>0.27535685351800204</v>
      </c>
      <c r="T108">
        <f t="shared" si="57"/>
        <v>0.20739072164133235</v>
      </c>
      <c r="U108">
        <f t="shared" si="44"/>
        <v>0.96601429811770889</v>
      </c>
      <c r="V108">
        <f t="shared" si="45"/>
        <v>3.3985701882291108E-2</v>
      </c>
      <c r="W108" s="34">
        <f t="shared" si="46"/>
        <v>7</v>
      </c>
      <c r="X108">
        <f t="shared" si="53"/>
        <v>0.96601429811770889</v>
      </c>
      <c r="Y108" s="37">
        <v>1</v>
      </c>
      <c r="Z108">
        <f t="shared" si="47"/>
        <v>-3.4576643515070282E-2</v>
      </c>
      <c r="AA108">
        <f t="shared" si="48"/>
        <v>-3.4576643515070282E-2</v>
      </c>
      <c r="AC108">
        <f t="shared" si="49"/>
        <v>0.96601429811770889</v>
      </c>
      <c r="AD108">
        <f t="shared" si="50"/>
        <v>0.46601429811770889</v>
      </c>
      <c r="AE108">
        <f t="shared" si="54"/>
        <v>15</v>
      </c>
      <c r="AF108">
        <f t="shared" si="55"/>
        <v>12.724292396021449</v>
      </c>
      <c r="AG108">
        <f t="shared" si="56"/>
        <v>11.573538292879812</v>
      </c>
    </row>
    <row r="109" spans="1:33" x14ac:dyDescent="0.35">
      <c r="A109" s="7">
        <v>104</v>
      </c>
      <c r="B109" s="7">
        <v>7</v>
      </c>
      <c r="C109" s="8">
        <v>43030</v>
      </c>
      <c r="D109" s="8" t="s">
        <v>27</v>
      </c>
      <c r="E109" s="7">
        <v>23</v>
      </c>
      <c r="F109" s="7">
        <v>7</v>
      </c>
      <c r="G109" s="7" t="s">
        <v>23</v>
      </c>
      <c r="H109" s="7">
        <v>29</v>
      </c>
      <c r="I109" s="7">
        <v>24</v>
      </c>
      <c r="J109" s="7">
        <v>-17</v>
      </c>
      <c r="K109" s="7">
        <v>31</v>
      </c>
      <c r="N109" t="str">
        <f t="shared" si="33"/>
        <v>Seattle Seahawks</v>
      </c>
      <c r="O109" t="str">
        <f t="shared" si="34"/>
        <v>New York Giants</v>
      </c>
      <c r="P109">
        <f t="shared" si="41"/>
        <v>29</v>
      </c>
      <c r="Q109">
        <f t="shared" si="42"/>
        <v>23</v>
      </c>
      <c r="R109">
        <f t="shared" si="51"/>
        <v>1.0000000000000002E-4</v>
      </c>
      <c r="S109">
        <f t="shared" si="52"/>
        <v>2.041279691889454</v>
      </c>
      <c r="T109">
        <f t="shared" si="57"/>
        <v>0.20739072164133235</v>
      </c>
      <c r="U109">
        <f t="shared" si="44"/>
        <v>0.13778751740055575</v>
      </c>
      <c r="V109">
        <f t="shared" si="45"/>
        <v>0.86221248259944427</v>
      </c>
      <c r="W109" s="34">
        <f t="shared" si="46"/>
        <v>7</v>
      </c>
      <c r="X109">
        <f t="shared" si="53"/>
        <v>0.86221248259944427</v>
      </c>
      <c r="Y109" s="37">
        <v>1</v>
      </c>
      <c r="Z109">
        <f t="shared" si="47"/>
        <v>-0.14825353915914455</v>
      </c>
      <c r="AA109">
        <f t="shared" si="48"/>
        <v>-0.14825353915914455</v>
      </c>
      <c r="AC109">
        <f t="shared" si="49"/>
        <v>0.13778751740055575</v>
      </c>
      <c r="AD109">
        <f t="shared" si="50"/>
        <v>-0.36221248259944427</v>
      </c>
      <c r="AE109">
        <f t="shared" si="54"/>
        <v>-17</v>
      </c>
      <c r="AF109">
        <f t="shared" si="55"/>
        <v>-7.8448497966873534</v>
      </c>
      <c r="AG109">
        <f t="shared" si="56"/>
        <v>-8.9956038998289891</v>
      </c>
    </row>
    <row r="110" spans="1:33" x14ac:dyDescent="0.35">
      <c r="A110" s="7">
        <v>105</v>
      </c>
      <c r="B110" s="7">
        <v>7</v>
      </c>
      <c r="C110" s="8">
        <v>43030</v>
      </c>
      <c r="D110" s="8" t="s">
        <v>3</v>
      </c>
      <c r="E110" s="7">
        <v>21</v>
      </c>
      <c r="F110" s="7">
        <v>23</v>
      </c>
      <c r="G110" s="7" t="s">
        <v>16</v>
      </c>
      <c r="H110" s="7">
        <v>2</v>
      </c>
      <c r="I110" s="7">
        <v>7</v>
      </c>
      <c r="J110" s="7">
        <v>16</v>
      </c>
      <c r="K110" s="7">
        <v>30</v>
      </c>
      <c r="N110" t="str">
        <f t="shared" si="33"/>
        <v>New England Patriots</v>
      </c>
      <c r="O110" t="str">
        <f t="shared" si="34"/>
        <v>Atlanta Falcons</v>
      </c>
      <c r="P110">
        <f t="shared" si="41"/>
        <v>21</v>
      </c>
      <c r="Q110">
        <f t="shared" si="42"/>
        <v>2</v>
      </c>
      <c r="R110">
        <f t="shared" si="51"/>
        <v>3.5078187786309396</v>
      </c>
      <c r="S110">
        <f t="shared" si="52"/>
        <v>2.5632772136493016</v>
      </c>
      <c r="T110">
        <f t="shared" si="57"/>
        <v>0.20739072164133235</v>
      </c>
      <c r="U110">
        <f t="shared" si="44"/>
        <v>0.75986367998962356</v>
      </c>
      <c r="V110">
        <f t="shared" si="45"/>
        <v>0.24013632001037644</v>
      </c>
      <c r="W110" s="34">
        <f t="shared" si="46"/>
        <v>7</v>
      </c>
      <c r="X110">
        <f t="shared" si="53"/>
        <v>0.75986367998962356</v>
      </c>
      <c r="Y110" s="37">
        <v>1</v>
      </c>
      <c r="Z110">
        <f t="shared" si="47"/>
        <v>-0.27461623022490766</v>
      </c>
      <c r="AA110">
        <f t="shared" si="48"/>
        <v>-0.27461623022490766</v>
      </c>
      <c r="AC110">
        <f t="shared" si="49"/>
        <v>0.75986367998962356</v>
      </c>
      <c r="AD110">
        <f t="shared" si="50"/>
        <v>0.25986367998962356</v>
      </c>
      <c r="AE110">
        <f t="shared" si="54"/>
        <v>16</v>
      </c>
      <c r="AF110">
        <f t="shared" si="55"/>
        <v>7.6045094137327904</v>
      </c>
      <c r="AG110">
        <f t="shared" si="56"/>
        <v>6.4537553105911556</v>
      </c>
    </row>
    <row r="111" spans="1:33" x14ac:dyDescent="0.35">
      <c r="A111" s="7">
        <v>106</v>
      </c>
      <c r="B111" s="7">
        <v>7</v>
      </c>
      <c r="C111" s="8">
        <v>43031</v>
      </c>
      <c r="D111" s="8" t="s">
        <v>4</v>
      </c>
      <c r="E111" s="7">
        <v>26</v>
      </c>
      <c r="F111" s="7">
        <v>34</v>
      </c>
      <c r="G111" s="7" t="s">
        <v>5</v>
      </c>
      <c r="H111" s="7">
        <v>32</v>
      </c>
      <c r="I111" s="7">
        <v>24</v>
      </c>
      <c r="J111" s="7">
        <v>10</v>
      </c>
      <c r="K111" s="7">
        <v>58</v>
      </c>
      <c r="N111" t="str">
        <f t="shared" si="33"/>
        <v>Philadelphia Eagles</v>
      </c>
      <c r="O111" t="str">
        <f t="shared" si="34"/>
        <v>Washington Redskins</v>
      </c>
      <c r="P111">
        <f t="shared" si="41"/>
        <v>26</v>
      </c>
      <c r="Q111">
        <f t="shared" si="42"/>
        <v>32</v>
      </c>
      <c r="R111">
        <f t="shared" si="51"/>
        <v>4.3854719534578672</v>
      </c>
      <c r="S111">
        <f t="shared" si="52"/>
        <v>2.6215576762613475</v>
      </c>
      <c r="T111">
        <f t="shared" si="57"/>
        <v>0.20739072164133235</v>
      </c>
      <c r="U111">
        <f t="shared" si="44"/>
        <v>0.87775121384374921</v>
      </c>
      <c r="V111">
        <f t="shared" si="45"/>
        <v>0.12224878615625079</v>
      </c>
      <c r="W111" s="34">
        <f t="shared" si="46"/>
        <v>7</v>
      </c>
      <c r="X111">
        <f t="shared" si="53"/>
        <v>0.87775121384374921</v>
      </c>
      <c r="Y111" s="37">
        <v>1</v>
      </c>
      <c r="Z111">
        <f t="shared" si="47"/>
        <v>-0.13039208103082139</v>
      </c>
      <c r="AA111">
        <f t="shared" si="48"/>
        <v>-0.13039208103082139</v>
      </c>
      <c r="AC111">
        <f t="shared" si="49"/>
        <v>0.87775121384374921</v>
      </c>
      <c r="AD111">
        <f t="shared" si="50"/>
        <v>0.37775121384374921</v>
      </c>
      <c r="AE111">
        <f t="shared" si="54"/>
        <v>10</v>
      </c>
      <c r="AF111">
        <f t="shared" si="55"/>
        <v>10.532264834166833</v>
      </c>
      <c r="AG111">
        <f t="shared" si="56"/>
        <v>9.3815107310251999</v>
      </c>
    </row>
    <row r="112" spans="1:33" x14ac:dyDescent="0.35">
      <c r="A112" s="7">
        <v>107</v>
      </c>
      <c r="B112" s="7">
        <v>8</v>
      </c>
      <c r="C112" s="8">
        <v>43034</v>
      </c>
      <c r="D112" s="8" t="s">
        <v>12</v>
      </c>
      <c r="E112" s="7">
        <v>3</v>
      </c>
      <c r="F112" s="7">
        <v>40</v>
      </c>
      <c r="G112" s="7" t="s">
        <v>33</v>
      </c>
      <c r="H112" s="7">
        <v>19</v>
      </c>
      <c r="I112" s="7">
        <v>0</v>
      </c>
      <c r="J112" s="7">
        <v>40</v>
      </c>
      <c r="K112" s="7">
        <v>40</v>
      </c>
      <c r="N112" t="str">
        <f t="shared" si="33"/>
        <v>Baltimore Ravens</v>
      </c>
      <c r="O112" t="str">
        <f t="shared" si="34"/>
        <v>Miami Dolphins</v>
      </c>
      <c r="P112">
        <f t="shared" si="41"/>
        <v>3</v>
      </c>
      <c r="Q112">
        <f t="shared" si="42"/>
        <v>19</v>
      </c>
      <c r="R112">
        <f t="shared" si="51"/>
        <v>1.7179517646464346</v>
      </c>
      <c r="S112">
        <f t="shared" si="52"/>
        <v>2.051944401942241</v>
      </c>
      <c r="T112">
        <f t="shared" si="57"/>
        <v>0.20739072164133235</v>
      </c>
      <c r="U112">
        <f t="shared" si="44"/>
        <v>0.46839172804664936</v>
      </c>
      <c r="V112">
        <f t="shared" si="45"/>
        <v>0.53160827195335059</v>
      </c>
      <c r="W112" s="34">
        <f t="shared" si="46"/>
        <v>8</v>
      </c>
      <c r="X112">
        <f t="shared" si="53"/>
        <v>0.46839172804664936</v>
      </c>
      <c r="Y112" s="37">
        <v>1</v>
      </c>
      <c r="Z112">
        <f t="shared" si="47"/>
        <v>-0.75845030743447772</v>
      </c>
      <c r="AA112">
        <f t="shared" si="48"/>
        <v>-0.75845030743447772</v>
      </c>
      <c r="AC112">
        <f t="shared" si="49"/>
        <v>0.46839172804664936</v>
      </c>
      <c r="AD112">
        <f t="shared" si="50"/>
        <v>-3.1608271953350642E-2</v>
      </c>
      <c r="AE112">
        <f t="shared" si="54"/>
        <v>40</v>
      </c>
      <c r="AF112">
        <f t="shared" si="55"/>
        <v>0.3657577043155591</v>
      </c>
      <c r="AG112">
        <f t="shared" si="56"/>
        <v>-0.78499639882607553</v>
      </c>
    </row>
    <row r="113" spans="1:33" x14ac:dyDescent="0.35">
      <c r="A113" s="7">
        <v>108</v>
      </c>
      <c r="B113" s="7">
        <v>8</v>
      </c>
      <c r="C113" s="8">
        <v>43037</v>
      </c>
      <c r="D113" s="8" t="s">
        <v>11</v>
      </c>
      <c r="E113" s="7">
        <v>8</v>
      </c>
      <c r="F113" s="7">
        <v>16</v>
      </c>
      <c r="G113" s="7" t="s">
        <v>28</v>
      </c>
      <c r="H113" s="7">
        <v>20</v>
      </c>
      <c r="I113" s="7">
        <v>33</v>
      </c>
      <c r="J113" s="7">
        <v>-17</v>
      </c>
      <c r="K113" s="7">
        <v>49</v>
      </c>
      <c r="N113" t="str">
        <f t="shared" si="33"/>
        <v>Minnesota Vikings</v>
      </c>
      <c r="O113" t="str">
        <f t="shared" si="34"/>
        <v>Cleveland Browns</v>
      </c>
      <c r="P113">
        <f t="shared" si="41"/>
        <v>20</v>
      </c>
      <c r="Q113">
        <f t="shared" si="42"/>
        <v>8</v>
      </c>
      <c r="R113">
        <f t="shared" si="51"/>
        <v>1E-4</v>
      </c>
      <c r="S113">
        <f t="shared" si="52"/>
        <v>3.4375485616652655</v>
      </c>
      <c r="T113">
        <f t="shared" si="57"/>
        <v>0.20739072164133235</v>
      </c>
      <c r="U113">
        <f t="shared" si="44"/>
        <v>3.8050129935501602E-2</v>
      </c>
      <c r="V113">
        <f t="shared" si="45"/>
        <v>0.96194987006449839</v>
      </c>
      <c r="W113" s="34">
        <f t="shared" si="46"/>
        <v>8</v>
      </c>
      <c r="X113">
        <f t="shared" si="53"/>
        <v>0.96194987006449839</v>
      </c>
      <c r="Y113" s="37">
        <v>1</v>
      </c>
      <c r="Z113">
        <f t="shared" si="47"/>
        <v>-3.8792939794274083E-2</v>
      </c>
      <c r="AA113">
        <f t="shared" si="48"/>
        <v>-3.8792939794274083E-2</v>
      </c>
      <c r="AC113">
        <f t="shared" si="49"/>
        <v>3.8050129935501602E-2</v>
      </c>
      <c r="AD113">
        <f t="shared" si="50"/>
        <v>-0.46194987006449839</v>
      </c>
      <c r="AE113">
        <f t="shared" si="54"/>
        <v>-17</v>
      </c>
      <c r="AF113">
        <f t="shared" si="55"/>
        <v>-10.321843480617265</v>
      </c>
      <c r="AG113">
        <f t="shared" si="56"/>
        <v>-11.472597583758898</v>
      </c>
    </row>
    <row r="114" spans="1:33" x14ac:dyDescent="0.35">
      <c r="A114" s="7">
        <v>109</v>
      </c>
      <c r="B114" s="7">
        <v>8</v>
      </c>
      <c r="C114" s="8">
        <v>43037</v>
      </c>
      <c r="D114" s="8" t="s">
        <v>18</v>
      </c>
      <c r="E114" s="7">
        <v>4</v>
      </c>
      <c r="F114" s="7">
        <v>34</v>
      </c>
      <c r="G114" s="7" t="s">
        <v>6</v>
      </c>
      <c r="H114" s="7">
        <v>25</v>
      </c>
      <c r="I114" s="7">
        <v>14</v>
      </c>
      <c r="J114" s="7">
        <v>20</v>
      </c>
      <c r="K114" s="7">
        <v>48</v>
      </c>
      <c r="N114" t="str">
        <f t="shared" si="33"/>
        <v>Buffalo Bills</v>
      </c>
      <c r="O114" t="str">
        <f t="shared" si="34"/>
        <v>Oakland Raiders</v>
      </c>
      <c r="P114">
        <f t="shared" si="41"/>
        <v>4</v>
      </c>
      <c r="Q114">
        <f t="shared" si="42"/>
        <v>25</v>
      </c>
      <c r="R114">
        <f t="shared" si="51"/>
        <v>2.1673111762312125</v>
      </c>
      <c r="S114">
        <f t="shared" si="52"/>
        <v>1.6883191909578101</v>
      </c>
      <c r="T114">
        <f t="shared" si="57"/>
        <v>0.20739072164133235</v>
      </c>
      <c r="U114">
        <f t="shared" si="44"/>
        <v>0.66516175938859834</v>
      </c>
      <c r="V114">
        <f t="shared" si="45"/>
        <v>0.33483824061140166</v>
      </c>
      <c r="W114" s="34">
        <f t="shared" si="46"/>
        <v>8</v>
      </c>
      <c r="X114">
        <f t="shared" si="53"/>
        <v>0.66516175938859834</v>
      </c>
      <c r="Y114" s="37">
        <v>1</v>
      </c>
      <c r="Z114">
        <f t="shared" si="47"/>
        <v>-0.40772502070518685</v>
      </c>
      <c r="AA114">
        <f t="shared" si="48"/>
        <v>-0.40772502070518685</v>
      </c>
      <c r="AC114">
        <f t="shared" si="49"/>
        <v>0.66516175938859834</v>
      </c>
      <c r="AD114">
        <f t="shared" si="50"/>
        <v>0.16516175938859834</v>
      </c>
      <c r="AE114">
        <f t="shared" si="54"/>
        <v>20</v>
      </c>
      <c r="AF114">
        <f t="shared" si="55"/>
        <v>5.252572340316247</v>
      </c>
      <c r="AG114">
        <f t="shared" si="56"/>
        <v>4.1018182371746121</v>
      </c>
    </row>
    <row r="115" spans="1:33" x14ac:dyDescent="0.35">
      <c r="A115" s="7">
        <v>110</v>
      </c>
      <c r="B115" s="7">
        <v>8</v>
      </c>
      <c r="C115" s="8">
        <v>43037</v>
      </c>
      <c r="D115" s="8" t="s">
        <v>19</v>
      </c>
      <c r="E115" s="7">
        <v>24</v>
      </c>
      <c r="F115" s="7">
        <v>20</v>
      </c>
      <c r="G115" s="7" t="s">
        <v>16</v>
      </c>
      <c r="H115" s="7">
        <v>2</v>
      </c>
      <c r="I115" s="7">
        <v>25</v>
      </c>
      <c r="J115" s="7">
        <v>-5</v>
      </c>
      <c r="K115" s="7">
        <v>45</v>
      </c>
      <c r="N115" t="str">
        <f t="shared" si="33"/>
        <v>Atlanta Falcons</v>
      </c>
      <c r="O115" t="str">
        <f t="shared" si="34"/>
        <v>New York Jets</v>
      </c>
      <c r="P115">
        <f t="shared" si="41"/>
        <v>2</v>
      </c>
      <c r="Q115">
        <f t="shared" si="42"/>
        <v>24</v>
      </c>
      <c r="R115">
        <f t="shared" si="51"/>
        <v>1.8329688947749201</v>
      </c>
      <c r="S115">
        <f t="shared" si="52"/>
        <v>2.5632772136493016</v>
      </c>
      <c r="T115">
        <f t="shared" si="57"/>
        <v>0.20739072164133235</v>
      </c>
      <c r="U115">
        <f t="shared" si="44"/>
        <v>0.37217025534768439</v>
      </c>
      <c r="V115">
        <f t="shared" si="45"/>
        <v>0.62782974465231556</v>
      </c>
      <c r="W115" s="34">
        <f t="shared" si="46"/>
        <v>8</v>
      </c>
      <c r="X115">
        <f t="shared" si="53"/>
        <v>0.62782974465231556</v>
      </c>
      <c r="Y115" s="37">
        <v>1</v>
      </c>
      <c r="Z115">
        <f t="shared" si="47"/>
        <v>-0.46548625651168574</v>
      </c>
      <c r="AA115">
        <f t="shared" si="48"/>
        <v>-0.46548625651168574</v>
      </c>
      <c r="AC115">
        <f t="shared" si="49"/>
        <v>0.37217025534768439</v>
      </c>
      <c r="AD115">
        <f t="shared" si="50"/>
        <v>-0.12782974465231561</v>
      </c>
      <c r="AE115">
        <f t="shared" si="54"/>
        <v>-5</v>
      </c>
      <c r="AF115">
        <f t="shared" si="55"/>
        <v>-2.0239176841367374</v>
      </c>
      <c r="AG115">
        <f t="shared" si="56"/>
        <v>-3.1746717872783723</v>
      </c>
    </row>
    <row r="116" spans="1:33" x14ac:dyDescent="0.35">
      <c r="A116" s="7">
        <v>111</v>
      </c>
      <c r="B116" s="7">
        <v>8</v>
      </c>
      <c r="C116" s="8">
        <v>43037</v>
      </c>
      <c r="D116" s="8" t="s">
        <v>13</v>
      </c>
      <c r="E116" s="7">
        <v>7</v>
      </c>
      <c r="F116" s="7">
        <v>24</v>
      </c>
      <c r="G116" s="7" t="s">
        <v>21</v>
      </c>
      <c r="H116" s="7">
        <v>14</v>
      </c>
      <c r="I116" s="7">
        <v>23</v>
      </c>
      <c r="J116" s="7">
        <v>1</v>
      </c>
      <c r="K116" s="7">
        <v>47</v>
      </c>
      <c r="N116" t="str">
        <f t="shared" si="33"/>
        <v>Cincinnati Bengals</v>
      </c>
      <c r="O116" t="str">
        <f t="shared" si="34"/>
        <v>Indianapolis Colts</v>
      </c>
      <c r="P116">
        <f t="shared" si="41"/>
        <v>7</v>
      </c>
      <c r="Q116">
        <f t="shared" si="42"/>
        <v>14</v>
      </c>
      <c r="R116">
        <f t="shared" si="51"/>
        <v>0.27535685351800204</v>
      </c>
      <c r="S116">
        <f t="shared" si="52"/>
        <v>8.4659672196984212E-2</v>
      </c>
      <c r="T116">
        <f t="shared" si="57"/>
        <v>0.20739072164133235</v>
      </c>
      <c r="U116">
        <f t="shared" si="44"/>
        <v>0.59822817168660958</v>
      </c>
      <c r="V116">
        <f t="shared" si="45"/>
        <v>0.40177182831339042</v>
      </c>
      <c r="W116" s="34">
        <f t="shared" si="46"/>
        <v>8</v>
      </c>
      <c r="X116">
        <f t="shared" si="53"/>
        <v>0.59822817168660958</v>
      </c>
      <c r="Y116" s="37">
        <v>1</v>
      </c>
      <c r="Z116">
        <f t="shared" si="47"/>
        <v>-0.51378303980188555</v>
      </c>
      <c r="AA116">
        <f t="shared" si="48"/>
        <v>-0.51378303980188555</v>
      </c>
      <c r="AC116">
        <f t="shared" si="49"/>
        <v>0.59822817168660958</v>
      </c>
      <c r="AD116">
        <f t="shared" si="50"/>
        <v>9.8228171686609578E-2</v>
      </c>
      <c r="AE116">
        <f t="shared" si="54"/>
        <v>1</v>
      </c>
      <c r="AF116">
        <f t="shared" si="55"/>
        <v>3.5902661761540298</v>
      </c>
      <c r="AG116">
        <f t="shared" si="56"/>
        <v>2.4395120730123958</v>
      </c>
    </row>
    <row r="117" spans="1:33" x14ac:dyDescent="0.35">
      <c r="A117" s="7">
        <v>112</v>
      </c>
      <c r="B117" s="7">
        <v>8</v>
      </c>
      <c r="C117" s="8">
        <v>43037</v>
      </c>
      <c r="D117" s="8" t="s">
        <v>29</v>
      </c>
      <c r="E117" s="7">
        <v>22</v>
      </c>
      <c r="F117" s="7">
        <v>20</v>
      </c>
      <c r="G117" s="7" t="s">
        <v>17</v>
      </c>
      <c r="H117" s="7">
        <v>6</v>
      </c>
      <c r="I117" s="7">
        <v>12</v>
      </c>
      <c r="J117" s="7">
        <v>8</v>
      </c>
      <c r="K117" s="7">
        <v>32</v>
      </c>
      <c r="N117" t="str">
        <f t="shared" si="33"/>
        <v>New Orleans Saints</v>
      </c>
      <c r="O117" t="str">
        <f t="shared" si="34"/>
        <v>Chicago Bears</v>
      </c>
      <c r="P117">
        <f t="shared" si="41"/>
        <v>22</v>
      </c>
      <c r="Q117">
        <f t="shared" si="42"/>
        <v>6</v>
      </c>
      <c r="R117">
        <f t="shared" si="51"/>
        <v>3.8184743590758092</v>
      </c>
      <c r="S117">
        <f t="shared" si="52"/>
        <v>2.0604159203909185</v>
      </c>
      <c r="T117">
        <f t="shared" si="57"/>
        <v>0.20739072164133235</v>
      </c>
      <c r="U117">
        <f t="shared" si="44"/>
        <v>0.87712146759769949</v>
      </c>
      <c r="V117">
        <f t="shared" si="45"/>
        <v>0.12287853240230051</v>
      </c>
      <c r="W117" s="34">
        <f t="shared" si="46"/>
        <v>8</v>
      </c>
      <c r="X117">
        <f t="shared" si="53"/>
        <v>0.87712146759769949</v>
      </c>
      <c r="Y117" s="37">
        <v>1</v>
      </c>
      <c r="Z117">
        <f t="shared" si="47"/>
        <v>-0.13110979266852818</v>
      </c>
      <c r="AA117">
        <f t="shared" si="48"/>
        <v>-0.13110979266852818</v>
      </c>
      <c r="AC117">
        <f t="shared" si="49"/>
        <v>0.87712146759769949</v>
      </c>
      <c r="AD117">
        <f t="shared" si="50"/>
        <v>0.37712146759769949</v>
      </c>
      <c r="AE117">
        <f t="shared" si="54"/>
        <v>8</v>
      </c>
      <c r="AF117">
        <f t="shared" si="55"/>
        <v>10.516624987228893</v>
      </c>
      <c r="AG117">
        <f t="shared" si="56"/>
        <v>9.365870884087256</v>
      </c>
    </row>
    <row r="118" spans="1:33" x14ac:dyDescent="0.35">
      <c r="A118" s="7">
        <v>113</v>
      </c>
      <c r="B118" s="7">
        <v>8</v>
      </c>
      <c r="C118" s="8">
        <v>43037</v>
      </c>
      <c r="D118" s="8" t="s">
        <v>3</v>
      </c>
      <c r="E118" s="7">
        <v>21</v>
      </c>
      <c r="F118" s="7">
        <v>21</v>
      </c>
      <c r="G118" s="7" t="s">
        <v>31</v>
      </c>
      <c r="H118" s="7">
        <v>17</v>
      </c>
      <c r="I118" s="7">
        <v>13</v>
      </c>
      <c r="J118" s="7">
        <v>8</v>
      </c>
      <c r="K118" s="7">
        <v>34</v>
      </c>
      <c r="N118" t="str">
        <f t="shared" si="33"/>
        <v>New England Patriots</v>
      </c>
      <c r="O118" t="str">
        <f t="shared" si="34"/>
        <v>Los Angeles Chargers</v>
      </c>
      <c r="P118">
        <f t="shared" si="41"/>
        <v>21</v>
      </c>
      <c r="Q118">
        <f t="shared" si="42"/>
        <v>17</v>
      </c>
      <c r="R118">
        <f t="shared" si="51"/>
        <v>3.5078187786309396</v>
      </c>
      <c r="S118">
        <f t="shared" si="52"/>
        <v>1.0886107646727536</v>
      </c>
      <c r="T118">
        <f t="shared" si="57"/>
        <v>0.20739072164133235</v>
      </c>
      <c r="U118">
        <f t="shared" si="44"/>
        <v>0.93255393424858579</v>
      </c>
      <c r="V118">
        <f t="shared" si="45"/>
        <v>6.7446065751414208E-2</v>
      </c>
      <c r="W118" s="34">
        <f t="shared" si="46"/>
        <v>8</v>
      </c>
      <c r="X118">
        <f t="shared" si="53"/>
        <v>0.93255393424858579</v>
      </c>
      <c r="Y118" s="37">
        <v>1</v>
      </c>
      <c r="Z118">
        <f t="shared" si="47"/>
        <v>-6.9828290800453496E-2</v>
      </c>
      <c r="AA118">
        <f t="shared" si="48"/>
        <v>-6.9828290800453496E-2</v>
      </c>
      <c r="AC118">
        <f t="shared" si="49"/>
        <v>0.93255393424858579</v>
      </c>
      <c r="AD118">
        <f t="shared" si="50"/>
        <v>0.43255393424858579</v>
      </c>
      <c r="AE118">
        <f t="shared" si="54"/>
        <v>8</v>
      </c>
      <c r="AF118">
        <f t="shared" si="55"/>
        <v>11.8932990035501</v>
      </c>
      <c r="AG118">
        <f t="shared" si="56"/>
        <v>10.742544900408467</v>
      </c>
    </row>
    <row r="119" spans="1:33" x14ac:dyDescent="0.35">
      <c r="A119" s="7">
        <v>114</v>
      </c>
      <c r="B119" s="7">
        <v>8</v>
      </c>
      <c r="C119" s="8">
        <v>43037</v>
      </c>
      <c r="D119" s="8" t="s">
        <v>32</v>
      </c>
      <c r="E119" s="7">
        <v>30</v>
      </c>
      <c r="F119" s="7">
        <v>3</v>
      </c>
      <c r="G119" s="7" t="s">
        <v>24</v>
      </c>
      <c r="H119" s="7">
        <v>5</v>
      </c>
      <c r="I119" s="7">
        <v>17</v>
      </c>
      <c r="J119" s="7">
        <v>-14</v>
      </c>
      <c r="K119" s="7">
        <v>20</v>
      </c>
      <c r="N119" t="str">
        <f t="shared" si="33"/>
        <v>Carolina Panthers</v>
      </c>
      <c r="O119" t="str">
        <f t="shared" si="34"/>
        <v>Tampa Bay Buccaneers</v>
      </c>
      <c r="P119">
        <f t="shared" si="41"/>
        <v>5</v>
      </c>
      <c r="Q119">
        <f t="shared" si="42"/>
        <v>30</v>
      </c>
      <c r="R119">
        <f t="shared" si="51"/>
        <v>1.0000000026716433E-4</v>
      </c>
      <c r="S119">
        <f t="shared" si="52"/>
        <v>3.3666969282020145</v>
      </c>
      <c r="T119">
        <f t="shared" si="57"/>
        <v>0.20739072164133235</v>
      </c>
      <c r="U119">
        <f t="shared" si="44"/>
        <v>4.0730056665239101E-2</v>
      </c>
      <c r="V119">
        <f t="shared" si="45"/>
        <v>0.9592699433347609</v>
      </c>
      <c r="W119" s="34">
        <f t="shared" si="46"/>
        <v>8</v>
      </c>
      <c r="X119">
        <f t="shared" si="53"/>
        <v>0.9592699433347609</v>
      </c>
      <c r="Y119" s="37">
        <v>1</v>
      </c>
      <c r="Z119">
        <f t="shared" si="47"/>
        <v>-4.1582759521536249E-2</v>
      </c>
      <c r="AA119">
        <f t="shared" si="48"/>
        <v>-4.1582759521536249E-2</v>
      </c>
      <c r="AC119">
        <f t="shared" si="49"/>
        <v>4.0730056665239101E-2</v>
      </c>
      <c r="AD119">
        <f t="shared" si="50"/>
        <v>-0.4592699433347609</v>
      </c>
      <c r="AE119">
        <f t="shared" si="54"/>
        <v>-14</v>
      </c>
      <c r="AF119">
        <f t="shared" si="55"/>
        <v>-10.25528707933514</v>
      </c>
      <c r="AG119">
        <f t="shared" si="56"/>
        <v>-11.406041182476775</v>
      </c>
    </row>
    <row r="120" spans="1:33" x14ac:dyDescent="0.35">
      <c r="A120" s="7">
        <v>115</v>
      </c>
      <c r="B120" s="7">
        <v>8</v>
      </c>
      <c r="C120" s="8">
        <v>43037</v>
      </c>
      <c r="D120" s="8" t="s">
        <v>4</v>
      </c>
      <c r="E120" s="7">
        <v>26</v>
      </c>
      <c r="F120" s="7">
        <v>33</v>
      </c>
      <c r="G120" s="7" t="s">
        <v>25</v>
      </c>
      <c r="H120" s="7">
        <v>28</v>
      </c>
      <c r="I120" s="7">
        <v>10</v>
      </c>
      <c r="J120" s="7">
        <v>23</v>
      </c>
      <c r="K120" s="7">
        <v>43</v>
      </c>
      <c r="N120" t="str">
        <f t="shared" si="33"/>
        <v>Philadelphia Eagles</v>
      </c>
      <c r="O120" t="str">
        <f t="shared" si="34"/>
        <v>San Francisco 49ers</v>
      </c>
      <c r="P120">
        <f t="shared" si="41"/>
        <v>26</v>
      </c>
      <c r="Q120">
        <f t="shared" si="42"/>
        <v>28</v>
      </c>
      <c r="R120">
        <f t="shared" si="51"/>
        <v>4.3854719534578672</v>
      </c>
      <c r="S120">
        <f t="shared" si="52"/>
        <v>1.0000000000065512E-4</v>
      </c>
      <c r="T120">
        <f t="shared" si="57"/>
        <v>0.20739072164133235</v>
      </c>
      <c r="U120">
        <f t="shared" si="44"/>
        <v>0.98997663699332616</v>
      </c>
      <c r="V120">
        <f t="shared" si="45"/>
        <v>1.0023363006673836E-2</v>
      </c>
      <c r="W120" s="34">
        <f t="shared" si="46"/>
        <v>8</v>
      </c>
      <c r="X120">
        <f t="shared" si="53"/>
        <v>0.98997663699332616</v>
      </c>
      <c r="Y120" s="37">
        <v>1</v>
      </c>
      <c r="Z120">
        <f t="shared" si="47"/>
        <v>-1.0073935128602381E-2</v>
      </c>
      <c r="AA120">
        <f t="shared" si="48"/>
        <v>-1.0073935128602381E-2</v>
      </c>
      <c r="AC120">
        <f t="shared" si="49"/>
        <v>0.98997663699332616</v>
      </c>
      <c r="AD120">
        <f t="shared" si="50"/>
        <v>0.48997663699332616</v>
      </c>
      <c r="AE120">
        <f t="shared" si="54"/>
        <v>23</v>
      </c>
      <c r="AF120">
        <f t="shared" si="55"/>
        <v>13.319400845878215</v>
      </c>
      <c r="AG120">
        <f t="shared" si="56"/>
        <v>12.168646742736581</v>
      </c>
    </row>
    <row r="121" spans="1:33" x14ac:dyDescent="0.35">
      <c r="A121" s="7">
        <v>116</v>
      </c>
      <c r="B121" s="7">
        <v>8</v>
      </c>
      <c r="C121" s="8">
        <v>43037</v>
      </c>
      <c r="D121" s="8" t="s">
        <v>23</v>
      </c>
      <c r="E121" s="7">
        <v>29</v>
      </c>
      <c r="F121" s="7">
        <v>41</v>
      </c>
      <c r="G121" s="7" t="s">
        <v>15</v>
      </c>
      <c r="H121" s="7">
        <v>13</v>
      </c>
      <c r="I121" s="7">
        <v>38</v>
      </c>
      <c r="J121" s="7">
        <v>3</v>
      </c>
      <c r="K121" s="7">
        <v>79</v>
      </c>
      <c r="N121" t="str">
        <f t="shared" si="33"/>
        <v>Seattle Seahawks</v>
      </c>
      <c r="O121" t="str">
        <f t="shared" si="34"/>
        <v>Houston Texans</v>
      </c>
      <c r="P121">
        <f t="shared" si="41"/>
        <v>29</v>
      </c>
      <c r="Q121">
        <f t="shared" si="42"/>
        <v>13</v>
      </c>
      <c r="R121">
        <f t="shared" si="51"/>
        <v>2.041279691889454</v>
      </c>
      <c r="S121">
        <f t="shared" si="52"/>
        <v>0.86887636657615297</v>
      </c>
      <c r="T121">
        <f t="shared" si="57"/>
        <v>0.20739072164133235</v>
      </c>
      <c r="U121">
        <f t="shared" si="44"/>
        <v>0.79895792125112075</v>
      </c>
      <c r="V121">
        <f t="shared" si="45"/>
        <v>0.20104207874887925</v>
      </c>
      <c r="W121" s="34">
        <f t="shared" si="46"/>
        <v>8</v>
      </c>
      <c r="X121">
        <f t="shared" si="53"/>
        <v>0.79895792125112075</v>
      </c>
      <c r="Y121" s="37">
        <v>1</v>
      </c>
      <c r="Z121">
        <f t="shared" si="47"/>
        <v>-0.22444699886910566</v>
      </c>
      <c r="AA121">
        <f t="shared" si="48"/>
        <v>-0.22444699886910566</v>
      </c>
      <c r="AC121">
        <f t="shared" si="49"/>
        <v>0.79895792125112075</v>
      </c>
      <c r="AD121">
        <f t="shared" si="50"/>
        <v>0.29895792125112075</v>
      </c>
      <c r="AE121">
        <f t="shared" si="54"/>
        <v>3</v>
      </c>
      <c r="AF121">
        <f t="shared" si="55"/>
        <v>8.5754210361842009</v>
      </c>
      <c r="AG121">
        <f t="shared" si="56"/>
        <v>7.4246669330425652</v>
      </c>
    </row>
    <row r="122" spans="1:33" x14ac:dyDescent="0.35">
      <c r="A122" s="7">
        <v>117</v>
      </c>
      <c r="B122" s="7">
        <v>8</v>
      </c>
      <c r="C122" s="8">
        <v>43037</v>
      </c>
      <c r="D122" s="8" t="s">
        <v>5</v>
      </c>
      <c r="E122" s="7">
        <v>32</v>
      </c>
      <c r="F122" s="7">
        <v>19</v>
      </c>
      <c r="G122" s="7" t="s">
        <v>26</v>
      </c>
      <c r="H122" s="7">
        <v>9</v>
      </c>
      <c r="I122" s="7">
        <v>33</v>
      </c>
      <c r="J122" s="7">
        <v>-14</v>
      </c>
      <c r="K122" s="7">
        <v>52</v>
      </c>
      <c r="N122" t="str">
        <f t="shared" si="33"/>
        <v>Dallas Cowboys</v>
      </c>
      <c r="O122" t="str">
        <f t="shared" si="34"/>
        <v>Washington Redskins</v>
      </c>
      <c r="P122">
        <f t="shared" si="41"/>
        <v>9</v>
      </c>
      <c r="Q122">
        <f t="shared" si="42"/>
        <v>32</v>
      </c>
      <c r="R122">
        <f t="shared" si="51"/>
        <v>2.6215576762613475</v>
      </c>
      <c r="S122">
        <f t="shared" si="52"/>
        <v>2.2334528503624713</v>
      </c>
      <c r="T122">
        <f t="shared" si="57"/>
        <v>0.20739072164133235</v>
      </c>
      <c r="U122">
        <f t="shared" si="44"/>
        <v>0.64462508364764171</v>
      </c>
      <c r="V122">
        <f t="shared" si="45"/>
        <v>0.35537491635235829</v>
      </c>
      <c r="W122" s="34">
        <f t="shared" si="46"/>
        <v>8</v>
      </c>
      <c r="X122">
        <f t="shared" si="53"/>
        <v>0.35537491635235829</v>
      </c>
      <c r="Y122" s="37">
        <v>1</v>
      </c>
      <c r="Z122">
        <f t="shared" si="47"/>
        <v>-1.0345819443895214</v>
      </c>
      <c r="AA122">
        <f t="shared" si="48"/>
        <v>-1.0345819443895214</v>
      </c>
      <c r="AC122">
        <f t="shared" si="49"/>
        <v>0.64462508364764171</v>
      </c>
      <c r="AD122">
        <f t="shared" si="50"/>
        <v>0.14462508364764171</v>
      </c>
      <c r="AE122">
        <f t="shared" si="54"/>
        <v>-14</v>
      </c>
      <c r="AF122">
        <f t="shared" si="55"/>
        <v>4.7425407724943032</v>
      </c>
      <c r="AG122">
        <f t="shared" si="56"/>
        <v>3.5917866693526688</v>
      </c>
    </row>
    <row r="123" spans="1:33" x14ac:dyDescent="0.35">
      <c r="A123" s="7">
        <v>118</v>
      </c>
      <c r="B123" s="7">
        <v>8</v>
      </c>
      <c r="C123" s="8">
        <v>43037</v>
      </c>
      <c r="D123" s="8" t="s">
        <v>8</v>
      </c>
      <c r="E123" s="7">
        <v>11</v>
      </c>
      <c r="F123" s="7">
        <v>15</v>
      </c>
      <c r="G123" s="7" t="s">
        <v>10</v>
      </c>
      <c r="H123" s="7">
        <v>27</v>
      </c>
      <c r="I123" s="7">
        <v>20</v>
      </c>
      <c r="J123" s="7">
        <v>-5</v>
      </c>
      <c r="K123" s="7">
        <v>35</v>
      </c>
      <c r="N123" t="str">
        <f t="shared" si="33"/>
        <v>Pittsburgh Steelers</v>
      </c>
      <c r="O123" t="str">
        <f t="shared" si="34"/>
        <v>Detroit Lions</v>
      </c>
      <c r="P123">
        <f t="shared" si="41"/>
        <v>27</v>
      </c>
      <c r="Q123">
        <f t="shared" si="42"/>
        <v>11</v>
      </c>
      <c r="R123">
        <f t="shared" si="51"/>
        <v>2.6379526903217556</v>
      </c>
      <c r="S123">
        <f t="shared" si="52"/>
        <v>3.415204864050112</v>
      </c>
      <c r="T123">
        <f t="shared" si="57"/>
        <v>0.20739072164133235</v>
      </c>
      <c r="U123">
        <f t="shared" si="44"/>
        <v>0.3612687946736064</v>
      </c>
      <c r="V123">
        <f t="shared" si="45"/>
        <v>0.6387312053263936</v>
      </c>
      <c r="W123" s="34">
        <f t="shared" si="46"/>
        <v>8</v>
      </c>
      <c r="X123">
        <f t="shared" si="53"/>
        <v>0.6387312053263936</v>
      </c>
      <c r="Y123" s="37">
        <v>1</v>
      </c>
      <c r="Z123">
        <f t="shared" si="47"/>
        <v>-0.44827156204366775</v>
      </c>
      <c r="AA123">
        <f t="shared" si="48"/>
        <v>-0.44827156204366775</v>
      </c>
      <c r="AC123">
        <f t="shared" si="49"/>
        <v>0.3612687946736064</v>
      </c>
      <c r="AD123">
        <f t="shared" si="50"/>
        <v>-0.1387312053263936</v>
      </c>
      <c r="AE123">
        <f t="shared" si="54"/>
        <v>-5</v>
      </c>
      <c r="AF123">
        <f t="shared" si="55"/>
        <v>-2.2946571723227773</v>
      </c>
      <c r="AG123">
        <f t="shared" si="56"/>
        <v>-3.4454112754644122</v>
      </c>
    </row>
    <row r="124" spans="1:33" x14ac:dyDescent="0.35">
      <c r="A124" s="9">
        <v>119</v>
      </c>
      <c r="B124" s="9">
        <v>8</v>
      </c>
      <c r="C124" s="10">
        <v>43038</v>
      </c>
      <c r="D124" s="10" t="s">
        <v>2</v>
      </c>
      <c r="E124" s="9">
        <v>16</v>
      </c>
      <c r="F124" s="9">
        <v>29</v>
      </c>
      <c r="G124" s="9" t="s">
        <v>30</v>
      </c>
      <c r="H124" s="9">
        <v>10</v>
      </c>
      <c r="I124" s="9">
        <v>19</v>
      </c>
      <c r="J124" s="9">
        <v>10</v>
      </c>
      <c r="K124" s="9">
        <v>48</v>
      </c>
      <c r="N124" t="str">
        <f t="shared" si="33"/>
        <v>Kansas City Chiefs</v>
      </c>
      <c r="O124" t="str">
        <f t="shared" si="34"/>
        <v>Denver Broncos</v>
      </c>
      <c r="P124">
        <f t="shared" si="41"/>
        <v>16</v>
      </c>
      <c r="Q124">
        <f t="shared" si="42"/>
        <v>10</v>
      </c>
      <c r="R124">
        <f t="shared" si="51"/>
        <v>3.1943737028960033</v>
      </c>
      <c r="S124">
        <f t="shared" si="52"/>
        <v>1.5228842448951479E-4</v>
      </c>
      <c r="T124">
        <f t="shared" si="57"/>
        <v>0.20739072164133235</v>
      </c>
      <c r="U124">
        <f t="shared" si="44"/>
        <v>0.9677548805618772</v>
      </c>
      <c r="V124">
        <f t="shared" si="45"/>
        <v>3.2245119438122805E-2</v>
      </c>
      <c r="W124" s="34">
        <f t="shared" si="46"/>
        <v>8</v>
      </c>
      <c r="X124">
        <f t="shared" si="53"/>
        <v>0.9677548805618772</v>
      </c>
      <c r="Y124" s="37">
        <v>1</v>
      </c>
      <c r="Z124">
        <f t="shared" si="47"/>
        <v>-3.277644633185009E-2</v>
      </c>
      <c r="AA124">
        <f t="shared" si="48"/>
        <v>-3.277644633185009E-2</v>
      </c>
      <c r="AC124">
        <f t="shared" si="49"/>
        <v>0.9677548805618772</v>
      </c>
      <c r="AD124">
        <f t="shared" si="50"/>
        <v>0.4677548805618772</v>
      </c>
      <c r="AE124">
        <f t="shared" si="54"/>
        <v>10</v>
      </c>
      <c r="AF124">
        <f t="shared" si="55"/>
        <v>12.767520034424097</v>
      </c>
      <c r="AG124">
        <f t="shared" si="56"/>
        <v>11.61676593128246</v>
      </c>
    </row>
    <row r="125" spans="1:33" x14ac:dyDescent="0.35">
      <c r="A125" s="7">
        <v>120</v>
      </c>
      <c r="B125" s="7">
        <v>9</v>
      </c>
      <c r="C125" s="8">
        <v>43041</v>
      </c>
      <c r="D125" s="8" t="s">
        <v>19</v>
      </c>
      <c r="E125" s="7">
        <v>24</v>
      </c>
      <c r="F125" s="7">
        <v>34</v>
      </c>
      <c r="G125" s="7" t="s">
        <v>18</v>
      </c>
      <c r="H125" s="7">
        <v>4</v>
      </c>
      <c r="I125" s="7">
        <v>21</v>
      </c>
      <c r="J125" s="7">
        <v>13</v>
      </c>
      <c r="K125" s="7">
        <v>55</v>
      </c>
      <c r="N125" t="str">
        <f t="shared" si="33"/>
        <v>New York Jets</v>
      </c>
      <c r="O125" t="str">
        <f t="shared" si="34"/>
        <v>Buffalo Bills</v>
      </c>
      <c r="P125">
        <f t="shared" si="41"/>
        <v>24</v>
      </c>
      <c r="Q125">
        <f t="shared" si="42"/>
        <v>4</v>
      </c>
      <c r="R125">
        <f t="shared" si="51"/>
        <v>1.8329688947749201</v>
      </c>
      <c r="S125">
        <f t="shared" si="52"/>
        <v>2.1673111762312125</v>
      </c>
      <c r="T125">
        <f t="shared" si="57"/>
        <v>0.20739072164133235</v>
      </c>
      <c r="U125">
        <f t="shared" si="44"/>
        <v>0.4683046672930658</v>
      </c>
      <c r="V125">
        <f t="shared" si="45"/>
        <v>0.53169533270693425</v>
      </c>
      <c r="W125" s="34">
        <f t="shared" si="46"/>
        <v>9</v>
      </c>
      <c r="X125">
        <f t="shared" si="53"/>
        <v>0.4683046672930658</v>
      </c>
      <c r="Y125" s="37">
        <v>1</v>
      </c>
      <c r="Z125">
        <f t="shared" si="47"/>
        <v>-0.7586361963826308</v>
      </c>
      <c r="AA125">
        <f t="shared" si="48"/>
        <v>-0.7586361963826308</v>
      </c>
      <c r="AC125">
        <f t="shared" si="49"/>
        <v>0.4683046672930658</v>
      </c>
      <c r="AD125">
        <f t="shared" si="50"/>
        <v>-3.1695332706934198E-2</v>
      </c>
      <c r="AE125">
        <f t="shared" si="54"/>
        <v>13</v>
      </c>
      <c r="AF125">
        <f t="shared" si="55"/>
        <v>0.36359553682525636</v>
      </c>
      <c r="AG125">
        <f t="shared" si="56"/>
        <v>-0.78715856631637804</v>
      </c>
    </row>
    <row r="126" spans="1:33" x14ac:dyDescent="0.35">
      <c r="A126" s="7">
        <v>121</v>
      </c>
      <c r="B126" s="7">
        <v>9</v>
      </c>
      <c r="C126" s="8">
        <v>43044</v>
      </c>
      <c r="D126" s="8" t="s">
        <v>14</v>
      </c>
      <c r="E126" s="7">
        <v>15</v>
      </c>
      <c r="F126" s="7">
        <v>23</v>
      </c>
      <c r="G126" s="7" t="s">
        <v>13</v>
      </c>
      <c r="H126" s="7">
        <v>7</v>
      </c>
      <c r="I126" s="7">
        <v>7</v>
      </c>
      <c r="J126" s="7">
        <v>16</v>
      </c>
      <c r="K126" s="7">
        <v>30</v>
      </c>
      <c r="N126" t="str">
        <f t="shared" si="33"/>
        <v>Jacksonville Jaguars</v>
      </c>
      <c r="O126" t="str">
        <f t="shared" si="34"/>
        <v>Cincinnati Bengals</v>
      </c>
      <c r="P126">
        <f t="shared" si="41"/>
        <v>15</v>
      </c>
      <c r="Q126">
        <f t="shared" si="42"/>
        <v>7</v>
      </c>
      <c r="R126">
        <f t="shared" si="51"/>
        <v>2.254442507356941</v>
      </c>
      <c r="S126">
        <f t="shared" si="52"/>
        <v>0.27535685351800204</v>
      </c>
      <c r="T126">
        <f t="shared" si="57"/>
        <v>0.20739072164133235</v>
      </c>
      <c r="U126">
        <f t="shared" si="44"/>
        <v>0.8990284944103456</v>
      </c>
      <c r="V126">
        <f t="shared" si="45"/>
        <v>0.1009715055896544</v>
      </c>
      <c r="W126" s="34">
        <f t="shared" si="46"/>
        <v>9</v>
      </c>
      <c r="X126">
        <f t="shared" si="53"/>
        <v>0.8990284944103456</v>
      </c>
      <c r="Y126" s="37">
        <v>1</v>
      </c>
      <c r="Z126">
        <f t="shared" si="47"/>
        <v>-0.10644054933945962</v>
      </c>
      <c r="AA126">
        <f t="shared" si="48"/>
        <v>-0.10644054933945962</v>
      </c>
      <c r="AC126">
        <f t="shared" si="49"/>
        <v>0.8990284944103456</v>
      </c>
      <c r="AD126">
        <f t="shared" si="50"/>
        <v>0.3990284944103456</v>
      </c>
      <c r="AE126">
        <f t="shared" si="54"/>
        <v>16</v>
      </c>
      <c r="AF126">
        <f t="shared" si="55"/>
        <v>11.060689439163932</v>
      </c>
      <c r="AG126">
        <f t="shared" si="56"/>
        <v>9.9099353360222988</v>
      </c>
    </row>
    <row r="127" spans="1:33" x14ac:dyDescent="0.35">
      <c r="A127" s="7">
        <v>122</v>
      </c>
      <c r="B127" s="7">
        <v>9</v>
      </c>
      <c r="C127" s="8">
        <v>43044</v>
      </c>
      <c r="D127" s="8" t="s">
        <v>29</v>
      </c>
      <c r="E127" s="7">
        <v>22</v>
      </c>
      <c r="F127" s="7">
        <v>30</v>
      </c>
      <c r="G127" s="7" t="s">
        <v>32</v>
      </c>
      <c r="H127" s="7">
        <v>30</v>
      </c>
      <c r="I127" s="7">
        <v>10</v>
      </c>
      <c r="J127" s="7">
        <v>20</v>
      </c>
      <c r="K127" s="7">
        <v>40</v>
      </c>
      <c r="N127" t="str">
        <f t="shared" si="33"/>
        <v>New Orleans Saints</v>
      </c>
      <c r="O127" t="str">
        <f t="shared" si="34"/>
        <v>Tampa Bay Buccaneers</v>
      </c>
      <c r="P127">
        <f t="shared" si="41"/>
        <v>22</v>
      </c>
      <c r="Q127">
        <f t="shared" si="42"/>
        <v>30</v>
      </c>
      <c r="R127">
        <f t="shared" si="51"/>
        <v>3.8184743590758092</v>
      </c>
      <c r="S127">
        <f t="shared" si="52"/>
        <v>1.0000000026716433E-4</v>
      </c>
      <c r="T127">
        <f t="shared" si="57"/>
        <v>0.20739072164133235</v>
      </c>
      <c r="U127">
        <f t="shared" si="44"/>
        <v>0.98246326414974006</v>
      </c>
      <c r="V127">
        <f t="shared" si="45"/>
        <v>1.7536735850259944E-2</v>
      </c>
      <c r="W127" s="34">
        <f t="shared" si="46"/>
        <v>9</v>
      </c>
      <c r="X127">
        <f t="shared" si="53"/>
        <v>0.98246326414974006</v>
      </c>
      <c r="Y127" s="37">
        <v>1</v>
      </c>
      <c r="Z127">
        <f t="shared" si="47"/>
        <v>-1.7692326116132518E-2</v>
      </c>
      <c r="AA127">
        <f t="shared" si="48"/>
        <v>-1.7692326116132518E-2</v>
      </c>
      <c r="AC127">
        <f t="shared" si="49"/>
        <v>0.98246326414974006</v>
      </c>
      <c r="AD127">
        <f t="shared" si="50"/>
        <v>0.48246326414974006</v>
      </c>
      <c r="AE127">
        <f t="shared" si="54"/>
        <v>20</v>
      </c>
      <c r="AF127">
        <f t="shared" si="55"/>
        <v>13.132805051145832</v>
      </c>
      <c r="AG127">
        <f t="shared" si="56"/>
        <v>11.982050948004197</v>
      </c>
    </row>
    <row r="128" spans="1:33" x14ac:dyDescent="0.35">
      <c r="A128" s="7">
        <v>123</v>
      </c>
      <c r="B128" s="7">
        <v>9</v>
      </c>
      <c r="C128" s="8">
        <v>43044</v>
      </c>
      <c r="D128" s="8" t="s">
        <v>24</v>
      </c>
      <c r="E128" s="7">
        <v>5</v>
      </c>
      <c r="F128" s="7">
        <v>20</v>
      </c>
      <c r="G128" s="7" t="s">
        <v>16</v>
      </c>
      <c r="H128" s="7">
        <v>2</v>
      </c>
      <c r="I128" s="7">
        <v>17</v>
      </c>
      <c r="J128" s="7">
        <v>3</v>
      </c>
      <c r="K128" s="7">
        <v>37</v>
      </c>
      <c r="N128" t="str">
        <f t="shared" si="33"/>
        <v>Carolina Panthers</v>
      </c>
      <c r="O128" t="str">
        <f t="shared" si="34"/>
        <v>Atlanta Falcons</v>
      </c>
      <c r="P128">
        <f t="shared" si="41"/>
        <v>5</v>
      </c>
      <c r="Q128">
        <f t="shared" si="42"/>
        <v>2</v>
      </c>
      <c r="R128">
        <f t="shared" si="51"/>
        <v>3.3666969282020145</v>
      </c>
      <c r="S128">
        <f t="shared" si="52"/>
        <v>2.5632772136493016</v>
      </c>
      <c r="T128">
        <f t="shared" si="57"/>
        <v>0.20739072164133235</v>
      </c>
      <c r="U128">
        <f t="shared" si="44"/>
        <v>0.73317872295187181</v>
      </c>
      <c r="V128">
        <f t="shared" si="45"/>
        <v>0.26682127704812819</v>
      </c>
      <c r="W128" s="34">
        <f t="shared" si="46"/>
        <v>9</v>
      </c>
      <c r="X128">
        <f t="shared" si="53"/>
        <v>0.73317872295187181</v>
      </c>
      <c r="Y128" s="37">
        <v>1</v>
      </c>
      <c r="Z128">
        <f t="shared" si="47"/>
        <v>-0.31036578287045796</v>
      </c>
      <c r="AA128">
        <f t="shared" si="48"/>
        <v>-0.31036578287045796</v>
      </c>
      <c r="AC128">
        <f t="shared" si="49"/>
        <v>0.73317872295187181</v>
      </c>
      <c r="AD128">
        <f t="shared" si="50"/>
        <v>0.23317872295187181</v>
      </c>
      <c r="AE128">
        <f t="shared" si="54"/>
        <v>3</v>
      </c>
      <c r="AF128">
        <f t="shared" si="55"/>
        <v>6.9417843141645701</v>
      </c>
      <c r="AG128">
        <f t="shared" si="56"/>
        <v>5.7910302110229361</v>
      </c>
    </row>
    <row r="129" spans="1:33" x14ac:dyDescent="0.35">
      <c r="A129" s="7">
        <v>124</v>
      </c>
      <c r="B129" s="7">
        <v>9</v>
      </c>
      <c r="C129" s="8">
        <v>43044</v>
      </c>
      <c r="D129" s="8" t="s">
        <v>27</v>
      </c>
      <c r="E129" s="7">
        <v>23</v>
      </c>
      <c r="F129" s="7">
        <v>17</v>
      </c>
      <c r="G129" s="7" t="s">
        <v>20</v>
      </c>
      <c r="H129" s="7">
        <v>18</v>
      </c>
      <c r="I129" s="7">
        <v>51</v>
      </c>
      <c r="J129" s="7">
        <v>-34</v>
      </c>
      <c r="K129" s="7">
        <v>68</v>
      </c>
      <c r="N129" t="str">
        <f t="shared" si="33"/>
        <v>Los Angeles Rams</v>
      </c>
      <c r="O129" t="str">
        <f t="shared" si="34"/>
        <v>New York Giants</v>
      </c>
      <c r="P129">
        <f t="shared" si="41"/>
        <v>18</v>
      </c>
      <c r="Q129">
        <f t="shared" si="42"/>
        <v>23</v>
      </c>
      <c r="R129">
        <f t="shared" si="51"/>
        <v>1.0000000000000002E-4</v>
      </c>
      <c r="S129">
        <f t="shared" si="52"/>
        <v>2.7067020807245568</v>
      </c>
      <c r="T129">
        <f t="shared" si="57"/>
        <v>0.20739072164133235</v>
      </c>
      <c r="U129">
        <f t="shared" si="44"/>
        <v>7.5913485176993534E-2</v>
      </c>
      <c r="V129">
        <f t="shared" si="45"/>
        <v>0.92408651482300641</v>
      </c>
      <c r="W129" s="34">
        <f t="shared" si="46"/>
        <v>9</v>
      </c>
      <c r="X129">
        <f t="shared" si="53"/>
        <v>0.92408651482300641</v>
      </c>
      <c r="Y129" s="37">
        <v>1</v>
      </c>
      <c r="Z129">
        <f t="shared" si="47"/>
        <v>-7.8949580962709542E-2</v>
      </c>
      <c r="AA129">
        <f t="shared" si="48"/>
        <v>-7.8949580962709542E-2</v>
      </c>
      <c r="AC129">
        <f t="shared" si="49"/>
        <v>7.5913485176993534E-2</v>
      </c>
      <c r="AD129">
        <f t="shared" si="50"/>
        <v>-0.42408651482300647</v>
      </c>
      <c r="AE129">
        <f t="shared" si="54"/>
        <v>-34</v>
      </c>
      <c r="AF129">
        <f t="shared" si="55"/>
        <v>-9.381501105813923</v>
      </c>
      <c r="AG129">
        <f t="shared" si="56"/>
        <v>-10.532255208955558</v>
      </c>
    </row>
    <row r="130" spans="1:33" x14ac:dyDescent="0.35">
      <c r="A130" s="7">
        <v>125</v>
      </c>
      <c r="B130" s="7">
        <v>9</v>
      </c>
      <c r="C130" s="8">
        <v>43044</v>
      </c>
      <c r="D130" s="8" t="s">
        <v>7</v>
      </c>
      <c r="E130" s="7">
        <v>31</v>
      </c>
      <c r="F130" s="7">
        <v>23</v>
      </c>
      <c r="G130" s="7" t="s">
        <v>12</v>
      </c>
      <c r="H130" s="7">
        <v>3</v>
      </c>
      <c r="I130" s="7">
        <v>20</v>
      </c>
      <c r="J130" s="7">
        <v>3</v>
      </c>
      <c r="K130" s="7">
        <v>43</v>
      </c>
      <c r="N130" t="str">
        <f t="shared" si="33"/>
        <v>Tennessee Titans</v>
      </c>
      <c r="O130" t="str">
        <f t="shared" si="34"/>
        <v>Baltimore Ravens</v>
      </c>
      <c r="P130">
        <f t="shared" si="41"/>
        <v>31</v>
      </c>
      <c r="Q130">
        <f t="shared" si="42"/>
        <v>3</v>
      </c>
      <c r="R130">
        <f t="shared" si="51"/>
        <v>1.996915482789422</v>
      </c>
      <c r="S130">
        <f t="shared" si="52"/>
        <v>1.7179517646464346</v>
      </c>
      <c r="T130">
        <f t="shared" si="57"/>
        <v>0.20739072164133235</v>
      </c>
      <c r="U130">
        <f t="shared" si="44"/>
        <v>0.61924725627570532</v>
      </c>
      <c r="V130">
        <f t="shared" si="45"/>
        <v>0.38075274372429468</v>
      </c>
      <c r="W130" s="34">
        <f t="shared" si="46"/>
        <v>9</v>
      </c>
      <c r="X130">
        <f t="shared" si="53"/>
        <v>0.61924725627570532</v>
      </c>
      <c r="Y130" s="37">
        <v>1</v>
      </c>
      <c r="Z130">
        <f t="shared" si="47"/>
        <v>-0.47925064134399314</v>
      </c>
      <c r="AA130">
        <f t="shared" si="48"/>
        <v>-0.47925064134399314</v>
      </c>
      <c r="AC130">
        <f t="shared" si="49"/>
        <v>0.61924725627570532</v>
      </c>
      <c r="AD130">
        <f t="shared" si="50"/>
        <v>0.11924725627570532</v>
      </c>
      <c r="AE130">
        <f t="shared" si="54"/>
        <v>3</v>
      </c>
      <c r="AF130">
        <f t="shared" si="55"/>
        <v>4.1122784434938069</v>
      </c>
      <c r="AG130">
        <f t="shared" si="56"/>
        <v>2.9615243403521716</v>
      </c>
    </row>
    <row r="131" spans="1:33" x14ac:dyDescent="0.35">
      <c r="A131" s="7">
        <v>126</v>
      </c>
      <c r="B131" s="7">
        <v>9</v>
      </c>
      <c r="C131" s="8">
        <v>43044</v>
      </c>
      <c r="D131" s="8" t="s">
        <v>4</v>
      </c>
      <c r="E131" s="7">
        <v>26</v>
      </c>
      <c r="F131" s="7">
        <v>51</v>
      </c>
      <c r="G131" s="7" t="s">
        <v>30</v>
      </c>
      <c r="H131" s="7">
        <v>10</v>
      </c>
      <c r="I131" s="7">
        <v>23</v>
      </c>
      <c r="J131" s="7">
        <v>28</v>
      </c>
      <c r="K131" s="7">
        <v>74</v>
      </c>
      <c r="N131" t="str">
        <f t="shared" si="33"/>
        <v>Philadelphia Eagles</v>
      </c>
      <c r="O131" t="str">
        <f t="shared" si="34"/>
        <v>Denver Broncos</v>
      </c>
      <c r="P131">
        <f t="shared" si="41"/>
        <v>26</v>
      </c>
      <c r="Q131">
        <f t="shared" si="42"/>
        <v>10</v>
      </c>
      <c r="R131">
        <f t="shared" si="51"/>
        <v>4.3854719534578672</v>
      </c>
      <c r="S131">
        <f t="shared" si="52"/>
        <v>1.5228842448951479E-4</v>
      </c>
      <c r="T131">
        <f t="shared" si="57"/>
        <v>0.20739072164133235</v>
      </c>
      <c r="U131">
        <f t="shared" si="44"/>
        <v>0.98997611812747655</v>
      </c>
      <c r="V131">
        <f t="shared" si="45"/>
        <v>1.0023881872523455E-2</v>
      </c>
      <c r="W131" s="34">
        <f t="shared" si="46"/>
        <v>9</v>
      </c>
      <c r="X131">
        <f t="shared" si="53"/>
        <v>0.98997611812747655</v>
      </c>
      <c r="Y131" s="37">
        <v>1</v>
      </c>
      <c r="Z131">
        <f t="shared" si="47"/>
        <v>-1.0074459248027228E-2</v>
      </c>
      <c r="AA131">
        <f t="shared" si="48"/>
        <v>-1.0074459248027228E-2</v>
      </c>
      <c r="AC131">
        <f t="shared" si="49"/>
        <v>0.98997611812747655</v>
      </c>
      <c r="AD131">
        <f t="shared" si="50"/>
        <v>0.48997611812747655</v>
      </c>
      <c r="AE131">
        <f t="shared" si="54"/>
        <v>28</v>
      </c>
      <c r="AF131">
        <f t="shared" si="55"/>
        <v>13.319387959763338</v>
      </c>
      <c r="AG131">
        <f t="shared" si="56"/>
        <v>12.168633856621703</v>
      </c>
    </row>
    <row r="132" spans="1:33" x14ac:dyDescent="0.35">
      <c r="A132" s="7">
        <v>127</v>
      </c>
      <c r="B132" s="7">
        <v>9</v>
      </c>
      <c r="C132" s="8">
        <v>43044</v>
      </c>
      <c r="D132" s="8" t="s">
        <v>15</v>
      </c>
      <c r="E132" s="7">
        <v>13</v>
      </c>
      <c r="F132" s="7">
        <v>14</v>
      </c>
      <c r="G132" s="7" t="s">
        <v>21</v>
      </c>
      <c r="H132" s="7">
        <v>14</v>
      </c>
      <c r="I132" s="7">
        <v>20</v>
      </c>
      <c r="J132" s="7">
        <v>-6</v>
      </c>
      <c r="K132" s="7">
        <v>34</v>
      </c>
      <c r="N132" t="str">
        <f t="shared" si="33"/>
        <v>Indianapolis Colts</v>
      </c>
      <c r="O132" t="str">
        <f t="shared" si="34"/>
        <v>Houston Texans</v>
      </c>
      <c r="P132">
        <f t="shared" si="41"/>
        <v>14</v>
      </c>
      <c r="Q132">
        <f t="shared" si="42"/>
        <v>13</v>
      </c>
      <c r="R132">
        <f t="shared" si="51"/>
        <v>0.86887636657615297</v>
      </c>
      <c r="S132">
        <f t="shared" si="52"/>
        <v>8.4659672196984212E-2</v>
      </c>
      <c r="T132">
        <f t="shared" si="57"/>
        <v>0.20739072164133235</v>
      </c>
      <c r="U132">
        <f t="shared" si="44"/>
        <v>0.72940530017092842</v>
      </c>
      <c r="V132">
        <f t="shared" si="45"/>
        <v>0.27059469982907158</v>
      </c>
      <c r="W132" s="34">
        <f t="shared" si="46"/>
        <v>9</v>
      </c>
      <c r="X132">
        <f t="shared" si="53"/>
        <v>0.27059469982907158</v>
      </c>
      <c r="Y132" s="37">
        <v>1</v>
      </c>
      <c r="Z132">
        <f t="shared" si="47"/>
        <v>-1.3071331501738885</v>
      </c>
      <c r="AA132">
        <f t="shared" si="48"/>
        <v>-1.3071331501738885</v>
      </c>
      <c r="AC132">
        <f t="shared" si="49"/>
        <v>0.72940530017092842</v>
      </c>
      <c r="AD132">
        <f t="shared" si="50"/>
        <v>0.22940530017092842</v>
      </c>
      <c r="AE132">
        <f t="shared" si="54"/>
        <v>-6</v>
      </c>
      <c r="AF132">
        <f t="shared" si="55"/>
        <v>6.8480707666900198</v>
      </c>
      <c r="AG132">
        <f t="shared" si="56"/>
        <v>5.697316663548385</v>
      </c>
    </row>
    <row r="133" spans="1:33" x14ac:dyDescent="0.35">
      <c r="A133" s="7">
        <v>128</v>
      </c>
      <c r="B133" s="7">
        <v>9</v>
      </c>
      <c r="C133" s="8">
        <v>43044</v>
      </c>
      <c r="D133" s="8" t="s">
        <v>25</v>
      </c>
      <c r="E133" s="7">
        <v>28</v>
      </c>
      <c r="F133" s="7">
        <v>10</v>
      </c>
      <c r="G133" s="7" t="s">
        <v>9</v>
      </c>
      <c r="H133" s="7">
        <v>1</v>
      </c>
      <c r="I133" s="7">
        <v>20</v>
      </c>
      <c r="J133" s="7">
        <v>-10</v>
      </c>
      <c r="K133" s="7">
        <v>30</v>
      </c>
      <c r="N133" t="str">
        <f t="shared" si="33"/>
        <v>Arizona Cardinals</v>
      </c>
      <c r="O133" t="str">
        <f t="shared" si="34"/>
        <v>San Francisco 49ers</v>
      </c>
      <c r="P133">
        <f t="shared" si="41"/>
        <v>1</v>
      </c>
      <c r="Q133">
        <f t="shared" si="42"/>
        <v>28</v>
      </c>
      <c r="R133">
        <f t="shared" si="51"/>
        <v>1.0000000000065512E-4</v>
      </c>
      <c r="S133">
        <f t="shared" si="52"/>
        <v>1.464877867618777</v>
      </c>
      <c r="T133">
        <f t="shared" si="57"/>
        <v>0.20739072164133235</v>
      </c>
      <c r="U133">
        <f t="shared" si="44"/>
        <v>0.22142400839278689</v>
      </c>
      <c r="V133">
        <f t="shared" si="45"/>
        <v>0.77857599160721314</v>
      </c>
      <c r="W133" s="34">
        <f t="shared" si="46"/>
        <v>9</v>
      </c>
      <c r="X133">
        <f t="shared" si="53"/>
        <v>0.77857599160721314</v>
      </c>
      <c r="Y133" s="37">
        <v>1</v>
      </c>
      <c r="Z133">
        <f t="shared" si="47"/>
        <v>-0.25028867961742812</v>
      </c>
      <c r="AA133">
        <f t="shared" si="48"/>
        <v>-0.25028867961742812</v>
      </c>
      <c r="AC133">
        <f t="shared" si="49"/>
        <v>0.22142400839278689</v>
      </c>
      <c r="AD133">
        <f t="shared" si="50"/>
        <v>-0.27857599160721314</v>
      </c>
      <c r="AE133">
        <f t="shared" si="54"/>
        <v>-10</v>
      </c>
      <c r="AF133">
        <f t="shared" si="55"/>
        <v>-5.7677244057059189</v>
      </c>
      <c r="AG133">
        <f t="shared" si="56"/>
        <v>-6.9184785088475547</v>
      </c>
    </row>
    <row r="134" spans="1:33" x14ac:dyDescent="0.35">
      <c r="A134" s="7">
        <v>129</v>
      </c>
      <c r="B134" s="7">
        <v>9</v>
      </c>
      <c r="C134" s="8">
        <v>43044</v>
      </c>
      <c r="D134" s="8" t="s">
        <v>23</v>
      </c>
      <c r="E134" s="7">
        <v>29</v>
      </c>
      <c r="F134" s="7">
        <v>14</v>
      </c>
      <c r="G134" s="7" t="s">
        <v>5</v>
      </c>
      <c r="H134" s="7">
        <v>32</v>
      </c>
      <c r="I134" s="7">
        <v>17</v>
      </c>
      <c r="J134" s="7">
        <v>-3</v>
      </c>
      <c r="K134" s="7">
        <v>31</v>
      </c>
      <c r="N134" t="str">
        <f t="shared" ref="N134:N137" si="58">IF(J134&gt;0,D134,G134)</f>
        <v>Washington Redskins</v>
      </c>
      <c r="O134" t="str">
        <f t="shared" ref="O134:O137" si="59">IF(J134&gt;0,G134,D134)</f>
        <v>Seattle Seahawks</v>
      </c>
      <c r="P134">
        <f t="shared" si="41"/>
        <v>32</v>
      </c>
      <c r="Q134">
        <f t="shared" si="42"/>
        <v>29</v>
      </c>
      <c r="R134">
        <f t="shared" si="51"/>
        <v>2.041279691889454</v>
      </c>
      <c r="S134">
        <f t="shared" si="52"/>
        <v>2.6215576762613475</v>
      </c>
      <c r="T134">
        <f t="shared" si="57"/>
        <v>0.20739072164133235</v>
      </c>
      <c r="U134">
        <f t="shared" si="44"/>
        <v>0.40784354176560988</v>
      </c>
      <c r="V134">
        <f t="shared" si="45"/>
        <v>0.59215645823439012</v>
      </c>
      <c r="W134" s="34">
        <f t="shared" si="46"/>
        <v>9</v>
      </c>
      <c r="X134">
        <f t="shared" si="53"/>
        <v>0.59215645823439012</v>
      </c>
      <c r="Y134" s="37">
        <v>1</v>
      </c>
      <c r="Z134">
        <f t="shared" si="47"/>
        <v>-0.52398439145784459</v>
      </c>
      <c r="AA134">
        <f t="shared" si="48"/>
        <v>-0.52398439145784459</v>
      </c>
      <c r="AC134">
        <f t="shared" si="49"/>
        <v>0.40784354176560988</v>
      </c>
      <c r="AD134">
        <f t="shared" si="50"/>
        <v>-9.2156458234390115E-2</v>
      </c>
      <c r="AE134">
        <f t="shared" si="54"/>
        <v>-3</v>
      </c>
      <c r="AF134">
        <f t="shared" si="55"/>
        <v>-1.137966012571404</v>
      </c>
      <c r="AG134">
        <f t="shared" si="56"/>
        <v>-2.2887201157130383</v>
      </c>
    </row>
    <row r="135" spans="1:33" x14ac:dyDescent="0.35">
      <c r="A135" s="7">
        <v>130</v>
      </c>
      <c r="B135" s="7">
        <v>9</v>
      </c>
      <c r="C135" s="8">
        <v>43044</v>
      </c>
      <c r="D135" s="8" t="s">
        <v>26</v>
      </c>
      <c r="E135" s="7">
        <v>9</v>
      </c>
      <c r="F135" s="7">
        <v>28</v>
      </c>
      <c r="G135" s="7" t="s">
        <v>2</v>
      </c>
      <c r="H135" s="7">
        <v>16</v>
      </c>
      <c r="I135" s="7">
        <v>17</v>
      </c>
      <c r="J135" s="7">
        <v>11</v>
      </c>
      <c r="K135" s="7">
        <v>45</v>
      </c>
      <c r="N135" t="str">
        <f t="shared" si="58"/>
        <v>Dallas Cowboys</v>
      </c>
      <c r="O135" t="str">
        <f t="shared" si="59"/>
        <v>Kansas City Chiefs</v>
      </c>
      <c r="P135">
        <f t="shared" ref="P135:P137" si="60">IF(J135&gt;0,E135,H135)</f>
        <v>9</v>
      </c>
      <c r="Q135">
        <f t="shared" ref="Q135:Q137" si="61">IF(J135&gt;0,H135,E135)</f>
        <v>16</v>
      </c>
      <c r="R135">
        <f t="shared" si="51"/>
        <v>2.2334528503624713</v>
      </c>
      <c r="S135">
        <f t="shared" si="52"/>
        <v>3.1943737028960033</v>
      </c>
      <c r="T135">
        <f t="shared" si="57"/>
        <v>0.20739072164133235</v>
      </c>
      <c r="U135">
        <f t="shared" ref="U135:U137" si="62">1/(1+EXP(-(T135+R135-S135)))</f>
        <v>0.32005259000241243</v>
      </c>
      <c r="V135">
        <f t="shared" ref="V135:V137" si="63">1-U135</f>
        <v>0.67994740999758752</v>
      </c>
      <c r="W135" s="34">
        <f t="shared" ref="W135:W137" si="64">B135</f>
        <v>9</v>
      </c>
      <c r="X135">
        <f t="shared" si="53"/>
        <v>0.32005259000241243</v>
      </c>
      <c r="Y135" s="37">
        <v>1</v>
      </c>
      <c r="Z135">
        <f t="shared" ref="Z135:Z137" si="65">LN(X135)</f>
        <v>-1.139269952933782</v>
      </c>
      <c r="AA135">
        <f t="shared" ref="AA135:AA137" si="66">Y135*Z135</f>
        <v>-1.139269952933782</v>
      </c>
      <c r="AC135">
        <f t="shared" ref="AC135:AC137" si="67">U135</f>
        <v>0.32005259000241243</v>
      </c>
      <c r="AD135">
        <f t="shared" ref="AD135:AD137" si="68">AC135-0.5</f>
        <v>-0.17994740999758757</v>
      </c>
      <c r="AE135">
        <f t="shared" si="54"/>
        <v>11</v>
      </c>
      <c r="AF135">
        <f t="shared" si="55"/>
        <v>-3.3182680893610934</v>
      </c>
      <c r="AG135">
        <f t="shared" si="56"/>
        <v>-4.4690221925027283</v>
      </c>
    </row>
    <row r="136" spans="1:33" x14ac:dyDescent="0.35">
      <c r="A136" s="7">
        <v>131</v>
      </c>
      <c r="B136" s="7">
        <v>9</v>
      </c>
      <c r="C136" s="8">
        <v>43044</v>
      </c>
      <c r="D136" s="8" t="s">
        <v>33</v>
      </c>
      <c r="E136" s="7">
        <v>19</v>
      </c>
      <c r="F136" s="7">
        <v>24</v>
      </c>
      <c r="G136" s="7" t="s">
        <v>6</v>
      </c>
      <c r="H136" s="7">
        <v>25</v>
      </c>
      <c r="I136" s="7">
        <v>27</v>
      </c>
      <c r="J136" s="7">
        <v>-3</v>
      </c>
      <c r="K136" s="7">
        <v>51</v>
      </c>
      <c r="N136" t="str">
        <f t="shared" si="58"/>
        <v>Oakland Raiders</v>
      </c>
      <c r="O136" t="str">
        <f t="shared" si="59"/>
        <v>Miami Dolphins</v>
      </c>
      <c r="P136">
        <f t="shared" si="60"/>
        <v>25</v>
      </c>
      <c r="Q136">
        <f t="shared" si="61"/>
        <v>19</v>
      </c>
      <c r="R136">
        <f t="shared" si="51"/>
        <v>2.051944401942241</v>
      </c>
      <c r="S136">
        <f t="shared" si="52"/>
        <v>1.6883191909578101</v>
      </c>
      <c r="T136">
        <f t="shared" si="57"/>
        <v>0.20739072164133235</v>
      </c>
      <c r="U136">
        <f t="shared" si="62"/>
        <v>0.63899756323751578</v>
      </c>
      <c r="V136">
        <f t="shared" si="63"/>
        <v>0.36100243676248422</v>
      </c>
      <c r="W136" s="34">
        <f t="shared" si="64"/>
        <v>9</v>
      </c>
      <c r="X136">
        <f t="shared" si="53"/>
        <v>0.36100243676248422</v>
      </c>
      <c r="Y136" s="37">
        <v>1</v>
      </c>
      <c r="Z136">
        <f t="shared" si="65"/>
        <v>-1.0188705706374552</v>
      </c>
      <c r="AA136">
        <f t="shared" si="66"/>
        <v>-1.0188705706374552</v>
      </c>
      <c r="AC136">
        <f t="shared" si="67"/>
        <v>0.63899756323751578</v>
      </c>
      <c r="AD136">
        <f t="shared" si="68"/>
        <v>0.13899756323751578</v>
      </c>
      <c r="AE136">
        <f t="shared" si="54"/>
        <v>-3</v>
      </c>
      <c r="AF136">
        <f t="shared" si="55"/>
        <v>4.602780419166896</v>
      </c>
      <c r="AG136">
        <f t="shared" si="56"/>
        <v>3.4520263160252607</v>
      </c>
    </row>
    <row r="137" spans="1:33" x14ac:dyDescent="0.35">
      <c r="A137" s="9">
        <v>132</v>
      </c>
      <c r="B137" s="9">
        <v>9</v>
      </c>
      <c r="C137" s="10">
        <v>43045</v>
      </c>
      <c r="D137" s="10" t="s">
        <v>22</v>
      </c>
      <c r="E137" s="9">
        <v>12</v>
      </c>
      <c r="F137" s="9">
        <v>17</v>
      </c>
      <c r="G137" s="9" t="s">
        <v>8</v>
      </c>
      <c r="H137" s="9">
        <v>11</v>
      </c>
      <c r="I137" s="9">
        <v>30</v>
      </c>
      <c r="J137" s="9">
        <v>-13</v>
      </c>
      <c r="K137" s="9">
        <v>47</v>
      </c>
      <c r="N137" t="str">
        <f t="shared" si="58"/>
        <v>Detroit Lions</v>
      </c>
      <c r="O137" t="str">
        <f t="shared" si="59"/>
        <v>Green Bay Packers</v>
      </c>
      <c r="P137">
        <f t="shared" si="60"/>
        <v>11</v>
      </c>
      <c r="Q137">
        <f t="shared" si="61"/>
        <v>12</v>
      </c>
      <c r="R137">
        <f t="shared" si="51"/>
        <v>2.3904871399067895</v>
      </c>
      <c r="S137">
        <f t="shared" si="52"/>
        <v>2.6379526903217556</v>
      </c>
      <c r="T137">
        <f t="shared" si="57"/>
        <v>0.20739072164133235</v>
      </c>
      <c r="U137">
        <f t="shared" si="62"/>
        <v>0.48998263342150811</v>
      </c>
      <c r="V137">
        <f t="shared" si="63"/>
        <v>0.51001736657849195</v>
      </c>
      <c r="W137" s="34">
        <f t="shared" si="64"/>
        <v>9</v>
      </c>
      <c r="X137">
        <f t="shared" si="53"/>
        <v>0.51001736657849195</v>
      </c>
      <c r="Y137" s="37">
        <v>1</v>
      </c>
      <c r="Z137">
        <f t="shared" si="65"/>
        <v>-0.67331050172883555</v>
      </c>
      <c r="AA137">
        <f t="shared" si="66"/>
        <v>-0.67331050172883555</v>
      </c>
      <c r="AC137">
        <f t="shared" si="67"/>
        <v>0.48998263342150811</v>
      </c>
      <c r="AD137">
        <f t="shared" si="68"/>
        <v>-1.0017366578491893E-2</v>
      </c>
      <c r="AE137">
        <f t="shared" si="54"/>
        <v>-13</v>
      </c>
      <c r="AF137">
        <f t="shared" si="55"/>
        <v>0.90197123068842444</v>
      </c>
      <c r="AG137">
        <f t="shared" si="56"/>
        <v>-0.24878287245321043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HW3 Assignment</vt:lpstr>
      <vt:lpstr>Power Function</vt:lpstr>
      <vt:lpstr>Logistic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2017-11-10T21:19:57Z</dcterms:created>
  <dcterms:modified xsi:type="dcterms:W3CDTF">2017-11-11T21:01:14Z</dcterms:modified>
</cp:coreProperties>
</file>